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vlad/Desktop/Пары/Эконометрика/Лаб 2/"/>
    </mc:Choice>
  </mc:AlternateContent>
  <xr:revisionPtr revIDLastSave="0" documentId="13_ncr:1_{E49AE3D8-8AA1-6E47-92E6-1A1CDF233CAB}" xr6:coauthVersionLast="47" xr6:coauthVersionMax="47" xr10:uidLastSave="{00000000-0000-0000-0000-000000000000}"/>
  <bookViews>
    <workbookView xWindow="0" yWindow="760" windowWidth="30240" windowHeight="17240" activeTab="4" xr2:uid="{00000000-000D-0000-FFFF-FFFF00000000}"/>
  </bookViews>
  <sheets>
    <sheet name="Исходные данные" sheetId="1" r:id="rId1"/>
    <sheet name="Регрессия по 4" sheetId="9" r:id="rId2"/>
    <sheet name="4 коэффициента" sheetId="3" r:id="rId3"/>
    <sheet name="Регрессия по 3" sheetId="13" r:id="rId4"/>
    <sheet name="3 коэффициента" sheetId="5" r:id="rId5"/>
  </sheets>
  <definedNames>
    <definedName name="solver_eng" localSheetId="4" hidden="1">1</definedName>
    <definedName name="solver_eng" localSheetId="2" hidden="1">1</definedName>
    <definedName name="solver_neg" localSheetId="4" hidden="1">1</definedName>
    <definedName name="solver_neg" localSheetId="2" hidden="1">1</definedName>
    <definedName name="solver_num" localSheetId="4" hidden="1">0</definedName>
    <definedName name="solver_num" localSheetId="2" hidden="1">0</definedName>
    <definedName name="solver_opt" localSheetId="4" hidden="1">'3 коэффициента'!$L$35</definedName>
    <definedName name="solver_opt" localSheetId="2" hidden="1">'4 коэффициента'!$N$56</definedName>
    <definedName name="solver_typ" localSheetId="4" hidden="1">1</definedName>
    <definedName name="solver_typ" localSheetId="2" hidden="1">1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5" l="1"/>
  <c r="B46" i="5"/>
  <c r="E46" i="5" l="1"/>
  <c r="C4" i="5" l="1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H34" i="3" l="1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D30" i="5" l="1"/>
  <c r="B52" i="3" l="1"/>
  <c r="H24" i="5" l="1"/>
  <c r="F24" i="5"/>
  <c r="N24" i="5"/>
  <c r="M23" i="5"/>
  <c r="L23" i="5"/>
  <c r="J23" i="5"/>
  <c r="I23" i="5"/>
  <c r="H23" i="5"/>
  <c r="F23" i="5"/>
  <c r="K23" i="5"/>
  <c r="M22" i="5"/>
  <c r="I22" i="5"/>
  <c r="G22" i="5"/>
  <c r="F22" i="5"/>
  <c r="K22" i="5"/>
  <c r="L21" i="5"/>
  <c r="J21" i="5"/>
  <c r="H21" i="5"/>
  <c r="F21" i="5"/>
  <c r="G21" i="5"/>
  <c r="I21" i="5"/>
  <c r="G17" i="5"/>
  <c r="F17" i="5"/>
  <c r="H16" i="5"/>
  <c r="K16" i="5"/>
  <c r="J16" i="5"/>
  <c r="G29" i="3"/>
  <c r="G30" i="3"/>
  <c r="B53" i="3"/>
  <c r="G24" i="5" l="1"/>
  <c r="I24" i="5"/>
  <c r="N23" i="5"/>
  <c r="M21" i="5"/>
  <c r="H22" i="5"/>
  <c r="J24" i="5"/>
  <c r="K21" i="5"/>
  <c r="K24" i="5"/>
  <c r="N21" i="5"/>
  <c r="J22" i="5"/>
  <c r="L24" i="5"/>
  <c r="M24" i="5"/>
  <c r="L22" i="5"/>
  <c r="G23" i="5"/>
  <c r="N22" i="5"/>
  <c r="H17" i="5"/>
  <c r="I17" i="5"/>
  <c r="N16" i="5"/>
  <c r="K17" i="5"/>
  <c r="M16" i="5"/>
  <c r="L17" i="5"/>
  <c r="M17" i="5"/>
  <c r="N17" i="5"/>
  <c r="L16" i="5"/>
  <c r="J17" i="5"/>
  <c r="F16" i="5"/>
  <c r="G16" i="5"/>
  <c r="I16" i="5"/>
  <c r="H28" i="5"/>
  <c r="G28" i="5"/>
  <c r="M28" i="5"/>
  <c r="G27" i="5"/>
  <c r="F27" i="5"/>
  <c r="H26" i="5"/>
  <c r="G26" i="5"/>
  <c r="F26" i="5"/>
  <c r="L26" i="5"/>
  <c r="H25" i="5"/>
  <c r="H20" i="5"/>
  <c r="G19" i="5"/>
  <c r="N19" i="5"/>
  <c r="H18" i="5"/>
  <c r="F18" i="5"/>
  <c r="G15" i="5"/>
  <c r="F15" i="5"/>
  <c r="H14" i="5"/>
  <c r="J14" i="5"/>
  <c r="H13" i="5"/>
  <c r="K13" i="5"/>
  <c r="H12" i="5"/>
  <c r="G12" i="5"/>
  <c r="G11" i="5"/>
  <c r="H10" i="5"/>
  <c r="G10" i="5"/>
  <c r="F10" i="5"/>
  <c r="H9" i="5"/>
  <c r="L9" i="5"/>
  <c r="H8" i="5"/>
  <c r="H7" i="5"/>
  <c r="G7" i="5"/>
  <c r="N7" i="5"/>
  <c r="H6" i="5"/>
  <c r="G6" i="5"/>
  <c r="F6" i="5"/>
  <c r="H5" i="5"/>
  <c r="F5" i="5"/>
  <c r="F4" i="5"/>
  <c r="B29" i="3"/>
  <c r="N34" i="3" s="1"/>
  <c r="C29" i="3"/>
  <c r="E52" i="3"/>
  <c r="E53" i="3" s="1"/>
  <c r="N46" i="3"/>
  <c r="H46" i="3"/>
  <c r="N40" i="3"/>
  <c r="H40" i="3"/>
  <c r="H35" i="3" l="1"/>
  <c r="I34" i="3"/>
  <c r="M12" i="5"/>
  <c r="J11" i="5"/>
  <c r="K18" i="5"/>
  <c r="L4" i="5"/>
  <c r="L10" i="5"/>
  <c r="M11" i="5"/>
  <c r="I12" i="5"/>
  <c r="E47" i="5"/>
  <c r="K5" i="5"/>
  <c r="J8" i="5"/>
  <c r="K11" i="5"/>
  <c r="N28" i="5"/>
  <c r="J28" i="5"/>
  <c r="K14" i="5"/>
  <c r="J19" i="5"/>
  <c r="F8" i="5"/>
  <c r="I20" i="5"/>
  <c r="M27" i="5"/>
  <c r="I8" i="5"/>
  <c r="N11" i="5"/>
  <c r="I13" i="5"/>
  <c r="N25" i="5"/>
  <c r="C30" i="5"/>
  <c r="L14" i="5"/>
  <c r="K15" i="5"/>
  <c r="L20" i="5"/>
  <c r="J26" i="5"/>
  <c r="M13" i="5"/>
  <c r="J20" i="5"/>
  <c r="E29" i="5"/>
  <c r="K7" i="5"/>
  <c r="M9" i="5"/>
  <c r="J12" i="5"/>
  <c r="K26" i="5"/>
  <c r="D29" i="5"/>
  <c r="J6" i="5"/>
  <c r="M7" i="5"/>
  <c r="L12" i="5"/>
  <c r="K19" i="5"/>
  <c r="K27" i="5"/>
  <c r="L5" i="5"/>
  <c r="J15" i="5"/>
  <c r="M5" i="5"/>
  <c r="K6" i="5"/>
  <c r="M19" i="5"/>
  <c r="M25" i="5"/>
  <c r="C29" i="5"/>
  <c r="F12" i="5"/>
  <c r="I10" i="5"/>
  <c r="F11" i="5"/>
  <c r="N13" i="5"/>
  <c r="L28" i="5"/>
  <c r="G13" i="5"/>
  <c r="I5" i="5"/>
  <c r="J7" i="5"/>
  <c r="J10" i="5"/>
  <c r="G18" i="5"/>
  <c r="I27" i="5"/>
  <c r="G5" i="5"/>
  <c r="F20" i="5"/>
  <c r="N4" i="5"/>
  <c r="K10" i="5"/>
  <c r="I15" i="5"/>
  <c r="N12" i="5"/>
  <c r="J5" i="5"/>
  <c r="L7" i="5"/>
  <c r="G8" i="5"/>
  <c r="N9" i="5"/>
  <c r="K12" i="5"/>
  <c r="F13" i="5"/>
  <c r="M14" i="5"/>
  <c r="H15" i="5"/>
  <c r="L19" i="5"/>
  <c r="G20" i="5"/>
  <c r="I26" i="5"/>
  <c r="K28" i="5"/>
  <c r="N14" i="5"/>
  <c r="G4" i="5"/>
  <c r="N5" i="5"/>
  <c r="I6" i="5"/>
  <c r="K8" i="5"/>
  <c r="F9" i="5"/>
  <c r="M10" i="5"/>
  <c r="H11" i="5"/>
  <c r="J13" i="5"/>
  <c r="L15" i="5"/>
  <c r="I18" i="5"/>
  <c r="K20" i="5"/>
  <c r="F25" i="5"/>
  <c r="M26" i="5"/>
  <c r="H27" i="5"/>
  <c r="E30" i="5"/>
  <c r="H4" i="5"/>
  <c r="L8" i="5"/>
  <c r="G9" i="5"/>
  <c r="N10" i="5"/>
  <c r="I11" i="5"/>
  <c r="F14" i="5"/>
  <c r="M15" i="5"/>
  <c r="J18" i="5"/>
  <c r="G25" i="5"/>
  <c r="N26" i="5"/>
  <c r="I4" i="5"/>
  <c r="F7" i="5"/>
  <c r="M8" i="5"/>
  <c r="L13" i="5"/>
  <c r="G14" i="5"/>
  <c r="N15" i="5"/>
  <c r="F19" i="5"/>
  <c r="M20" i="5"/>
  <c r="J27" i="5"/>
  <c r="J4" i="5"/>
  <c r="L6" i="5"/>
  <c r="N8" i="5"/>
  <c r="I9" i="5"/>
  <c r="L18" i="5"/>
  <c r="N20" i="5"/>
  <c r="I25" i="5"/>
  <c r="F28" i="5"/>
  <c r="B30" i="5"/>
  <c r="K4" i="5"/>
  <c r="M6" i="5"/>
  <c r="J9" i="5"/>
  <c r="L11" i="5"/>
  <c r="I14" i="5"/>
  <c r="M18" i="5"/>
  <c r="H19" i="5"/>
  <c r="J25" i="5"/>
  <c r="L27" i="5"/>
  <c r="B29" i="5"/>
  <c r="N6" i="5"/>
  <c r="I7" i="5"/>
  <c r="K9" i="5"/>
  <c r="N18" i="5"/>
  <c r="I19" i="5"/>
  <c r="K25" i="5"/>
  <c r="M4" i="5"/>
  <c r="L25" i="5"/>
  <c r="N27" i="5"/>
  <c r="I28" i="5"/>
  <c r="C30" i="3"/>
  <c r="E29" i="3"/>
  <c r="H37" i="3" s="1"/>
  <c r="F29" i="3"/>
  <c r="D30" i="3"/>
  <c r="D29" i="3"/>
  <c r="F30" i="3"/>
  <c r="E30" i="3"/>
  <c r="B30" i="3"/>
  <c r="V12" i="3" l="1"/>
  <c r="V24" i="3"/>
  <c r="V7" i="3"/>
  <c r="V19" i="3"/>
  <c r="V14" i="3"/>
  <c r="V26" i="3"/>
  <c r="V9" i="3"/>
  <c r="V21" i="3"/>
  <c r="V4" i="3"/>
  <c r="V16" i="3"/>
  <c r="V28" i="3"/>
  <c r="V15" i="3"/>
  <c r="V27" i="3"/>
  <c r="V11" i="3"/>
  <c r="V23" i="3"/>
  <c r="V10" i="3"/>
  <c r="V6" i="3"/>
  <c r="V18" i="3"/>
  <c r="V13" i="3"/>
  <c r="V25" i="3"/>
  <c r="V22" i="3"/>
  <c r="V8" i="3"/>
  <c r="V20" i="3"/>
  <c r="V5" i="3"/>
  <c r="V17" i="3"/>
  <c r="U7" i="3"/>
  <c r="U19" i="3"/>
  <c r="U9" i="3"/>
  <c r="U14" i="3"/>
  <c r="U26" i="3"/>
  <c r="U4" i="3"/>
  <c r="U16" i="3"/>
  <c r="U28" i="3"/>
  <c r="U5" i="3"/>
  <c r="U11" i="3"/>
  <c r="U23" i="3"/>
  <c r="U10" i="3"/>
  <c r="U6" i="3"/>
  <c r="U18" i="3"/>
  <c r="U13" i="3"/>
  <c r="U25" i="3"/>
  <c r="U8" i="3"/>
  <c r="U20" i="3"/>
  <c r="U27" i="3"/>
  <c r="U15" i="3"/>
  <c r="U22" i="3"/>
  <c r="U12" i="3"/>
  <c r="U24" i="3"/>
  <c r="U21" i="3"/>
  <c r="U17" i="3"/>
  <c r="X10" i="3"/>
  <c r="X22" i="3"/>
  <c r="X12" i="3"/>
  <c r="X5" i="3"/>
  <c r="X17" i="3"/>
  <c r="X24" i="3"/>
  <c r="X8" i="3"/>
  <c r="X7" i="3"/>
  <c r="X19" i="3"/>
  <c r="X14" i="3"/>
  <c r="X26" i="3"/>
  <c r="X9" i="3"/>
  <c r="X21" i="3"/>
  <c r="X13" i="3"/>
  <c r="X4" i="3"/>
  <c r="X16" i="3"/>
  <c r="X28" i="3"/>
  <c r="X20" i="3"/>
  <c r="X11" i="3"/>
  <c r="X23" i="3"/>
  <c r="X6" i="3"/>
  <c r="X18" i="3"/>
  <c r="X25" i="3"/>
  <c r="X15" i="3"/>
  <c r="X27" i="3"/>
  <c r="Y15" i="3"/>
  <c r="Y27" i="3"/>
  <c r="Y17" i="3"/>
  <c r="Y10" i="3"/>
  <c r="Y22" i="3"/>
  <c r="Y12" i="3"/>
  <c r="Y24" i="3"/>
  <c r="Y13" i="3"/>
  <c r="Y7" i="3"/>
  <c r="Y19" i="3"/>
  <c r="Y18" i="3"/>
  <c r="Y14" i="3"/>
  <c r="Y26" i="3"/>
  <c r="Y23" i="3"/>
  <c r="Y9" i="3"/>
  <c r="Y21" i="3"/>
  <c r="Y6" i="3"/>
  <c r="Y4" i="3"/>
  <c r="Y16" i="3"/>
  <c r="Y28" i="3"/>
  <c r="Y25" i="3"/>
  <c r="Y11" i="3"/>
  <c r="Y8" i="3"/>
  <c r="Y20" i="3"/>
  <c r="Y5" i="3"/>
  <c r="W5" i="3"/>
  <c r="W17" i="3"/>
  <c r="W7" i="3"/>
  <c r="W19" i="3"/>
  <c r="W12" i="3"/>
  <c r="W24" i="3"/>
  <c r="W14" i="3"/>
  <c r="W26" i="3"/>
  <c r="W27" i="3"/>
  <c r="W9" i="3"/>
  <c r="W21" i="3"/>
  <c r="W4" i="3"/>
  <c r="W16" i="3"/>
  <c r="W28" i="3"/>
  <c r="W11" i="3"/>
  <c r="W23" i="3"/>
  <c r="W25" i="3"/>
  <c r="W15" i="3"/>
  <c r="W6" i="3"/>
  <c r="W18" i="3"/>
  <c r="W8" i="3"/>
  <c r="W20" i="3"/>
  <c r="W13" i="3"/>
  <c r="W10" i="3"/>
  <c r="W22" i="3"/>
  <c r="O24" i="5"/>
  <c r="O22" i="5"/>
  <c r="O23" i="5"/>
  <c r="O21" i="5"/>
  <c r="Q22" i="5"/>
  <c r="Q24" i="5"/>
  <c r="Q23" i="5"/>
  <c r="Q21" i="5"/>
  <c r="R21" i="5"/>
  <c r="R23" i="5"/>
  <c r="R24" i="5"/>
  <c r="R22" i="5"/>
  <c r="P21" i="5"/>
  <c r="P23" i="5"/>
  <c r="P22" i="5"/>
  <c r="P24" i="5"/>
  <c r="R17" i="5"/>
  <c r="R16" i="5"/>
  <c r="P17" i="5"/>
  <c r="P16" i="5"/>
  <c r="Q17" i="5"/>
  <c r="Q16" i="5"/>
  <c r="O17" i="5"/>
  <c r="O16" i="5"/>
  <c r="P11" i="5"/>
  <c r="P15" i="5"/>
  <c r="R11" i="5"/>
  <c r="P19" i="5"/>
  <c r="P12" i="5"/>
  <c r="O6" i="5"/>
  <c r="P20" i="5"/>
  <c r="P28" i="5"/>
  <c r="P14" i="5"/>
  <c r="R19" i="5"/>
  <c r="P25" i="5"/>
  <c r="R14" i="5"/>
  <c r="P6" i="5"/>
  <c r="P7" i="5"/>
  <c r="R15" i="5"/>
  <c r="O5" i="5"/>
  <c r="R7" i="5"/>
  <c r="Q26" i="5"/>
  <c r="P5" i="5"/>
  <c r="R5" i="5"/>
  <c r="P9" i="5"/>
  <c r="O12" i="5"/>
  <c r="O19" i="5"/>
  <c r="P26" i="5"/>
  <c r="P18" i="5"/>
  <c r="O14" i="5"/>
  <c r="P13" i="5"/>
  <c r="Q8" i="5"/>
  <c r="R9" i="5"/>
  <c r="P4" i="5"/>
  <c r="P27" i="5"/>
  <c r="F30" i="5"/>
  <c r="O20" i="5"/>
  <c r="R25" i="5"/>
  <c r="P10" i="5"/>
  <c r="P8" i="5"/>
  <c r="Q4" i="5"/>
  <c r="L29" i="5"/>
  <c r="O4" i="5"/>
  <c r="R13" i="5"/>
  <c r="O27" i="5"/>
  <c r="Q7" i="5"/>
  <c r="R27" i="5"/>
  <c r="O26" i="5"/>
  <c r="N29" i="5"/>
  <c r="F29" i="5"/>
  <c r="Q10" i="5"/>
  <c r="O18" i="5"/>
  <c r="R4" i="5"/>
  <c r="O28" i="5"/>
  <c r="J30" i="5"/>
  <c r="J29" i="5"/>
  <c r="N30" i="5"/>
  <c r="K30" i="5"/>
  <c r="K29" i="5"/>
  <c r="Q13" i="5"/>
  <c r="Q27" i="5"/>
  <c r="Q15" i="5"/>
  <c r="Q5" i="5"/>
  <c r="Q19" i="5"/>
  <c r="Q11" i="5"/>
  <c r="Q25" i="5"/>
  <c r="M29" i="5"/>
  <c r="M30" i="5"/>
  <c r="R8" i="5"/>
  <c r="R26" i="5"/>
  <c r="R10" i="5"/>
  <c r="R6" i="5"/>
  <c r="R12" i="5"/>
  <c r="R18" i="5"/>
  <c r="Q14" i="5"/>
  <c r="R20" i="5"/>
  <c r="O11" i="5"/>
  <c r="O9" i="5"/>
  <c r="O13" i="5"/>
  <c r="O25" i="5"/>
  <c r="Q9" i="5"/>
  <c r="O8" i="5"/>
  <c r="O7" i="5"/>
  <c r="Q12" i="5"/>
  <c r="Q20" i="5"/>
  <c r="L30" i="5"/>
  <c r="I30" i="5"/>
  <c r="I29" i="5"/>
  <c r="H30" i="5"/>
  <c r="H29" i="5"/>
  <c r="G29" i="5"/>
  <c r="G30" i="5"/>
  <c r="Q28" i="5"/>
  <c r="Q6" i="5"/>
  <c r="O10" i="5"/>
  <c r="Q18" i="5"/>
  <c r="O15" i="5"/>
  <c r="R28" i="5"/>
  <c r="H29" i="3"/>
  <c r="J42" i="3" s="1"/>
  <c r="H30" i="3"/>
  <c r="O29" i="3"/>
  <c r="J38" i="3" s="1"/>
  <c r="R29" i="3"/>
  <c r="I42" i="3" s="1"/>
  <c r="R30" i="3"/>
  <c r="O30" i="3"/>
  <c r="J29" i="3"/>
  <c r="L44" i="3" s="1"/>
  <c r="T29" i="3"/>
  <c r="Q44" i="3" s="1"/>
  <c r="J30" i="3"/>
  <c r="T30" i="3"/>
  <c r="Q30" i="3"/>
  <c r="L29" i="3"/>
  <c r="L30" i="3"/>
  <c r="N36" i="3"/>
  <c r="M30" i="3"/>
  <c r="M29" i="3"/>
  <c r="H44" i="3"/>
  <c r="L40" i="3"/>
  <c r="L34" i="3"/>
  <c r="H50" i="3"/>
  <c r="H38" i="3"/>
  <c r="L46" i="3"/>
  <c r="N50" i="3"/>
  <c r="N44" i="3"/>
  <c r="R40" i="3"/>
  <c r="R34" i="3"/>
  <c r="N30" i="3"/>
  <c r="N29" i="3"/>
  <c r="K48" i="3" s="1"/>
  <c r="N41" i="3"/>
  <c r="N47" i="3"/>
  <c r="O46" i="3"/>
  <c r="H41" i="3"/>
  <c r="H47" i="3"/>
  <c r="I46" i="3"/>
  <c r="O40" i="3"/>
  <c r="O34" i="3"/>
  <c r="Q29" i="3"/>
  <c r="P30" i="3"/>
  <c r="P29" i="3"/>
  <c r="J40" i="3"/>
  <c r="J34" i="3"/>
  <c r="P46" i="3"/>
  <c r="N42" i="3"/>
  <c r="N48" i="3"/>
  <c r="H36" i="3"/>
  <c r="H42" i="3"/>
  <c r="H48" i="3"/>
  <c r="P40" i="3"/>
  <c r="P34" i="3"/>
  <c r="I30" i="3"/>
  <c r="I29" i="3"/>
  <c r="S30" i="3"/>
  <c r="S29" i="3"/>
  <c r="R46" i="3"/>
  <c r="I40" i="3"/>
  <c r="J46" i="3"/>
  <c r="Q40" i="3"/>
  <c r="K40" i="3"/>
  <c r="K34" i="3"/>
  <c r="Q46" i="3"/>
  <c r="N49" i="3"/>
  <c r="N43" i="3"/>
  <c r="K46" i="3"/>
  <c r="Q34" i="3"/>
  <c r="H49" i="3"/>
  <c r="H43" i="3"/>
  <c r="K30" i="3"/>
  <c r="K29" i="3"/>
  <c r="I48" i="3" s="1"/>
  <c r="R48" i="3" l="1"/>
  <c r="Q42" i="3"/>
  <c r="P29" i="5"/>
  <c r="C31" i="5" s="1"/>
  <c r="C32" i="5" s="1"/>
  <c r="R29" i="5"/>
  <c r="E31" i="5" s="1"/>
  <c r="E32" i="5" s="1"/>
  <c r="O29" i="5"/>
  <c r="B31" i="5" s="1"/>
  <c r="B32" i="5" s="1"/>
  <c r="Q29" i="5"/>
  <c r="D31" i="5" s="1"/>
  <c r="D32" i="5" s="1"/>
  <c r="L36" i="3"/>
  <c r="R42" i="3"/>
  <c r="P36" i="3"/>
  <c r="J36" i="3"/>
  <c r="J44" i="3"/>
  <c r="P48" i="3"/>
  <c r="P42" i="3"/>
  <c r="L48" i="3"/>
  <c r="P38" i="3"/>
  <c r="P50" i="3"/>
  <c r="L42" i="3"/>
  <c r="R38" i="3"/>
  <c r="R44" i="3"/>
  <c r="N38" i="3"/>
  <c r="J48" i="3"/>
  <c r="I44" i="3"/>
  <c r="R50" i="3"/>
  <c r="L50" i="3"/>
  <c r="L38" i="3"/>
  <c r="R36" i="3"/>
  <c r="P44" i="3"/>
  <c r="J50" i="3"/>
  <c r="X29" i="3"/>
  <c r="E31" i="3" s="1"/>
  <c r="E32" i="3" s="1"/>
  <c r="V29" i="3"/>
  <c r="C31" i="3" s="1"/>
  <c r="C32" i="3" s="1"/>
  <c r="L37" i="3"/>
  <c r="R43" i="3"/>
  <c r="K38" i="3"/>
  <c r="Q50" i="3"/>
  <c r="L49" i="3"/>
  <c r="L43" i="3"/>
  <c r="R37" i="3"/>
  <c r="Q38" i="3"/>
  <c r="K50" i="3"/>
  <c r="K44" i="3"/>
  <c r="P41" i="3"/>
  <c r="P47" i="3"/>
  <c r="O42" i="3"/>
  <c r="J35" i="3"/>
  <c r="O48" i="3"/>
  <c r="I36" i="3"/>
  <c r="J41" i="3"/>
  <c r="P35" i="3"/>
  <c r="O36" i="3"/>
  <c r="W29" i="3"/>
  <c r="D31" i="3" s="1"/>
  <c r="D32" i="3" s="1"/>
  <c r="N37" i="3"/>
  <c r="R49" i="3"/>
  <c r="Q43" i="3"/>
  <c r="J49" i="3"/>
  <c r="I43" i="3"/>
  <c r="N35" i="3"/>
  <c r="R47" i="3"/>
  <c r="I41" i="3"/>
  <c r="J47" i="3"/>
  <c r="Q41" i="3"/>
  <c r="U29" i="3"/>
  <c r="K37" i="3"/>
  <c r="Q49" i="3"/>
  <c r="K49" i="3"/>
  <c r="K43" i="3"/>
  <c r="Q37" i="3"/>
  <c r="Q48" i="3"/>
  <c r="K36" i="3"/>
  <c r="J37" i="3"/>
  <c r="P49" i="3"/>
  <c r="P43" i="3"/>
  <c r="K42" i="3"/>
  <c r="J43" i="3"/>
  <c r="Q36" i="3"/>
  <c r="P37" i="3"/>
  <c r="Q47" i="3"/>
  <c r="K35" i="3"/>
  <c r="K41" i="3"/>
  <c r="I37" i="3"/>
  <c r="O49" i="3"/>
  <c r="O43" i="3"/>
  <c r="K47" i="3"/>
  <c r="Q35" i="3"/>
  <c r="I49" i="3"/>
  <c r="O37" i="3"/>
  <c r="Y29" i="3"/>
  <c r="F31" i="3" s="1"/>
  <c r="F32" i="3" s="1"/>
  <c r="I50" i="3"/>
  <c r="L35" i="3"/>
  <c r="L41" i="3"/>
  <c r="I38" i="3"/>
  <c r="L47" i="3"/>
  <c r="O50" i="3"/>
  <c r="O44" i="3"/>
  <c r="R35" i="3"/>
  <c r="R41" i="3"/>
  <c r="O38" i="3"/>
  <c r="O41" i="3"/>
  <c r="O47" i="3"/>
  <c r="I35" i="3"/>
  <c r="B34" i="3" s="1"/>
  <c r="I47" i="3"/>
  <c r="O35" i="3"/>
  <c r="K35" i="5" l="1"/>
  <c r="K37" i="5"/>
  <c r="B31" i="3"/>
  <c r="B32" i="3" s="1"/>
  <c r="K36" i="5"/>
  <c r="B39" i="3"/>
  <c r="B38" i="3"/>
  <c r="B36" i="3"/>
  <c r="B35" i="3"/>
  <c r="D35" i="3" s="1"/>
  <c r="B37" i="3"/>
  <c r="D39" i="3" l="1"/>
  <c r="D36" i="3"/>
  <c r="D37" i="3"/>
  <c r="D38" i="3"/>
</calcChain>
</file>

<file path=xl/sharedStrings.xml><?xml version="1.0" encoding="utf-8"?>
<sst xmlns="http://schemas.openxmlformats.org/spreadsheetml/2006/main" count="204" uniqueCount="113">
  <si>
    <t>Страна</t>
  </si>
  <si>
    <t>Индия</t>
  </si>
  <si>
    <t>уравнение множественной регрессии</t>
  </si>
  <si>
    <t>№</t>
  </si>
  <si>
    <t>y</t>
  </si>
  <si>
    <r>
      <t>x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</si>
  <si>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</si>
  <si>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</si>
  <si>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x</t>
    </r>
    <r>
      <rPr>
        <vertAlign val="subscript"/>
        <sz val="10"/>
        <color theme="1"/>
        <rFont val="Times New Roman"/>
        <family val="1"/>
        <charset val="204"/>
      </rPr>
      <t>4</t>
    </r>
  </si>
  <si>
    <t>x1^2</t>
  </si>
  <si>
    <t>x2^2</t>
  </si>
  <si>
    <t>x3^2</t>
  </si>
  <si>
    <t>x4^2</t>
  </si>
  <si>
    <t>x1*x2</t>
  </si>
  <si>
    <t>x1*x3</t>
  </si>
  <si>
    <t>x1*x4</t>
  </si>
  <si>
    <t>x2*x3</t>
  </si>
  <si>
    <t>x2*x4</t>
  </si>
  <si>
    <t>x3*x4</t>
  </si>
  <si>
    <t>y*x1</t>
  </si>
  <si>
    <t>y*x2</t>
  </si>
  <si>
    <t>y*x3</t>
  </si>
  <si>
    <t>y*x4</t>
  </si>
  <si>
    <r>
      <rPr>
        <sz val="11"/>
        <color theme="1"/>
        <rFont val="Calibri"/>
        <family val="2"/>
        <charset val="204"/>
        <scheme val="minor"/>
      </rPr>
      <t>(y - y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</si>
  <si>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(b1 - b1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</si>
  <si>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(b2 - b2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</si>
  <si>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(b3 - b3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</si>
  <si>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(b4 - b4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</si>
  <si>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t>Сумма</t>
  </si>
  <si>
    <t>Среднее</t>
  </si>
  <si>
    <t>Дисперсия</t>
  </si>
  <si>
    <t>Отклонение</t>
  </si>
  <si>
    <t>∆=</t>
  </si>
  <si>
    <t>∆а=</t>
  </si>
  <si>
    <t>а=</t>
  </si>
  <si>
    <r>
      <t>∆b</t>
    </r>
    <r>
      <rPr>
        <vertAlign val="subscript"/>
        <sz val="10"/>
        <color theme="1"/>
        <rFont val="Times New Roman"/>
        <family val="1"/>
        <charset val="204"/>
      </rPr>
      <t>1=</t>
    </r>
  </si>
  <si>
    <r>
      <t>b</t>
    </r>
    <r>
      <rPr>
        <vertAlign val="subscript"/>
        <sz val="10"/>
        <color theme="1"/>
        <rFont val="Times New Roman"/>
        <family val="1"/>
        <charset val="204"/>
      </rPr>
      <t>1=</t>
    </r>
  </si>
  <si>
    <r>
      <t>∆b</t>
    </r>
    <r>
      <rPr>
        <vertAlign val="subscript"/>
        <sz val="10"/>
        <color theme="1"/>
        <rFont val="Times New Roman"/>
        <family val="1"/>
        <charset val="204"/>
      </rPr>
      <t>2=</t>
    </r>
  </si>
  <si>
    <r>
      <t>b</t>
    </r>
    <r>
      <rPr>
        <vertAlign val="subscript"/>
        <sz val="10"/>
        <color theme="1"/>
        <rFont val="Times New Roman"/>
        <family val="1"/>
        <charset val="204"/>
      </rPr>
      <t>2=</t>
    </r>
  </si>
  <si>
    <r>
      <t>∆b</t>
    </r>
    <r>
      <rPr>
        <vertAlign val="subscript"/>
        <sz val="10"/>
        <color theme="1"/>
        <rFont val="Times New Roman"/>
        <family val="1"/>
        <charset val="204"/>
      </rPr>
      <t>3=</t>
    </r>
  </si>
  <si>
    <r>
      <t>b</t>
    </r>
    <r>
      <rPr>
        <vertAlign val="subscript"/>
        <sz val="10"/>
        <color theme="1"/>
        <rFont val="Times New Roman"/>
        <family val="1"/>
        <charset val="204"/>
      </rPr>
      <t>3=</t>
    </r>
  </si>
  <si>
    <r>
      <t>∆b</t>
    </r>
    <r>
      <rPr>
        <vertAlign val="subscript"/>
        <sz val="10"/>
        <color theme="1"/>
        <rFont val="Times New Roman"/>
        <family val="1"/>
        <charset val="204"/>
      </rPr>
      <t>4=</t>
    </r>
  </si>
  <si>
    <r>
      <t>b</t>
    </r>
    <r>
      <rPr>
        <vertAlign val="subscript"/>
        <sz val="10"/>
        <color theme="1"/>
        <rFont val="Times New Roman"/>
        <family val="1"/>
        <charset val="204"/>
      </rPr>
      <t>4=</t>
    </r>
  </si>
  <si>
    <t>Уравнение регрессии имеет вид:</t>
  </si>
  <si>
    <t>Матрица парных коэффициентов корреляции</t>
  </si>
  <si>
    <t>Det |R|</t>
  </si>
  <si>
    <t>R</t>
  </si>
  <si>
    <t>F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</si>
  <si>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</si>
  <si>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</si>
  <si>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</si>
  <si>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</si>
  <si>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</si>
  <si>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</si>
  <si>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</si>
  <si>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</si>
  <si>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</si>
  <si>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</si>
  <si>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</si>
  <si>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</si>
  <si>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</si>
  <si>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</si>
  <si>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</si>
  <si>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</si>
  <si>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</si>
  <si>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</si>
  <si>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</si>
  <si>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</si>
  <si>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</si>
  <si>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85,0%</t>
  </si>
  <si>
    <t>Верхние 85,0%</t>
  </si>
  <si>
    <t>Переменная X 1</t>
  </si>
  <si>
    <t>Переменная X 2</t>
  </si>
  <si>
    <t>Переменная X 3</t>
  </si>
  <si>
    <t>Переменная X 4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</si>
  <si>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</si>
  <si>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</si>
  <si>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</si>
  <si>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</si>
  <si>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</si>
  <si>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</si>
  <si>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>Y</t>
  </si>
  <si>
    <t>Уравнение регрессии в стандартизированном масштабе:</t>
  </si>
  <si>
    <t>a=</t>
  </si>
  <si>
    <t>у</t>
  </si>
  <si>
    <t>Мозамбик</t>
  </si>
  <si>
    <t>Бурунди</t>
  </si>
  <si>
    <t>Чад</t>
  </si>
  <si>
    <t>Непал</t>
  </si>
  <si>
    <t>Буркина-Фасо</t>
  </si>
  <si>
    <t>Мадагаскар</t>
  </si>
  <si>
    <t>Бангладеш</t>
  </si>
  <si>
    <t>Гаити</t>
  </si>
  <si>
    <t>Мали</t>
  </si>
  <si>
    <t>Нигерия</t>
  </si>
  <si>
    <t>Кения</t>
  </si>
  <si>
    <t>Того</t>
  </si>
  <si>
    <t>Бенин</t>
  </si>
  <si>
    <t>Никарагуа</t>
  </si>
  <si>
    <t>Гана</t>
  </si>
  <si>
    <t>Ангола</t>
  </si>
  <si>
    <t>Пакистан</t>
  </si>
  <si>
    <t>Мавритания</t>
  </si>
  <si>
    <t>Зимбабве</t>
  </si>
  <si>
    <t>Гондурас</t>
  </si>
  <si>
    <t xml:space="preserve">Китай </t>
  </si>
  <si>
    <t>Камерун</t>
  </si>
  <si>
    <t xml:space="preserve">Конго </t>
  </si>
  <si>
    <t>Шри-Ланка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</si>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</sst>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2"/>
      <color theme="1"/>
      <name val="Calibri"/>
      <family val="2"/>
    </font>
    <font>
      <sz val="10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5">
    <xf numFmtId="0" fontId="0" fillId="0" borderId="0" xfId="0"/>
    <xf numFmtId="0" fontId="4" fillId="0" borderId="0" xfId="0" applyFont="1" applyAlignment="1">
      <alignment vertical="center"/>
    </xf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6" fillId="3" borderId="15" xfId="0" applyFont="1" applyFill="1" applyBorder="1" applyAlignment="1">
      <alignment vertical="center"/>
    </xf>
    <xf numFmtId="0" fontId="8" fillId="3" borderId="15" xfId="0" applyFont="1" applyFill="1" applyBorder="1" applyAlignment="1">
      <alignment vertical="center"/>
    </xf>
    <xf numFmtId="0" fontId="3" fillId="3" borderId="15" xfId="1" applyFill="1" applyBorder="1" applyAlignment="1">
      <alignment horizontal="center" vertical="center"/>
    </xf>
    <xf numFmtId="2" fontId="0" fillId="0" borderId="15" xfId="0" applyNumberFormat="1" applyBorder="1"/>
    <xf numFmtId="0" fontId="0" fillId="3" borderId="5" xfId="0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3" borderId="8" xfId="0" applyFill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0" fontId="0" fillId="3" borderId="10" xfId="0" applyFill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4" xfId="0" applyNumberFormat="1" applyBorder="1"/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5" xfId="0" applyBorder="1"/>
    <xf numFmtId="164" fontId="0" fillId="0" borderId="0" xfId="0" applyNumberForma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6" fillId="0" borderId="16" xfId="0" applyNumberFormat="1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15" xfId="0" applyFont="1" applyBorder="1"/>
    <xf numFmtId="0" fontId="15" fillId="0" borderId="20" xfId="0" applyFont="1" applyBorder="1" applyAlignment="1">
      <alignment horizontal="right"/>
    </xf>
    <xf numFmtId="0" fontId="15" fillId="0" borderId="21" xfId="0" applyFont="1" applyBorder="1"/>
    <xf numFmtId="0" fontId="6" fillId="0" borderId="22" xfId="0" applyFont="1" applyBorder="1" applyAlignment="1">
      <alignment horizontal="right" vertical="center"/>
    </xf>
    <xf numFmtId="0" fontId="15" fillId="0" borderId="23" xfId="0" applyFont="1" applyBorder="1"/>
    <xf numFmtId="0" fontId="6" fillId="0" borderId="24" xfId="0" applyFont="1" applyBorder="1" applyAlignment="1">
      <alignment horizontal="right" vertical="center"/>
    </xf>
    <xf numFmtId="0" fontId="15" fillId="0" borderId="25" xfId="0" applyFont="1" applyBorder="1"/>
    <xf numFmtId="0" fontId="0" fillId="5" borderId="0" xfId="0" applyFill="1"/>
    <xf numFmtId="0" fontId="6" fillId="0" borderId="0" xfId="0" applyFont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Обычный" xfId="0" builtinId="0"/>
    <cellStyle name="Обычный 2" xfId="1" xr:uid="{7FC1D15D-225D-4DDA-A0EB-0C931BBFC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 коэффициента'!$C$4:$C$28</c:f>
              <c:numCache>
                <c:formatCode>General</c:formatCode>
                <c:ptCount val="25"/>
                <c:pt idx="0">
                  <c:v>3</c:v>
                </c:pt>
                <c:pt idx="1">
                  <c:v>2.2999999999999998</c:v>
                </c:pt>
                <c:pt idx="2">
                  <c:v>2.6</c:v>
                </c:pt>
                <c:pt idx="3">
                  <c:v>4.3</c:v>
                </c:pt>
                <c:pt idx="4">
                  <c:v>2.9</c:v>
                </c:pt>
                <c:pt idx="5">
                  <c:v>2.4</c:v>
                </c:pt>
                <c:pt idx="6">
                  <c:v>5.0999999999999996</c:v>
                </c:pt>
                <c:pt idx="7">
                  <c:v>3.4</c:v>
                </c:pt>
                <c:pt idx="8">
                  <c:v>2</c:v>
                </c:pt>
                <c:pt idx="9">
                  <c:v>4.5</c:v>
                </c:pt>
                <c:pt idx="10">
                  <c:v>5.0999999999999996</c:v>
                </c:pt>
                <c:pt idx="11">
                  <c:v>4.2</c:v>
                </c:pt>
                <c:pt idx="12">
                  <c:v>5.2</c:v>
                </c:pt>
                <c:pt idx="13">
                  <c:v>6.5</c:v>
                </c:pt>
                <c:pt idx="14">
                  <c:v>7.4</c:v>
                </c:pt>
                <c:pt idx="15">
                  <c:v>7.4</c:v>
                </c:pt>
                <c:pt idx="16">
                  <c:v>4.9000000000000004</c:v>
                </c:pt>
                <c:pt idx="17">
                  <c:v>8.3000000000000007</c:v>
                </c:pt>
                <c:pt idx="18">
                  <c:v>5.7</c:v>
                </c:pt>
                <c:pt idx="19">
                  <c:v>7.5</c:v>
                </c:pt>
                <c:pt idx="20">
                  <c:v>7</c:v>
                </c:pt>
                <c:pt idx="21">
                  <c:v>10.8</c:v>
                </c:pt>
                <c:pt idx="22">
                  <c:v>7.8</c:v>
                </c:pt>
                <c:pt idx="23">
                  <c:v>7.6</c:v>
                </c:pt>
                <c:pt idx="24">
                  <c:v>12.1</c:v>
                </c:pt>
              </c:numCache>
            </c:numRef>
          </c:xVal>
          <c:yVal>
            <c:numRef>
              <c:f>'Регрессия по 4'!$C$28:$C$52</c:f>
              <c:numCache>
                <c:formatCode>General</c:formatCode>
                <c:ptCount val="25"/>
                <c:pt idx="0">
                  <c:v>-1.6500142584656388</c:v>
                </c:pt>
                <c:pt idx="1">
                  <c:v>-3.3973989332563832</c:v>
                </c:pt>
                <c:pt idx="2">
                  <c:v>-1.0565619600816447</c:v>
                </c:pt>
                <c:pt idx="3">
                  <c:v>1.7863743696413792</c:v>
                </c:pt>
                <c:pt idx="4">
                  <c:v>1.0363198453224527</c:v>
                </c:pt>
                <c:pt idx="5">
                  <c:v>-0.7754178676354968</c:v>
                </c:pt>
                <c:pt idx="6">
                  <c:v>-1.5663123233908891</c:v>
                </c:pt>
                <c:pt idx="7">
                  <c:v>1.5721574136075418</c:v>
                </c:pt>
                <c:pt idx="8">
                  <c:v>3.5987576480978873</c:v>
                </c:pt>
                <c:pt idx="9">
                  <c:v>-1.5841554480151743</c:v>
                </c:pt>
                <c:pt idx="10">
                  <c:v>-1.0288395869591653</c:v>
                </c:pt>
                <c:pt idx="11">
                  <c:v>3.4272053667363522</c:v>
                </c:pt>
                <c:pt idx="12">
                  <c:v>2.4684720365119972</c:v>
                </c:pt>
                <c:pt idx="13">
                  <c:v>-1.2631725209978697</c:v>
                </c:pt>
                <c:pt idx="14">
                  <c:v>1.9713684499890576</c:v>
                </c:pt>
                <c:pt idx="15">
                  <c:v>2.2418423385956885</c:v>
                </c:pt>
                <c:pt idx="16">
                  <c:v>0.55906326244748072</c:v>
                </c:pt>
                <c:pt idx="17">
                  <c:v>3.1017531150269733</c:v>
                </c:pt>
                <c:pt idx="18">
                  <c:v>-3.4723142531894666</c:v>
                </c:pt>
                <c:pt idx="19">
                  <c:v>-2.5621144631001229</c:v>
                </c:pt>
                <c:pt idx="20">
                  <c:v>1.3643074889863698</c:v>
                </c:pt>
                <c:pt idx="21">
                  <c:v>2.5177747688268113</c:v>
                </c:pt>
                <c:pt idx="22">
                  <c:v>-4.0734199944491252</c:v>
                </c:pt>
                <c:pt idx="23">
                  <c:v>-1.9496358718495728</c:v>
                </c:pt>
                <c:pt idx="24">
                  <c:v>-1.266038622399364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2-4C34-BE61-02B1052E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4096"/>
        <c:axId val="721809936"/>
      </c:scatterChart>
      <c:valAx>
        <c:axId val="71667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809936"/>
        <c:crosses val="autoZero"/>
        <c:crossBetween val="midCat"/>
      </c:valAx>
      <c:valAx>
        <c:axId val="72180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Остатки</a:t>
            </a:r>
            <a:r>
              <a:rPr lang="ru-RU" baseline="0"/>
              <a:t> по 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'Регрессия по 3'!$B$27:$B$51</c:f>
              <c:numCache>
                <c:formatCode>General</c:formatCode>
                <c:ptCount val="25"/>
                <c:pt idx="0">
                  <c:v>48.741617284875304</c:v>
                </c:pt>
                <c:pt idx="1">
                  <c:v>53.077756087934659</c:v>
                </c:pt>
                <c:pt idx="2">
                  <c:v>49.216027612809995</c:v>
                </c:pt>
                <c:pt idx="3">
                  <c:v>53.384033033598925</c:v>
                </c:pt>
                <c:pt idx="4">
                  <c:v>48.339263326047316</c:v>
                </c:pt>
                <c:pt idx="5">
                  <c:v>53.573812430946106</c:v>
                </c:pt>
                <c:pt idx="6">
                  <c:v>59.865479881010522</c:v>
                </c:pt>
                <c:pt idx="7">
                  <c:v>56.338146143585377</c:v>
                </c:pt>
                <c:pt idx="8">
                  <c:v>46.574663225446301</c:v>
                </c:pt>
                <c:pt idx="9">
                  <c:v>54.900966401586437</c:v>
                </c:pt>
                <c:pt idx="10">
                  <c:v>59.662110382828473</c:v>
                </c:pt>
                <c:pt idx="11">
                  <c:v>52.793627759486107</c:v>
                </c:pt>
                <c:pt idx="12">
                  <c:v>59.999884953786179</c:v>
                </c:pt>
                <c:pt idx="13">
                  <c:v>50.564827598527089</c:v>
                </c:pt>
                <c:pt idx="14">
                  <c:v>66.220074967749383</c:v>
                </c:pt>
                <c:pt idx="15">
                  <c:v>56.28723318741649</c:v>
                </c:pt>
                <c:pt idx="16">
                  <c:v>45.616134904139187</c:v>
                </c:pt>
                <c:pt idx="17">
                  <c:v>55.790171640127127</c:v>
                </c:pt>
                <c:pt idx="18">
                  <c:v>54.098633112910719</c:v>
                </c:pt>
                <c:pt idx="19">
                  <c:v>59.481536048780043</c:v>
                </c:pt>
                <c:pt idx="20">
                  <c:v>65.979885216372296</c:v>
                </c:pt>
                <c:pt idx="21">
                  <c:v>65.907608571620131</c:v>
                </c:pt>
                <c:pt idx="22">
                  <c:v>60.866797630332194</c:v>
                </c:pt>
                <c:pt idx="23">
                  <c:v>52.010207199546869</c:v>
                </c:pt>
                <c:pt idx="24">
                  <c:v>72.709501398536361</c:v>
                </c:pt>
              </c:numCache>
            </c:numRef>
          </c:xVal>
          <c:yVal>
            <c:numRef>
              <c:f>'Регрессия по 3'!$C$27:$C$51</c:f>
              <c:numCache>
                <c:formatCode>General</c:formatCode>
                <c:ptCount val="25"/>
                <c:pt idx="0">
                  <c:v>-1.7416172848753035</c:v>
                </c:pt>
                <c:pt idx="1">
                  <c:v>-4.0777560879346595</c:v>
                </c:pt>
                <c:pt idx="2">
                  <c:v>-1.2160276128099952</c:v>
                </c:pt>
                <c:pt idx="3">
                  <c:v>1.615966966401075</c:v>
                </c:pt>
                <c:pt idx="4">
                  <c:v>0.66073667395268387</c:v>
                </c:pt>
                <c:pt idx="5">
                  <c:v>-1.5738124309461057</c:v>
                </c:pt>
                <c:pt idx="6">
                  <c:v>-1.865479881010522</c:v>
                </c:pt>
                <c:pt idx="7">
                  <c:v>0.66185385641462346</c:v>
                </c:pt>
                <c:pt idx="8">
                  <c:v>3.4253367745536991</c:v>
                </c:pt>
                <c:pt idx="9">
                  <c:v>-1.9009664015864374</c:v>
                </c:pt>
                <c:pt idx="10">
                  <c:v>-1.6621103828284731</c:v>
                </c:pt>
                <c:pt idx="11">
                  <c:v>3.2063722405138932</c:v>
                </c:pt>
                <c:pt idx="12">
                  <c:v>2.0001150462138213</c:v>
                </c:pt>
                <c:pt idx="13">
                  <c:v>-0.56482759852708853</c:v>
                </c:pt>
                <c:pt idx="14">
                  <c:v>1.7799250322506168</c:v>
                </c:pt>
                <c:pt idx="15">
                  <c:v>2.71276681258351</c:v>
                </c:pt>
                <c:pt idx="16">
                  <c:v>1.3838650958608127</c:v>
                </c:pt>
                <c:pt idx="17">
                  <c:v>4.2098283598728727</c:v>
                </c:pt>
                <c:pt idx="18">
                  <c:v>-3.0986331129107185</c:v>
                </c:pt>
                <c:pt idx="19">
                  <c:v>-2.4815360487800433</c:v>
                </c:pt>
                <c:pt idx="20">
                  <c:v>1.0201147836277045</c:v>
                </c:pt>
                <c:pt idx="21">
                  <c:v>3.0923914283798695</c:v>
                </c:pt>
                <c:pt idx="22">
                  <c:v>-3.8667976303321936</c:v>
                </c:pt>
                <c:pt idx="23">
                  <c:v>-1.0102071995468691</c:v>
                </c:pt>
                <c:pt idx="24">
                  <c:v>-0.70950139853636074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C-455B-8177-0EB66083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72687"/>
        <c:axId val="888329903"/>
      </c:scatterChart>
      <c:valAx>
        <c:axId val="617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329903"/>
        <c:crosses val="autoZero"/>
        <c:crossBetween val="midCat"/>
      </c:valAx>
      <c:valAx>
        <c:axId val="88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 коэффициента'!$D$4:$D$28</c:f>
              <c:numCache>
                <c:formatCode>General</c:formatCode>
                <c:ptCount val="25"/>
                <c:pt idx="0">
                  <c:v>2.6</c:v>
                </c:pt>
                <c:pt idx="1">
                  <c:v>2.6</c:v>
                </c:pt>
                <c:pt idx="2">
                  <c:v>2.5</c:v>
                </c:pt>
                <c:pt idx="3">
                  <c:v>2.5</c:v>
                </c:pt>
                <c:pt idx="4">
                  <c:v>2.8</c:v>
                </c:pt>
                <c:pt idx="5">
                  <c:v>3.1</c:v>
                </c:pt>
                <c:pt idx="6">
                  <c:v>1.6</c:v>
                </c:pt>
                <c:pt idx="7">
                  <c:v>2</c:v>
                </c:pt>
                <c:pt idx="8">
                  <c:v>2.9</c:v>
                </c:pt>
                <c:pt idx="9">
                  <c:v>2.9</c:v>
                </c:pt>
                <c:pt idx="10">
                  <c:v>2.7</c:v>
                </c:pt>
                <c:pt idx="11">
                  <c:v>3</c:v>
                </c:pt>
                <c:pt idx="12">
                  <c:v>1.8</c:v>
                </c:pt>
                <c:pt idx="13">
                  <c:v>2.9</c:v>
                </c:pt>
                <c:pt idx="14">
                  <c:v>3.1</c:v>
                </c:pt>
                <c:pt idx="15">
                  <c:v>2.8</c:v>
                </c:pt>
                <c:pt idx="16">
                  <c:v>3.1</c:v>
                </c:pt>
                <c:pt idx="17">
                  <c:v>2.9</c:v>
                </c:pt>
                <c:pt idx="18">
                  <c:v>2.5</c:v>
                </c:pt>
                <c:pt idx="19">
                  <c:v>2.4</c:v>
                </c:pt>
                <c:pt idx="20">
                  <c:v>3</c:v>
                </c:pt>
                <c:pt idx="21">
                  <c:v>1.1000000000000001</c:v>
                </c:pt>
                <c:pt idx="22">
                  <c:v>2.9</c:v>
                </c:pt>
                <c:pt idx="23">
                  <c:v>2.9</c:v>
                </c:pt>
                <c:pt idx="24">
                  <c:v>1.3</c:v>
                </c:pt>
              </c:numCache>
            </c:numRef>
          </c:xVal>
          <c:yVal>
            <c:numRef>
              <c:f>'Регрессия по 4'!$C$28:$C$52</c:f>
              <c:numCache>
                <c:formatCode>General</c:formatCode>
                <c:ptCount val="25"/>
                <c:pt idx="0">
                  <c:v>-1.6500142584656388</c:v>
                </c:pt>
                <c:pt idx="1">
                  <c:v>-3.3973989332563832</c:v>
                </c:pt>
                <c:pt idx="2">
                  <c:v>-1.0565619600816447</c:v>
                </c:pt>
                <c:pt idx="3">
                  <c:v>1.7863743696413792</c:v>
                </c:pt>
                <c:pt idx="4">
                  <c:v>1.0363198453224527</c:v>
                </c:pt>
                <c:pt idx="5">
                  <c:v>-0.7754178676354968</c:v>
                </c:pt>
                <c:pt idx="6">
                  <c:v>-1.5663123233908891</c:v>
                </c:pt>
                <c:pt idx="7">
                  <c:v>1.5721574136075418</c:v>
                </c:pt>
                <c:pt idx="8">
                  <c:v>3.5987576480978873</c:v>
                </c:pt>
                <c:pt idx="9">
                  <c:v>-1.5841554480151743</c:v>
                </c:pt>
                <c:pt idx="10">
                  <c:v>-1.0288395869591653</c:v>
                </c:pt>
                <c:pt idx="11">
                  <c:v>3.4272053667363522</c:v>
                </c:pt>
                <c:pt idx="12">
                  <c:v>2.4684720365119972</c:v>
                </c:pt>
                <c:pt idx="13">
                  <c:v>-1.2631725209978697</c:v>
                </c:pt>
                <c:pt idx="14">
                  <c:v>1.9713684499890576</c:v>
                </c:pt>
                <c:pt idx="15">
                  <c:v>2.2418423385956885</c:v>
                </c:pt>
                <c:pt idx="16">
                  <c:v>0.55906326244748072</c:v>
                </c:pt>
                <c:pt idx="17">
                  <c:v>3.1017531150269733</c:v>
                </c:pt>
                <c:pt idx="18">
                  <c:v>-3.4723142531894666</c:v>
                </c:pt>
                <c:pt idx="19">
                  <c:v>-2.5621144631001229</c:v>
                </c:pt>
                <c:pt idx="20">
                  <c:v>1.3643074889863698</c:v>
                </c:pt>
                <c:pt idx="21">
                  <c:v>2.5177747688268113</c:v>
                </c:pt>
                <c:pt idx="22">
                  <c:v>-4.0734199944491252</c:v>
                </c:pt>
                <c:pt idx="23">
                  <c:v>-1.9496358718495728</c:v>
                </c:pt>
                <c:pt idx="24">
                  <c:v>-1.266038622399364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C-4128-B46D-90447A1B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4096"/>
        <c:axId val="718525808"/>
      </c:scatterChart>
      <c:valAx>
        <c:axId val="71667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25808"/>
        <c:crosses val="autoZero"/>
        <c:crossBetween val="midCat"/>
      </c:valAx>
      <c:valAx>
        <c:axId val="71852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 коэффициента'!$E$4:$E$28</c:f>
              <c:numCache>
                <c:formatCode>General</c:formatCode>
                <c:ptCount val="25"/>
                <c:pt idx="0">
                  <c:v>2.4</c:v>
                </c:pt>
                <c:pt idx="1">
                  <c:v>2.7</c:v>
                </c:pt>
                <c:pt idx="2">
                  <c:v>2.5</c:v>
                </c:pt>
                <c:pt idx="3">
                  <c:v>2.4</c:v>
                </c:pt>
                <c:pt idx="4">
                  <c:v>2.1</c:v>
                </c:pt>
                <c:pt idx="5">
                  <c:v>3.1</c:v>
                </c:pt>
                <c:pt idx="6">
                  <c:v>2.1</c:v>
                </c:pt>
                <c:pt idx="7">
                  <c:v>1.7</c:v>
                </c:pt>
                <c:pt idx="8">
                  <c:v>2.7</c:v>
                </c:pt>
                <c:pt idx="9">
                  <c:v>2.8</c:v>
                </c:pt>
                <c:pt idx="10">
                  <c:v>2.7</c:v>
                </c:pt>
                <c:pt idx="11">
                  <c:v>2.8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2.7</c:v>
                </c:pt>
                <c:pt idx="16">
                  <c:v>2.8</c:v>
                </c:pt>
                <c:pt idx="17">
                  <c:v>3.3</c:v>
                </c:pt>
                <c:pt idx="18">
                  <c:v>2.7</c:v>
                </c:pt>
                <c:pt idx="19">
                  <c:v>2.2000000000000002</c:v>
                </c:pt>
                <c:pt idx="20">
                  <c:v>3.8</c:v>
                </c:pt>
                <c:pt idx="21">
                  <c:v>1.1000000000000001</c:v>
                </c:pt>
                <c:pt idx="22">
                  <c:v>3.1</c:v>
                </c:pt>
                <c:pt idx="23">
                  <c:v>2.6</c:v>
                </c:pt>
                <c:pt idx="24">
                  <c:v>2</c:v>
                </c:pt>
              </c:numCache>
            </c:numRef>
          </c:xVal>
          <c:yVal>
            <c:numRef>
              <c:f>'Регрессия по 4'!$C$28:$C$52</c:f>
              <c:numCache>
                <c:formatCode>General</c:formatCode>
                <c:ptCount val="25"/>
                <c:pt idx="0">
                  <c:v>-1.6500142584656388</c:v>
                </c:pt>
                <c:pt idx="1">
                  <c:v>-3.3973989332563832</c:v>
                </c:pt>
                <c:pt idx="2">
                  <c:v>-1.0565619600816447</c:v>
                </c:pt>
                <c:pt idx="3">
                  <c:v>1.7863743696413792</c:v>
                </c:pt>
                <c:pt idx="4">
                  <c:v>1.0363198453224527</c:v>
                </c:pt>
                <c:pt idx="5">
                  <c:v>-0.7754178676354968</c:v>
                </c:pt>
                <c:pt idx="6">
                  <c:v>-1.5663123233908891</c:v>
                </c:pt>
                <c:pt idx="7">
                  <c:v>1.5721574136075418</c:v>
                </c:pt>
                <c:pt idx="8">
                  <c:v>3.5987576480978873</c:v>
                </c:pt>
                <c:pt idx="9">
                  <c:v>-1.5841554480151743</c:v>
                </c:pt>
                <c:pt idx="10">
                  <c:v>-1.0288395869591653</c:v>
                </c:pt>
                <c:pt idx="11">
                  <c:v>3.4272053667363522</c:v>
                </c:pt>
                <c:pt idx="12">
                  <c:v>2.4684720365119972</c:v>
                </c:pt>
                <c:pt idx="13">
                  <c:v>-1.2631725209978697</c:v>
                </c:pt>
                <c:pt idx="14">
                  <c:v>1.9713684499890576</c:v>
                </c:pt>
                <c:pt idx="15">
                  <c:v>2.2418423385956885</c:v>
                </c:pt>
                <c:pt idx="16">
                  <c:v>0.55906326244748072</c:v>
                </c:pt>
                <c:pt idx="17">
                  <c:v>3.1017531150269733</c:v>
                </c:pt>
                <c:pt idx="18">
                  <c:v>-3.4723142531894666</c:v>
                </c:pt>
                <c:pt idx="19">
                  <c:v>-2.5621144631001229</c:v>
                </c:pt>
                <c:pt idx="20">
                  <c:v>1.3643074889863698</c:v>
                </c:pt>
                <c:pt idx="21">
                  <c:v>2.5177747688268113</c:v>
                </c:pt>
                <c:pt idx="22">
                  <c:v>-4.0734199944491252</c:v>
                </c:pt>
                <c:pt idx="23">
                  <c:v>-1.9496358718495728</c:v>
                </c:pt>
                <c:pt idx="24">
                  <c:v>-1.266038622399364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01-4C9A-9785-3158B2CC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48639"/>
        <c:axId val="718525312"/>
      </c:scatterChart>
      <c:valAx>
        <c:axId val="60534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25312"/>
        <c:crosses val="autoZero"/>
        <c:crossBetween val="midCat"/>
      </c:valAx>
      <c:valAx>
        <c:axId val="7185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4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 коэффициента'!$F$4:$F$28</c:f>
              <c:numCache>
                <c:formatCode>General</c:formatCode>
                <c:ptCount val="25"/>
                <c:pt idx="0">
                  <c:v>113</c:v>
                </c:pt>
                <c:pt idx="1">
                  <c:v>98</c:v>
                </c:pt>
                <c:pt idx="2">
                  <c:v>117</c:v>
                </c:pt>
                <c:pt idx="3">
                  <c:v>91</c:v>
                </c:pt>
                <c:pt idx="4">
                  <c:v>99</c:v>
                </c:pt>
                <c:pt idx="5">
                  <c:v>89</c:v>
                </c:pt>
                <c:pt idx="6">
                  <c:v>79</c:v>
                </c:pt>
                <c:pt idx="7">
                  <c:v>72</c:v>
                </c:pt>
                <c:pt idx="8">
                  <c:v>123</c:v>
                </c:pt>
                <c:pt idx="9">
                  <c:v>80</c:v>
                </c:pt>
                <c:pt idx="10">
                  <c:v>58</c:v>
                </c:pt>
                <c:pt idx="11">
                  <c:v>88</c:v>
                </c:pt>
                <c:pt idx="12">
                  <c:v>68</c:v>
                </c:pt>
                <c:pt idx="13">
                  <c:v>95</c:v>
                </c:pt>
                <c:pt idx="14">
                  <c:v>46</c:v>
                </c:pt>
                <c:pt idx="15">
                  <c:v>73</c:v>
                </c:pt>
                <c:pt idx="16">
                  <c:v>124</c:v>
                </c:pt>
                <c:pt idx="17">
                  <c:v>90</c:v>
                </c:pt>
                <c:pt idx="18">
                  <c:v>96</c:v>
                </c:pt>
                <c:pt idx="19">
                  <c:v>55</c:v>
                </c:pt>
                <c:pt idx="20">
                  <c:v>45</c:v>
                </c:pt>
                <c:pt idx="21">
                  <c:v>34</c:v>
                </c:pt>
                <c:pt idx="22">
                  <c:v>56</c:v>
                </c:pt>
                <c:pt idx="23">
                  <c:v>90</c:v>
                </c:pt>
                <c:pt idx="24">
                  <c:v>16</c:v>
                </c:pt>
              </c:numCache>
            </c:numRef>
          </c:xVal>
          <c:yVal>
            <c:numRef>
              <c:f>'Регрессия по 4'!$C$28:$C$52</c:f>
              <c:numCache>
                <c:formatCode>General</c:formatCode>
                <c:ptCount val="25"/>
                <c:pt idx="0">
                  <c:v>-1.6500142584656388</c:v>
                </c:pt>
                <c:pt idx="1">
                  <c:v>-3.3973989332563832</c:v>
                </c:pt>
                <c:pt idx="2">
                  <c:v>-1.0565619600816447</c:v>
                </c:pt>
                <c:pt idx="3">
                  <c:v>1.7863743696413792</c:v>
                </c:pt>
                <c:pt idx="4">
                  <c:v>1.0363198453224527</c:v>
                </c:pt>
                <c:pt idx="5">
                  <c:v>-0.7754178676354968</c:v>
                </c:pt>
                <c:pt idx="6">
                  <c:v>-1.5663123233908891</c:v>
                </c:pt>
                <c:pt idx="7">
                  <c:v>1.5721574136075418</c:v>
                </c:pt>
                <c:pt idx="8">
                  <c:v>3.5987576480978873</c:v>
                </c:pt>
                <c:pt idx="9">
                  <c:v>-1.5841554480151743</c:v>
                </c:pt>
                <c:pt idx="10">
                  <c:v>-1.0288395869591653</c:v>
                </c:pt>
                <c:pt idx="11">
                  <c:v>3.4272053667363522</c:v>
                </c:pt>
                <c:pt idx="12">
                  <c:v>2.4684720365119972</c:v>
                </c:pt>
                <c:pt idx="13">
                  <c:v>-1.2631725209978697</c:v>
                </c:pt>
                <c:pt idx="14">
                  <c:v>1.9713684499890576</c:v>
                </c:pt>
                <c:pt idx="15">
                  <c:v>2.2418423385956885</c:v>
                </c:pt>
                <c:pt idx="16">
                  <c:v>0.55906326244748072</c:v>
                </c:pt>
                <c:pt idx="17">
                  <c:v>3.1017531150269733</c:v>
                </c:pt>
                <c:pt idx="18">
                  <c:v>-3.4723142531894666</c:v>
                </c:pt>
                <c:pt idx="19">
                  <c:v>-2.5621144631001229</c:v>
                </c:pt>
                <c:pt idx="20">
                  <c:v>1.3643074889863698</c:v>
                </c:pt>
                <c:pt idx="21">
                  <c:v>2.5177747688268113</c:v>
                </c:pt>
                <c:pt idx="22">
                  <c:v>-4.0734199944491252</c:v>
                </c:pt>
                <c:pt idx="23">
                  <c:v>-1.9496358718495728</c:v>
                </c:pt>
                <c:pt idx="24">
                  <c:v>-1.266038622399364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6-46A0-B45D-6BD54205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16064"/>
        <c:axId val="718519856"/>
      </c:scatterChart>
      <c:valAx>
        <c:axId val="7061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19856"/>
        <c:crosses val="autoZero"/>
        <c:crossBetween val="midCat"/>
      </c:valAx>
      <c:valAx>
        <c:axId val="71851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11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'Регрессия по 4'!$E$28:$E$52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'Регрессия по 4'!$F$28:$F$52</c:f>
              <c:numCache>
                <c:formatCode>General</c:formatCode>
                <c:ptCount val="25"/>
                <c:pt idx="0">
                  <c:v>47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62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B-4DB6-A7C8-079D1DAD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51472"/>
        <c:axId val="718528784"/>
      </c:scatterChart>
      <c:valAx>
        <c:axId val="7124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28784"/>
        <c:crosses val="autoZero"/>
        <c:crossBetween val="midCat"/>
      </c:valAx>
      <c:valAx>
        <c:axId val="71852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45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</a:t>
            </a:r>
            <a:r>
              <a:rPr lang="ru-RU"/>
              <a:t>1</a:t>
            </a:r>
            <a:r>
              <a:rPr lang="en-US"/>
              <a:t>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 коэффициента'!$C$4:$C$28</c:f>
              <c:numCache>
                <c:formatCode>General</c:formatCode>
                <c:ptCount val="25"/>
                <c:pt idx="0">
                  <c:v>2.6</c:v>
                </c:pt>
                <c:pt idx="1">
                  <c:v>2.6</c:v>
                </c:pt>
                <c:pt idx="2">
                  <c:v>2.5</c:v>
                </c:pt>
                <c:pt idx="3">
                  <c:v>2.5</c:v>
                </c:pt>
                <c:pt idx="4">
                  <c:v>2.8</c:v>
                </c:pt>
                <c:pt idx="5">
                  <c:v>3.1</c:v>
                </c:pt>
                <c:pt idx="6">
                  <c:v>1.6</c:v>
                </c:pt>
                <c:pt idx="7">
                  <c:v>2</c:v>
                </c:pt>
                <c:pt idx="8">
                  <c:v>2.9</c:v>
                </c:pt>
                <c:pt idx="9">
                  <c:v>2.9</c:v>
                </c:pt>
                <c:pt idx="10">
                  <c:v>2.7</c:v>
                </c:pt>
                <c:pt idx="11">
                  <c:v>3</c:v>
                </c:pt>
                <c:pt idx="12">
                  <c:v>1.8</c:v>
                </c:pt>
                <c:pt idx="13">
                  <c:v>2.9</c:v>
                </c:pt>
                <c:pt idx="14">
                  <c:v>3.1</c:v>
                </c:pt>
                <c:pt idx="15">
                  <c:v>2.8</c:v>
                </c:pt>
                <c:pt idx="16">
                  <c:v>3.1</c:v>
                </c:pt>
                <c:pt idx="17">
                  <c:v>2.9</c:v>
                </c:pt>
                <c:pt idx="18">
                  <c:v>2.5</c:v>
                </c:pt>
                <c:pt idx="19">
                  <c:v>2.4</c:v>
                </c:pt>
                <c:pt idx="20">
                  <c:v>3</c:v>
                </c:pt>
                <c:pt idx="21">
                  <c:v>1.1000000000000001</c:v>
                </c:pt>
                <c:pt idx="22">
                  <c:v>2.9</c:v>
                </c:pt>
                <c:pt idx="23">
                  <c:v>2.9</c:v>
                </c:pt>
                <c:pt idx="24">
                  <c:v>1.3</c:v>
                </c:pt>
              </c:numCache>
            </c:numRef>
          </c:xVal>
          <c:yVal>
            <c:numRef>
              <c:f>'Регрессия по 3'!$C$27:$C$51</c:f>
              <c:numCache>
                <c:formatCode>General</c:formatCode>
                <c:ptCount val="25"/>
                <c:pt idx="0">
                  <c:v>-1.7416172848753035</c:v>
                </c:pt>
                <c:pt idx="1">
                  <c:v>-4.0777560879346595</c:v>
                </c:pt>
                <c:pt idx="2">
                  <c:v>-1.2160276128099952</c:v>
                </c:pt>
                <c:pt idx="3">
                  <c:v>1.615966966401075</c:v>
                </c:pt>
                <c:pt idx="4">
                  <c:v>0.66073667395268387</c:v>
                </c:pt>
                <c:pt idx="5">
                  <c:v>-1.5738124309461057</c:v>
                </c:pt>
                <c:pt idx="6">
                  <c:v>-1.865479881010522</c:v>
                </c:pt>
                <c:pt idx="7">
                  <c:v>0.66185385641462346</c:v>
                </c:pt>
                <c:pt idx="8">
                  <c:v>3.4253367745536991</c:v>
                </c:pt>
                <c:pt idx="9">
                  <c:v>-1.9009664015864374</c:v>
                </c:pt>
                <c:pt idx="10">
                  <c:v>-1.6621103828284731</c:v>
                </c:pt>
                <c:pt idx="11">
                  <c:v>3.2063722405138932</c:v>
                </c:pt>
                <c:pt idx="12">
                  <c:v>2.0001150462138213</c:v>
                </c:pt>
                <c:pt idx="13">
                  <c:v>-0.56482759852708853</c:v>
                </c:pt>
                <c:pt idx="14">
                  <c:v>1.7799250322506168</c:v>
                </c:pt>
                <c:pt idx="15">
                  <c:v>2.71276681258351</c:v>
                </c:pt>
                <c:pt idx="16">
                  <c:v>1.3838650958608127</c:v>
                </c:pt>
                <c:pt idx="17">
                  <c:v>4.2098283598728727</c:v>
                </c:pt>
                <c:pt idx="18">
                  <c:v>-3.0986331129107185</c:v>
                </c:pt>
                <c:pt idx="19">
                  <c:v>-2.4815360487800433</c:v>
                </c:pt>
                <c:pt idx="20">
                  <c:v>1.0201147836277045</c:v>
                </c:pt>
                <c:pt idx="21">
                  <c:v>3.0923914283798695</c:v>
                </c:pt>
                <c:pt idx="22">
                  <c:v>-3.8667976303321936</c:v>
                </c:pt>
                <c:pt idx="23">
                  <c:v>-1.0102071995468691</c:v>
                </c:pt>
                <c:pt idx="24">
                  <c:v>-0.70950139853636074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5-46DD-8734-C1A1A65BF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8543"/>
        <c:axId val="722957888"/>
      </c:scatterChart>
      <c:valAx>
        <c:axId val="95629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957888"/>
        <c:crosses val="autoZero"/>
        <c:crossBetween val="midCat"/>
      </c:valAx>
      <c:valAx>
        <c:axId val="72295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298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</a:t>
            </a:r>
            <a:r>
              <a:rPr lang="ru-RU"/>
              <a:t> 3</a:t>
            </a:r>
            <a:r>
              <a:rPr lang="en-US"/>
              <a:t>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 коэффициента'!$D$4:$D$28</c:f>
              <c:numCache>
                <c:formatCode>General</c:formatCode>
                <c:ptCount val="25"/>
                <c:pt idx="0">
                  <c:v>2.4</c:v>
                </c:pt>
                <c:pt idx="1">
                  <c:v>2.7</c:v>
                </c:pt>
                <c:pt idx="2">
                  <c:v>2.5</c:v>
                </c:pt>
                <c:pt idx="3">
                  <c:v>2.4</c:v>
                </c:pt>
                <c:pt idx="4">
                  <c:v>2.1</c:v>
                </c:pt>
                <c:pt idx="5">
                  <c:v>3.1</c:v>
                </c:pt>
                <c:pt idx="6">
                  <c:v>2.1</c:v>
                </c:pt>
                <c:pt idx="7">
                  <c:v>1.7</c:v>
                </c:pt>
                <c:pt idx="8">
                  <c:v>2.7</c:v>
                </c:pt>
                <c:pt idx="9">
                  <c:v>2.8</c:v>
                </c:pt>
                <c:pt idx="10">
                  <c:v>2.7</c:v>
                </c:pt>
                <c:pt idx="11">
                  <c:v>2.8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2.7</c:v>
                </c:pt>
                <c:pt idx="16">
                  <c:v>2.8</c:v>
                </c:pt>
                <c:pt idx="17">
                  <c:v>3.3</c:v>
                </c:pt>
                <c:pt idx="18">
                  <c:v>2.7</c:v>
                </c:pt>
                <c:pt idx="19">
                  <c:v>2.2000000000000002</c:v>
                </c:pt>
                <c:pt idx="20">
                  <c:v>3.8</c:v>
                </c:pt>
                <c:pt idx="21">
                  <c:v>1.1000000000000001</c:v>
                </c:pt>
                <c:pt idx="22">
                  <c:v>3.1</c:v>
                </c:pt>
                <c:pt idx="23">
                  <c:v>2.6</c:v>
                </c:pt>
                <c:pt idx="24">
                  <c:v>2</c:v>
                </c:pt>
              </c:numCache>
            </c:numRef>
          </c:xVal>
          <c:yVal>
            <c:numRef>
              <c:f>'Регрессия по 3'!$C$27:$C$51</c:f>
              <c:numCache>
                <c:formatCode>General</c:formatCode>
                <c:ptCount val="25"/>
                <c:pt idx="0">
                  <c:v>-1.7416172848753035</c:v>
                </c:pt>
                <c:pt idx="1">
                  <c:v>-4.0777560879346595</c:v>
                </c:pt>
                <c:pt idx="2">
                  <c:v>-1.2160276128099952</c:v>
                </c:pt>
                <c:pt idx="3">
                  <c:v>1.615966966401075</c:v>
                </c:pt>
                <c:pt idx="4">
                  <c:v>0.66073667395268387</c:v>
                </c:pt>
                <c:pt idx="5">
                  <c:v>-1.5738124309461057</c:v>
                </c:pt>
                <c:pt idx="6">
                  <c:v>-1.865479881010522</c:v>
                </c:pt>
                <c:pt idx="7">
                  <c:v>0.66185385641462346</c:v>
                </c:pt>
                <c:pt idx="8">
                  <c:v>3.4253367745536991</c:v>
                </c:pt>
                <c:pt idx="9">
                  <c:v>-1.9009664015864374</c:v>
                </c:pt>
                <c:pt idx="10">
                  <c:v>-1.6621103828284731</c:v>
                </c:pt>
                <c:pt idx="11">
                  <c:v>3.2063722405138932</c:v>
                </c:pt>
                <c:pt idx="12">
                  <c:v>2.0001150462138213</c:v>
                </c:pt>
                <c:pt idx="13">
                  <c:v>-0.56482759852708853</c:v>
                </c:pt>
                <c:pt idx="14">
                  <c:v>1.7799250322506168</c:v>
                </c:pt>
                <c:pt idx="15">
                  <c:v>2.71276681258351</c:v>
                </c:pt>
                <c:pt idx="16">
                  <c:v>1.3838650958608127</c:v>
                </c:pt>
                <c:pt idx="17">
                  <c:v>4.2098283598728727</c:v>
                </c:pt>
                <c:pt idx="18">
                  <c:v>-3.0986331129107185</c:v>
                </c:pt>
                <c:pt idx="19">
                  <c:v>-2.4815360487800433</c:v>
                </c:pt>
                <c:pt idx="20">
                  <c:v>1.0201147836277045</c:v>
                </c:pt>
                <c:pt idx="21">
                  <c:v>3.0923914283798695</c:v>
                </c:pt>
                <c:pt idx="22">
                  <c:v>-3.8667976303321936</c:v>
                </c:pt>
                <c:pt idx="23">
                  <c:v>-1.0102071995468691</c:v>
                </c:pt>
                <c:pt idx="24">
                  <c:v>-0.70950139853636074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99-438C-AE78-3E601E20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06223"/>
        <c:axId val="722969296"/>
      </c:scatterChart>
      <c:valAx>
        <c:axId val="95630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969296"/>
        <c:crosses val="autoZero"/>
        <c:crossBetween val="midCat"/>
      </c:valAx>
      <c:valAx>
        <c:axId val="72296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06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</a:t>
            </a:r>
            <a:r>
              <a:rPr lang="ru-RU"/>
              <a:t>4</a:t>
            </a:r>
            <a:r>
              <a:rPr lang="en-US"/>
              <a:t>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 коэффициента'!$E$4:$E$28</c:f>
              <c:numCache>
                <c:formatCode>General</c:formatCode>
                <c:ptCount val="25"/>
                <c:pt idx="0">
                  <c:v>113</c:v>
                </c:pt>
                <c:pt idx="1">
                  <c:v>98</c:v>
                </c:pt>
                <c:pt idx="2">
                  <c:v>117</c:v>
                </c:pt>
                <c:pt idx="3">
                  <c:v>91</c:v>
                </c:pt>
                <c:pt idx="4">
                  <c:v>99</c:v>
                </c:pt>
                <c:pt idx="5">
                  <c:v>89</c:v>
                </c:pt>
                <c:pt idx="6">
                  <c:v>79</c:v>
                </c:pt>
                <c:pt idx="7">
                  <c:v>72</c:v>
                </c:pt>
                <c:pt idx="8">
                  <c:v>123</c:v>
                </c:pt>
                <c:pt idx="9">
                  <c:v>80</c:v>
                </c:pt>
                <c:pt idx="10">
                  <c:v>58</c:v>
                </c:pt>
                <c:pt idx="11">
                  <c:v>88</c:v>
                </c:pt>
                <c:pt idx="12">
                  <c:v>68</c:v>
                </c:pt>
                <c:pt idx="13">
                  <c:v>95</c:v>
                </c:pt>
                <c:pt idx="14">
                  <c:v>46</c:v>
                </c:pt>
                <c:pt idx="15">
                  <c:v>73</c:v>
                </c:pt>
                <c:pt idx="16">
                  <c:v>124</c:v>
                </c:pt>
                <c:pt idx="17">
                  <c:v>90</c:v>
                </c:pt>
                <c:pt idx="18">
                  <c:v>96</c:v>
                </c:pt>
                <c:pt idx="19">
                  <c:v>55</c:v>
                </c:pt>
                <c:pt idx="20">
                  <c:v>45</c:v>
                </c:pt>
                <c:pt idx="21">
                  <c:v>34</c:v>
                </c:pt>
                <c:pt idx="22">
                  <c:v>56</c:v>
                </c:pt>
                <c:pt idx="23">
                  <c:v>90</c:v>
                </c:pt>
                <c:pt idx="24">
                  <c:v>16</c:v>
                </c:pt>
              </c:numCache>
            </c:numRef>
          </c:xVal>
          <c:yVal>
            <c:numRef>
              <c:f>'Регрессия по 3'!$C$27:$C$51</c:f>
              <c:numCache>
                <c:formatCode>General</c:formatCode>
                <c:ptCount val="25"/>
                <c:pt idx="0">
                  <c:v>-1.7416172848753035</c:v>
                </c:pt>
                <c:pt idx="1">
                  <c:v>-4.0777560879346595</c:v>
                </c:pt>
                <c:pt idx="2">
                  <c:v>-1.2160276128099952</c:v>
                </c:pt>
                <c:pt idx="3">
                  <c:v>1.615966966401075</c:v>
                </c:pt>
                <c:pt idx="4">
                  <c:v>0.66073667395268387</c:v>
                </c:pt>
                <c:pt idx="5">
                  <c:v>-1.5738124309461057</c:v>
                </c:pt>
                <c:pt idx="6">
                  <c:v>-1.865479881010522</c:v>
                </c:pt>
                <c:pt idx="7">
                  <c:v>0.66185385641462346</c:v>
                </c:pt>
                <c:pt idx="8">
                  <c:v>3.4253367745536991</c:v>
                </c:pt>
                <c:pt idx="9">
                  <c:v>-1.9009664015864374</c:v>
                </c:pt>
                <c:pt idx="10">
                  <c:v>-1.6621103828284731</c:v>
                </c:pt>
                <c:pt idx="11">
                  <c:v>3.2063722405138932</c:v>
                </c:pt>
                <c:pt idx="12">
                  <c:v>2.0001150462138213</c:v>
                </c:pt>
                <c:pt idx="13">
                  <c:v>-0.56482759852708853</c:v>
                </c:pt>
                <c:pt idx="14">
                  <c:v>1.7799250322506168</c:v>
                </c:pt>
                <c:pt idx="15">
                  <c:v>2.71276681258351</c:v>
                </c:pt>
                <c:pt idx="16">
                  <c:v>1.3838650958608127</c:v>
                </c:pt>
                <c:pt idx="17">
                  <c:v>4.2098283598728727</c:v>
                </c:pt>
                <c:pt idx="18">
                  <c:v>-3.0986331129107185</c:v>
                </c:pt>
                <c:pt idx="19">
                  <c:v>-2.4815360487800433</c:v>
                </c:pt>
                <c:pt idx="20">
                  <c:v>1.0201147836277045</c:v>
                </c:pt>
                <c:pt idx="21">
                  <c:v>3.0923914283798695</c:v>
                </c:pt>
                <c:pt idx="22">
                  <c:v>-3.8667976303321936</c:v>
                </c:pt>
                <c:pt idx="23">
                  <c:v>-1.0102071995468691</c:v>
                </c:pt>
                <c:pt idx="24">
                  <c:v>-0.70950139853636074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A6-41C5-9BDF-E73932F2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05743"/>
        <c:axId val="722955904"/>
      </c:scatterChart>
      <c:valAx>
        <c:axId val="95630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955904"/>
        <c:crosses val="autoZero"/>
        <c:crossBetween val="midCat"/>
      </c:valAx>
      <c:valAx>
        <c:axId val="72295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05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'Регрессия по 3'!$E$27:$E$51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'Регрессия по 3'!$F$27:$F$51</c:f>
              <c:numCache>
                <c:formatCode>General</c:formatCode>
                <c:ptCount val="25"/>
                <c:pt idx="0">
                  <c:v>47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62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B-4295-97F0-0326451D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6143"/>
        <c:axId val="722959376"/>
      </c:scatterChart>
      <c:valAx>
        <c:axId val="95629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959376"/>
        <c:crosses val="autoZero"/>
        <c:crossBetween val="midCat"/>
      </c:valAx>
      <c:valAx>
        <c:axId val="72295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296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10</xdr:row>
      <xdr:rowOff>106680</xdr:rowOff>
    </xdr:from>
    <xdr:to>
      <xdr:col>16</xdr:col>
      <xdr:colOff>91440</xdr:colOff>
      <xdr:row>20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</xdr:colOff>
      <xdr:row>21</xdr:row>
      <xdr:rowOff>15240</xdr:rowOff>
    </xdr:from>
    <xdr:to>
      <xdr:col>16</xdr:col>
      <xdr:colOff>83820</xdr:colOff>
      <xdr:row>31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31</xdr:row>
      <xdr:rowOff>99060</xdr:rowOff>
    </xdr:from>
    <xdr:to>
      <xdr:col>16</xdr:col>
      <xdr:colOff>76200</xdr:colOff>
      <xdr:row>41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42</xdr:row>
      <xdr:rowOff>7620</xdr:rowOff>
    </xdr:from>
    <xdr:to>
      <xdr:col>16</xdr:col>
      <xdr:colOff>76200</xdr:colOff>
      <xdr:row>52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60960</xdr:colOff>
      <xdr:row>0</xdr:row>
      <xdr:rowOff>15240</xdr:rowOff>
    </xdr:from>
    <xdr:to>
      <xdr:col>16</xdr:col>
      <xdr:colOff>60960</xdr:colOff>
      <xdr:row>10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292100</xdr:colOff>
          <xdr:row>0</xdr:row>
          <xdr:rowOff>0</xdr:rowOff>
        </xdr:from>
        <xdr:to>
          <xdr:col>2</xdr:col>
          <xdr:colOff>368300</xdr:colOff>
          <xdr:row>1</xdr:row>
          <xdr:rowOff>25400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335729</xdr:colOff>
      <xdr:row>41</xdr:row>
      <xdr:rowOff>1121</xdr:rowOff>
    </xdr:from>
    <xdr:ext cx="33074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35729" y="7504580"/>
              <a:ext cx="3307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=69,559+0,328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−6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420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313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159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35729" y="7504580"/>
              <a:ext cx="3307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𝑦=</a:t>
              </a:r>
              <a:r>
                <a:rPr lang="ru-RU" sz="1100" b="0" i="0">
                  <a:latin typeface="Cambria Math" panose="02040503050406030204" pitchFamily="18" charset="0"/>
                </a:rPr>
                <a:t>69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</a:rPr>
                <a:t>559</a:t>
              </a:r>
              <a:r>
                <a:rPr lang="en-US" sz="1100" b="0" i="0">
                  <a:latin typeface="Cambria Math" panose="02040503050406030204" pitchFamily="18" charset="0"/>
                </a:rPr>
                <a:t>+0,</a:t>
              </a:r>
              <a:r>
                <a:rPr lang="ru-RU" sz="1100" b="0" i="0">
                  <a:latin typeface="Cambria Math" panose="02040503050406030204" pitchFamily="18" charset="0"/>
                </a:rPr>
                <a:t>328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𝑥_4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51</xdr:row>
          <xdr:rowOff>177800</xdr:rowOff>
        </xdr:from>
        <xdr:to>
          <xdr:col>0</xdr:col>
          <xdr:colOff>241300</xdr:colOff>
          <xdr:row>52</xdr:row>
          <xdr:rowOff>165100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76200</xdr:rowOff>
    </xdr:from>
    <xdr:to>
      <xdr:col>15</xdr:col>
      <xdr:colOff>266700</xdr:colOff>
      <xdr:row>21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22</xdr:row>
      <xdr:rowOff>0</xdr:rowOff>
    </xdr:from>
    <xdr:to>
      <xdr:col>15</xdr:col>
      <xdr:colOff>228600</xdr:colOff>
      <xdr:row>32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32</xdr:row>
      <xdr:rowOff>121920</xdr:rowOff>
    </xdr:from>
    <xdr:to>
      <xdr:col>15</xdr:col>
      <xdr:colOff>236220</xdr:colOff>
      <xdr:row>42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292100</xdr:colOff>
      <xdr:row>43</xdr:row>
      <xdr:rowOff>176530</xdr:rowOff>
    </xdr:from>
    <xdr:to>
      <xdr:col>15</xdr:col>
      <xdr:colOff>246380</xdr:colOff>
      <xdr:row>58</xdr:row>
      <xdr:rowOff>168910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368300</xdr:colOff>
          <xdr:row>0</xdr:row>
          <xdr:rowOff>0</xdr:rowOff>
        </xdr:from>
        <xdr:to>
          <xdr:col>3</xdr:col>
          <xdr:colOff>241300</xdr:colOff>
          <xdr:row>1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434340</xdr:colOff>
      <xdr:row>35</xdr:row>
      <xdr:rowOff>19050</xdr:rowOff>
    </xdr:from>
    <xdr:ext cx="203555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434340" y="6480810"/>
              <a:ext cx="203555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−6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59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434340" y="6480810"/>
              <a:ext cx="203555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𝑡_𝑦=</a:t>
              </a:r>
              <a:r>
                <a:rPr lang="ru-RU" sz="1100" b="0" i="0">
                  <a:latin typeface="Cambria Math" panose="02040503050406030204" pitchFamily="18" charset="0"/>
                </a:rPr>
                <a:t>−6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𝑡_𝑥4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45</xdr:row>
          <xdr:rowOff>177800</xdr:rowOff>
        </xdr:from>
        <xdr:to>
          <xdr:col>0</xdr:col>
          <xdr:colOff>241300</xdr:colOff>
          <xdr:row>46</xdr:row>
          <xdr:rowOff>165100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266700</xdr:colOff>
      <xdr:row>34</xdr:row>
      <xdr:rowOff>7620</xdr:rowOff>
    </xdr:from>
    <xdr:ext cx="20320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6438900" y="665226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6438900" y="665226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274320</xdr:colOff>
      <xdr:row>35</xdr:row>
      <xdr:rowOff>22860</xdr:rowOff>
    </xdr:from>
    <xdr:ext cx="20320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6446520" y="686562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25892C-A4CB-4ED6-8053-2BAE76C439E1}"/>
                </a:ext>
              </a:extLst>
            </xdr:cNvPr>
            <xdr:cNvSpPr txBox="1"/>
          </xdr:nvSpPr>
          <xdr:spPr>
            <a:xfrm>
              <a:off x="6446520" y="686562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259080</xdr:colOff>
      <xdr:row>36</xdr:row>
      <xdr:rowOff>15240</xdr:rowOff>
    </xdr:from>
    <xdr:ext cx="20320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6431280" y="706374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E5BE365-7F0F-4EED-ABCD-12462E14C355}"/>
                </a:ext>
              </a:extLst>
            </xdr:cNvPr>
            <xdr:cNvSpPr txBox="1"/>
          </xdr:nvSpPr>
          <xdr:spPr>
            <a:xfrm>
              <a:off x="6431280" y="706374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endParaRPr lang="ru-RU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L21" sqref="L21"/>
    </sheetView>
  </sheetViews>
  <sheetFormatPr baseColWidth="10" defaultColWidth="8.83203125" defaultRowHeight="15" x14ac:dyDescent="0.2"/>
  <cols>
    <col min="2" max="2" width="21" customWidth="1"/>
    <col min="6" max="6" width="8.83203125" customWidth="1"/>
  </cols>
  <sheetData>
    <row r="1" spans="2:9" ht="16" thickBot="1" x14ac:dyDescent="0.25"/>
    <row r="2" spans="2:9" ht="19" thickBot="1" x14ac:dyDescent="0.25">
      <c r="B2" s="34" t="s">
        <v>0</v>
      </c>
      <c r="C2" s="35" t="s">
        <v>84</v>
      </c>
      <c r="D2" s="35" t="s">
        <v>109</v>
      </c>
      <c r="E2" s="35" t="s">
        <v>110</v>
      </c>
      <c r="F2" s="35" t="s">
        <v>111</v>
      </c>
      <c r="G2" s="35" t="s">
        <v>112</v>
      </c>
      <c r="H2" s="1"/>
    </row>
    <row r="3" spans="2:9" ht="19" thickBot="1" x14ac:dyDescent="0.25">
      <c r="B3" s="36" t="s">
        <v>85</v>
      </c>
      <c r="C3" s="37">
        <v>47</v>
      </c>
      <c r="D3" s="37">
        <v>3</v>
      </c>
      <c r="E3" s="37">
        <v>2.6</v>
      </c>
      <c r="F3" s="37">
        <v>2.4</v>
      </c>
      <c r="G3" s="37">
        <v>113</v>
      </c>
      <c r="I3" s="1"/>
    </row>
    <row r="4" spans="2:9" ht="19" thickBot="1" x14ac:dyDescent="0.25">
      <c r="B4" s="36" t="s">
        <v>86</v>
      </c>
      <c r="C4" s="37">
        <v>49</v>
      </c>
      <c r="D4" s="37">
        <v>2.2999999999999998</v>
      </c>
      <c r="E4" s="37">
        <v>2.6</v>
      </c>
      <c r="F4" s="37">
        <v>2.7</v>
      </c>
      <c r="G4" s="37">
        <v>98</v>
      </c>
      <c r="I4" s="1"/>
    </row>
    <row r="5" spans="2:9" ht="19" thickBot="1" x14ac:dyDescent="0.25">
      <c r="B5" s="36" t="s">
        <v>87</v>
      </c>
      <c r="C5" s="37">
        <v>48</v>
      </c>
      <c r="D5" s="37">
        <v>2.6</v>
      </c>
      <c r="E5" s="37">
        <v>2.5</v>
      </c>
      <c r="F5" s="37">
        <v>2.5</v>
      </c>
      <c r="G5" s="37">
        <v>117</v>
      </c>
      <c r="I5" s="1"/>
    </row>
    <row r="6" spans="2:9" ht="19" thickBot="1" x14ac:dyDescent="0.25">
      <c r="B6" s="36" t="s">
        <v>88</v>
      </c>
      <c r="C6" s="37">
        <v>55</v>
      </c>
      <c r="D6" s="37">
        <v>4.3</v>
      </c>
      <c r="E6" s="37">
        <v>2.5</v>
      </c>
      <c r="F6" s="37">
        <v>2.4</v>
      </c>
      <c r="G6" s="37">
        <v>91</v>
      </c>
      <c r="I6" s="1"/>
    </row>
    <row r="7" spans="2:9" ht="18" thickBot="1" x14ac:dyDescent="0.25">
      <c r="B7" s="36" t="s">
        <v>89</v>
      </c>
      <c r="C7" s="37">
        <v>49</v>
      </c>
      <c r="D7" s="37">
        <v>2.9</v>
      </c>
      <c r="E7" s="37">
        <v>2.8</v>
      </c>
      <c r="F7" s="37">
        <v>2.1</v>
      </c>
      <c r="G7" s="37">
        <v>99</v>
      </c>
    </row>
    <row r="8" spans="2:9" ht="18" thickBot="1" x14ac:dyDescent="0.25">
      <c r="B8" s="36" t="s">
        <v>90</v>
      </c>
      <c r="C8" s="37">
        <v>52</v>
      </c>
      <c r="D8" s="37">
        <v>2.4</v>
      </c>
      <c r="E8" s="37">
        <v>3.1</v>
      </c>
      <c r="F8" s="37">
        <v>3.1</v>
      </c>
      <c r="G8" s="37">
        <v>89</v>
      </c>
    </row>
    <row r="9" spans="2:9" ht="18" thickBot="1" x14ac:dyDescent="0.25">
      <c r="B9" s="36" t="s">
        <v>91</v>
      </c>
      <c r="C9" s="37">
        <v>58</v>
      </c>
      <c r="D9" s="37">
        <v>5.0999999999999996</v>
      </c>
      <c r="E9" s="37">
        <v>1.6</v>
      </c>
      <c r="F9" s="37">
        <v>2.1</v>
      </c>
      <c r="G9" s="37">
        <v>79</v>
      </c>
    </row>
    <row r="10" spans="2:9" ht="18" thickBot="1" x14ac:dyDescent="0.25">
      <c r="B10" s="36" t="s">
        <v>92</v>
      </c>
      <c r="C10" s="37">
        <v>57</v>
      </c>
      <c r="D10" s="37">
        <v>3.4</v>
      </c>
      <c r="E10" s="37">
        <v>2</v>
      </c>
      <c r="F10" s="37">
        <v>1.7</v>
      </c>
      <c r="G10" s="37">
        <v>72</v>
      </c>
    </row>
    <row r="11" spans="2:9" ht="18" thickBot="1" x14ac:dyDescent="0.25">
      <c r="B11" s="36" t="s">
        <v>93</v>
      </c>
      <c r="C11" s="37">
        <v>50</v>
      </c>
      <c r="D11" s="37">
        <v>2</v>
      </c>
      <c r="E11" s="37">
        <v>2.9</v>
      </c>
      <c r="F11" s="37">
        <v>2.7</v>
      </c>
      <c r="G11" s="37">
        <v>123</v>
      </c>
    </row>
    <row r="12" spans="2:9" ht="18" thickBot="1" x14ac:dyDescent="0.25">
      <c r="B12" s="36" t="s">
        <v>94</v>
      </c>
      <c r="C12" s="37">
        <v>53</v>
      </c>
      <c r="D12" s="37">
        <v>4.5</v>
      </c>
      <c r="E12" s="37">
        <v>2.9</v>
      </c>
      <c r="F12" s="37">
        <v>2.8</v>
      </c>
      <c r="G12" s="37">
        <v>80</v>
      </c>
    </row>
    <row r="13" spans="2:9" ht="18" thickBot="1" x14ac:dyDescent="0.25">
      <c r="B13" s="36" t="s">
        <v>95</v>
      </c>
      <c r="C13" s="37">
        <v>58</v>
      </c>
      <c r="D13" s="37">
        <v>5.0999999999999996</v>
      </c>
      <c r="E13" s="37">
        <v>2.7</v>
      </c>
      <c r="F13" s="37">
        <v>2.7</v>
      </c>
      <c r="G13" s="37">
        <v>58</v>
      </c>
    </row>
    <row r="14" spans="2:9" ht="18" thickBot="1" x14ac:dyDescent="0.25">
      <c r="B14" s="36" t="s">
        <v>96</v>
      </c>
      <c r="C14" s="37">
        <v>56</v>
      </c>
      <c r="D14" s="37">
        <v>4.2</v>
      </c>
      <c r="E14" s="37">
        <v>3</v>
      </c>
      <c r="F14" s="37">
        <v>2.8</v>
      </c>
      <c r="G14" s="37">
        <v>88</v>
      </c>
    </row>
    <row r="15" spans="2:9" ht="18" thickBot="1" x14ac:dyDescent="0.25">
      <c r="B15" s="36" t="s">
        <v>1</v>
      </c>
      <c r="C15" s="37">
        <v>62</v>
      </c>
      <c r="D15" s="37">
        <v>5.2</v>
      </c>
      <c r="E15" s="37">
        <v>1.8</v>
      </c>
      <c r="F15" s="37">
        <v>2</v>
      </c>
      <c r="G15" s="37">
        <v>68</v>
      </c>
    </row>
    <row r="16" spans="2:9" ht="18" thickBot="1" x14ac:dyDescent="0.25">
      <c r="B16" s="36" t="s">
        <v>97</v>
      </c>
      <c r="C16" s="37">
        <v>50</v>
      </c>
      <c r="D16" s="37">
        <v>6.5</v>
      </c>
      <c r="E16" s="37">
        <v>2.9</v>
      </c>
      <c r="F16" s="37">
        <v>2.5</v>
      </c>
      <c r="G16" s="37">
        <v>95</v>
      </c>
    </row>
    <row r="17" spans="2:7" ht="18" thickBot="1" x14ac:dyDescent="0.25">
      <c r="B17" s="36" t="s">
        <v>98</v>
      </c>
      <c r="C17" s="37">
        <v>68</v>
      </c>
      <c r="D17" s="37">
        <v>7.4</v>
      </c>
      <c r="E17" s="37">
        <v>3.1</v>
      </c>
      <c r="F17" s="37">
        <v>4</v>
      </c>
      <c r="G17" s="37">
        <v>46</v>
      </c>
    </row>
    <row r="18" spans="2:7" ht="18" thickBot="1" x14ac:dyDescent="0.25">
      <c r="B18" s="36" t="s">
        <v>99</v>
      </c>
      <c r="C18" s="37">
        <v>59</v>
      </c>
      <c r="D18" s="37">
        <v>7.4</v>
      </c>
      <c r="E18" s="37">
        <v>2.8</v>
      </c>
      <c r="F18" s="37">
        <v>2.7</v>
      </c>
      <c r="G18" s="37">
        <v>73</v>
      </c>
    </row>
    <row r="19" spans="2:7" ht="18" thickBot="1" x14ac:dyDescent="0.25">
      <c r="B19" s="36" t="s">
        <v>100</v>
      </c>
      <c r="C19" s="37">
        <v>47</v>
      </c>
      <c r="D19" s="37">
        <v>4.9000000000000004</v>
      </c>
      <c r="E19" s="37">
        <v>3.1</v>
      </c>
      <c r="F19" s="37">
        <v>2.8</v>
      </c>
      <c r="G19" s="37">
        <v>124</v>
      </c>
    </row>
    <row r="20" spans="2:7" ht="18" thickBot="1" x14ac:dyDescent="0.25">
      <c r="B20" s="36" t="s">
        <v>101</v>
      </c>
      <c r="C20" s="37">
        <v>60</v>
      </c>
      <c r="D20" s="37">
        <v>8.3000000000000007</v>
      </c>
      <c r="E20" s="37">
        <v>2.9</v>
      </c>
      <c r="F20" s="37">
        <v>3.3</v>
      </c>
      <c r="G20" s="37">
        <v>90</v>
      </c>
    </row>
    <row r="21" spans="2:7" ht="18" thickBot="1" x14ac:dyDescent="0.25">
      <c r="B21" s="36" t="s">
        <v>102</v>
      </c>
      <c r="C21" s="37">
        <v>51</v>
      </c>
      <c r="D21" s="37">
        <v>5.7</v>
      </c>
      <c r="E21" s="37">
        <v>2.5</v>
      </c>
      <c r="F21" s="37">
        <v>2.7</v>
      </c>
      <c r="G21" s="37">
        <v>96</v>
      </c>
    </row>
    <row r="22" spans="2:7" ht="18" thickBot="1" x14ac:dyDescent="0.25">
      <c r="B22" s="36" t="s">
        <v>103</v>
      </c>
      <c r="C22" s="37">
        <v>57</v>
      </c>
      <c r="D22" s="37">
        <v>7.5</v>
      </c>
      <c r="E22" s="37">
        <v>2.4</v>
      </c>
      <c r="F22" s="37">
        <v>2.2000000000000002</v>
      </c>
      <c r="G22" s="37">
        <v>55</v>
      </c>
    </row>
    <row r="23" spans="2:7" ht="18" thickBot="1" x14ac:dyDescent="0.25">
      <c r="B23" s="36" t="s">
        <v>104</v>
      </c>
      <c r="C23" s="37">
        <v>67</v>
      </c>
      <c r="D23" s="37">
        <v>7</v>
      </c>
      <c r="E23" s="37">
        <v>3</v>
      </c>
      <c r="F23" s="37">
        <v>3.8</v>
      </c>
      <c r="G23" s="37">
        <v>45</v>
      </c>
    </row>
    <row r="24" spans="2:7" ht="18" thickBot="1" x14ac:dyDescent="0.25">
      <c r="B24" s="36" t="s">
        <v>105</v>
      </c>
      <c r="C24" s="37">
        <v>69</v>
      </c>
      <c r="D24" s="37">
        <v>10.8</v>
      </c>
      <c r="E24" s="37">
        <v>1.1000000000000001</v>
      </c>
      <c r="F24" s="37">
        <v>1.1000000000000001</v>
      </c>
      <c r="G24" s="37">
        <v>34</v>
      </c>
    </row>
    <row r="25" spans="2:7" ht="18" thickBot="1" x14ac:dyDescent="0.25">
      <c r="B25" s="36" t="s">
        <v>106</v>
      </c>
      <c r="C25" s="37">
        <v>57</v>
      </c>
      <c r="D25" s="37">
        <v>7.8</v>
      </c>
      <c r="E25" s="37">
        <v>2.9</v>
      </c>
      <c r="F25" s="37">
        <v>3.1</v>
      </c>
      <c r="G25" s="37">
        <v>56</v>
      </c>
    </row>
    <row r="26" spans="2:7" ht="18" thickBot="1" x14ac:dyDescent="0.25">
      <c r="B26" s="36" t="s">
        <v>107</v>
      </c>
      <c r="C26" s="37">
        <v>51</v>
      </c>
      <c r="D26" s="37">
        <v>7.6</v>
      </c>
      <c r="E26" s="37">
        <v>2.9</v>
      </c>
      <c r="F26" s="37">
        <v>2.6</v>
      </c>
      <c r="G26" s="37">
        <v>90</v>
      </c>
    </row>
    <row r="27" spans="2:7" ht="18" thickBot="1" x14ac:dyDescent="0.25">
      <c r="B27" s="36" t="s">
        <v>108</v>
      </c>
      <c r="C27" s="37">
        <v>72</v>
      </c>
      <c r="D27" s="37">
        <v>12.1</v>
      </c>
      <c r="E27" s="37">
        <v>1.3</v>
      </c>
      <c r="F27" s="37">
        <v>2</v>
      </c>
      <c r="G27" s="3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8228-F405-43E2-A71F-51A9F09838E2}">
  <dimension ref="A1:I52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83203125" bestFit="1" customWidth="1"/>
    <col min="2" max="2" width="16" bestFit="1" customWidth="1"/>
    <col min="3" max="3" width="21" bestFit="1" customWidth="1"/>
    <col min="4" max="4" width="14.1640625" bestFit="1" customWidth="1"/>
    <col min="5" max="5" width="20.6640625" bestFit="1" customWidth="1"/>
    <col min="6" max="6" width="13.5" bestFit="1" customWidth="1"/>
    <col min="7" max="7" width="12.6640625" bestFit="1" customWidth="1"/>
    <col min="8" max="8" width="13.83203125" bestFit="1" customWidth="1"/>
    <col min="9" max="9" width="14.1640625" bestFit="1" customWidth="1"/>
  </cols>
  <sheetData>
    <row r="1" spans="1:9" x14ac:dyDescent="0.2">
      <c r="A1" t="s">
        <v>48</v>
      </c>
    </row>
    <row r="2" spans="1:9" ht="16" thickBot="1" x14ac:dyDescent="0.25"/>
    <row r="3" spans="1:9" x14ac:dyDescent="0.2">
      <c r="A3" s="53" t="s">
        <v>49</v>
      </c>
      <c r="B3" s="53"/>
    </row>
    <row r="4" spans="1:9" x14ac:dyDescent="0.2">
      <c r="A4" t="s">
        <v>50</v>
      </c>
      <c r="B4">
        <v>0.94637101744535546</v>
      </c>
    </row>
    <row r="5" spans="1:9" x14ac:dyDescent="0.2">
      <c r="A5" t="s">
        <v>51</v>
      </c>
      <c r="B5">
        <v>0.8956181026605573</v>
      </c>
    </row>
    <row r="6" spans="1:9" x14ac:dyDescent="0.2">
      <c r="A6" t="s">
        <v>52</v>
      </c>
      <c r="B6">
        <v>0.87474172319266885</v>
      </c>
    </row>
    <row r="7" spans="1:9" x14ac:dyDescent="0.2">
      <c r="A7" t="s">
        <v>53</v>
      </c>
      <c r="B7">
        <v>2.5376225114592788</v>
      </c>
    </row>
    <row r="8" spans="1:9" ht="16" thickBot="1" x14ac:dyDescent="0.25">
      <c r="A8" s="3" t="s">
        <v>54</v>
      </c>
      <c r="B8" s="3">
        <v>25</v>
      </c>
    </row>
    <row r="10" spans="1:9" ht="16" thickBot="1" x14ac:dyDescent="0.25">
      <c r="A10" t="s">
        <v>55</v>
      </c>
    </row>
    <row r="11" spans="1:9" x14ac:dyDescent="0.2">
      <c r="A11" s="52"/>
      <c r="B11" s="52" t="s">
        <v>60</v>
      </c>
      <c r="C11" s="52" t="s">
        <v>61</v>
      </c>
      <c r="D11" s="52" t="s">
        <v>62</v>
      </c>
      <c r="E11" s="52" t="s">
        <v>47</v>
      </c>
      <c r="F11" s="52" t="s">
        <v>63</v>
      </c>
    </row>
    <row r="12" spans="1:9" x14ac:dyDescent="0.2">
      <c r="A12" t="s">
        <v>56</v>
      </c>
      <c r="B12">
        <v>4</v>
      </c>
      <c r="C12">
        <v>1105.0494397867019</v>
      </c>
      <c r="D12">
        <v>276.26235994667547</v>
      </c>
      <c r="E12">
        <v>42.901026207066792</v>
      </c>
      <c r="F12">
        <v>1.5287788002817679E-9</v>
      </c>
    </row>
    <row r="13" spans="1:9" x14ac:dyDescent="0.2">
      <c r="A13" t="s">
        <v>57</v>
      </c>
      <c r="B13">
        <v>20</v>
      </c>
      <c r="C13">
        <v>128.79056021329797</v>
      </c>
      <c r="D13">
        <v>6.4395280106648984</v>
      </c>
    </row>
    <row r="14" spans="1:9" ht="16" thickBot="1" x14ac:dyDescent="0.25">
      <c r="A14" s="3" t="s">
        <v>58</v>
      </c>
      <c r="B14" s="3">
        <v>24</v>
      </c>
      <c r="C14" s="3">
        <v>1233.8399999999999</v>
      </c>
      <c r="D14" s="3"/>
      <c r="E14" s="3"/>
      <c r="F14" s="3"/>
    </row>
    <row r="15" spans="1:9" ht="16" thickBot="1" x14ac:dyDescent="0.25"/>
    <row r="16" spans="1:9" x14ac:dyDescent="0.2">
      <c r="A16" s="52"/>
      <c r="B16" s="52" t="s">
        <v>64</v>
      </c>
      <c r="C16" s="52" t="s">
        <v>53</v>
      </c>
      <c r="D16" s="52" t="s">
        <v>65</v>
      </c>
      <c r="E16" s="52" t="s">
        <v>66</v>
      </c>
      <c r="F16" s="52" t="s">
        <v>67</v>
      </c>
      <c r="G16" s="52" t="s">
        <v>68</v>
      </c>
      <c r="H16" s="52" t="s">
        <v>69</v>
      </c>
      <c r="I16" s="52" t="s">
        <v>70</v>
      </c>
    </row>
    <row r="17" spans="1:9" x14ac:dyDescent="0.2">
      <c r="A17" t="s">
        <v>59</v>
      </c>
      <c r="B17">
        <v>69.558969588953332</v>
      </c>
      <c r="C17">
        <v>4.3853768014620016</v>
      </c>
      <c r="D17">
        <v>15.861571932829966</v>
      </c>
      <c r="E17">
        <v>8.5550577121067667E-13</v>
      </c>
      <c r="F17">
        <v>60.411233878615903</v>
      </c>
      <c r="G17">
        <v>78.706705299290761</v>
      </c>
      <c r="H17">
        <v>62.993904756891247</v>
      </c>
      <c r="I17">
        <v>76.124034421015423</v>
      </c>
    </row>
    <row r="18" spans="1:9" x14ac:dyDescent="0.2">
      <c r="A18" t="s">
        <v>71</v>
      </c>
      <c r="B18">
        <v>0.32800134444110046</v>
      </c>
      <c r="C18">
        <v>0.30380806234288826</v>
      </c>
      <c r="D18">
        <v>1.0796334432721764</v>
      </c>
      <c r="E18">
        <v>0.29315388651146679</v>
      </c>
      <c r="F18">
        <v>-0.30573116859083355</v>
      </c>
      <c r="G18">
        <v>0.96173385747303453</v>
      </c>
      <c r="H18">
        <v>-0.12681011557284561</v>
      </c>
      <c r="I18">
        <v>0.78281280445504653</v>
      </c>
    </row>
    <row r="19" spans="1:9" x14ac:dyDescent="0.2">
      <c r="A19" t="s">
        <v>72</v>
      </c>
      <c r="B19">
        <v>-6.4196086130472452</v>
      </c>
      <c r="C19">
        <v>2.0557915268507521</v>
      </c>
      <c r="D19">
        <v>-3.1226943633148365</v>
      </c>
      <c r="E19">
        <v>5.3615129843092909E-3</v>
      </c>
      <c r="F19">
        <v>-10.707914593256795</v>
      </c>
      <c r="G19">
        <v>-2.1313026328376949</v>
      </c>
      <c r="H19">
        <v>-9.4972015465620228</v>
      </c>
      <c r="I19">
        <v>-3.3420156795324676</v>
      </c>
    </row>
    <row r="20" spans="1:9" x14ac:dyDescent="0.2">
      <c r="A20" t="s">
        <v>73</v>
      </c>
      <c r="B20">
        <v>5.3128715314495505</v>
      </c>
      <c r="C20">
        <v>1.6556522425090265</v>
      </c>
      <c r="D20">
        <v>3.2089296260658342</v>
      </c>
      <c r="E20">
        <v>4.4054857540426822E-3</v>
      </c>
      <c r="F20">
        <v>1.8592414721919619</v>
      </c>
      <c r="G20">
        <v>8.76650159070714</v>
      </c>
      <c r="H20">
        <v>2.8343013187834312</v>
      </c>
      <c r="I20">
        <v>7.7914417441156694</v>
      </c>
    </row>
    <row r="21" spans="1:9" ht="16" thickBot="1" x14ac:dyDescent="0.25">
      <c r="A21" s="3" t="s">
        <v>74</v>
      </c>
      <c r="B21" s="3">
        <v>-0.15887494376431047</v>
      </c>
      <c r="C21" s="3">
        <v>3.2909067650719534E-2</v>
      </c>
      <c r="D21" s="3">
        <v>-4.8276950733010748</v>
      </c>
      <c r="E21" s="3">
        <v>1.0224480618366437E-4</v>
      </c>
      <c r="F21" s="3">
        <v>-0.22752205596731095</v>
      </c>
      <c r="G21" s="3">
        <v>-9.0227831561309993E-2</v>
      </c>
      <c r="H21" s="3">
        <v>-0.20814098690515617</v>
      </c>
      <c r="I21" s="3">
        <v>-0.10960890062346476</v>
      </c>
    </row>
    <row r="25" spans="1:9" x14ac:dyDescent="0.2">
      <c r="A25" t="s">
        <v>75</v>
      </c>
      <c r="E25" t="s">
        <v>79</v>
      </c>
    </row>
    <row r="26" spans="1:9" ht="16" thickBot="1" x14ac:dyDescent="0.25"/>
    <row r="27" spans="1:9" x14ac:dyDescent="0.2">
      <c r="A27" s="52" t="s">
        <v>76</v>
      </c>
      <c r="B27" s="52" t="s">
        <v>77</v>
      </c>
      <c r="C27" s="52" t="s">
        <v>78</v>
      </c>
      <c r="E27" s="52" t="s">
        <v>80</v>
      </c>
      <c r="F27" s="52" t="s">
        <v>81</v>
      </c>
    </row>
    <row r="28" spans="1:9" x14ac:dyDescent="0.2">
      <c r="A28">
        <v>1</v>
      </c>
      <c r="B28">
        <v>48.650014258465639</v>
      </c>
      <c r="C28">
        <v>-1.6500142584656388</v>
      </c>
      <c r="E28">
        <v>2</v>
      </c>
      <c r="F28">
        <v>47</v>
      </c>
    </row>
    <row r="29" spans="1:9" x14ac:dyDescent="0.2">
      <c r="A29">
        <v>2</v>
      </c>
      <c r="B29">
        <v>52.397398933256383</v>
      </c>
      <c r="C29">
        <v>-3.3973989332563832</v>
      </c>
      <c r="E29">
        <v>6</v>
      </c>
      <c r="F29">
        <v>47</v>
      </c>
    </row>
    <row r="30" spans="1:9" x14ac:dyDescent="0.2">
      <c r="A30">
        <v>3</v>
      </c>
      <c r="B30">
        <v>49.056561960081645</v>
      </c>
      <c r="C30">
        <v>-1.0565619600816447</v>
      </c>
      <c r="E30">
        <v>10</v>
      </c>
      <c r="F30">
        <v>48</v>
      </c>
    </row>
    <row r="31" spans="1:9" x14ac:dyDescent="0.2">
      <c r="A31">
        <v>4</v>
      </c>
      <c r="B31">
        <v>53.213625630358621</v>
      </c>
      <c r="C31">
        <v>1.7863743696413792</v>
      </c>
      <c r="E31">
        <v>14</v>
      </c>
      <c r="F31">
        <v>49</v>
      </c>
    </row>
    <row r="32" spans="1:9" x14ac:dyDescent="0.2">
      <c r="A32">
        <v>5</v>
      </c>
      <c r="B32">
        <v>47.963680154677547</v>
      </c>
      <c r="C32">
        <v>1.0363198453224527</v>
      </c>
      <c r="E32">
        <v>18</v>
      </c>
      <c r="F32">
        <v>49</v>
      </c>
    </row>
    <row r="33" spans="1:6" x14ac:dyDescent="0.2">
      <c r="A33">
        <v>6</v>
      </c>
      <c r="B33">
        <v>52.775417867635497</v>
      </c>
      <c r="C33">
        <v>-0.7754178676354968</v>
      </c>
      <c r="E33">
        <v>22</v>
      </c>
      <c r="F33">
        <v>50</v>
      </c>
    </row>
    <row r="34" spans="1:6" x14ac:dyDescent="0.2">
      <c r="A34">
        <v>7</v>
      </c>
      <c r="B34">
        <v>59.566312323390889</v>
      </c>
      <c r="C34">
        <v>-1.5663123233908891</v>
      </c>
      <c r="E34">
        <v>26</v>
      </c>
      <c r="F34">
        <v>50</v>
      </c>
    </row>
    <row r="35" spans="1:6" x14ac:dyDescent="0.2">
      <c r="A35">
        <v>8</v>
      </c>
      <c r="B35">
        <v>55.427842586392458</v>
      </c>
      <c r="C35">
        <v>1.5721574136075418</v>
      </c>
      <c r="E35">
        <v>30</v>
      </c>
      <c r="F35">
        <v>51</v>
      </c>
    </row>
    <row r="36" spans="1:6" x14ac:dyDescent="0.2">
      <c r="A36">
        <v>9</v>
      </c>
      <c r="B36">
        <v>46.401242351902113</v>
      </c>
      <c r="C36">
        <v>3.5987576480978873</v>
      </c>
      <c r="E36">
        <v>34</v>
      </c>
      <c r="F36">
        <v>51</v>
      </c>
    </row>
    <row r="37" spans="1:6" x14ac:dyDescent="0.2">
      <c r="A37">
        <v>10</v>
      </c>
      <c r="B37">
        <v>54.584155448015174</v>
      </c>
      <c r="C37">
        <v>-1.5841554480151743</v>
      </c>
      <c r="E37">
        <v>38</v>
      </c>
      <c r="F37">
        <v>52</v>
      </c>
    </row>
    <row r="38" spans="1:6" x14ac:dyDescent="0.2">
      <c r="A38">
        <v>11</v>
      </c>
      <c r="B38">
        <v>59.028839586959165</v>
      </c>
      <c r="C38">
        <v>-1.0288395869591653</v>
      </c>
      <c r="E38">
        <v>42</v>
      </c>
      <c r="F38">
        <v>53</v>
      </c>
    </row>
    <row r="39" spans="1:6" x14ac:dyDescent="0.2">
      <c r="A39">
        <v>12</v>
      </c>
      <c r="B39">
        <v>52.572794633263648</v>
      </c>
      <c r="C39">
        <v>3.4272053667363522</v>
      </c>
      <c r="E39">
        <v>46</v>
      </c>
      <c r="F39">
        <v>55</v>
      </c>
    </row>
    <row r="40" spans="1:6" x14ac:dyDescent="0.2">
      <c r="A40">
        <v>13</v>
      </c>
      <c r="B40">
        <v>59.531527963488003</v>
      </c>
      <c r="C40">
        <v>2.4684720365119972</v>
      </c>
      <c r="E40">
        <v>50</v>
      </c>
      <c r="F40">
        <v>56</v>
      </c>
    </row>
    <row r="41" spans="1:6" x14ac:dyDescent="0.2">
      <c r="A41">
        <v>14</v>
      </c>
      <c r="B41">
        <v>51.26317252099787</v>
      </c>
      <c r="C41">
        <v>-1.2631725209978697</v>
      </c>
      <c r="E41">
        <v>54</v>
      </c>
      <c r="F41">
        <v>57</v>
      </c>
    </row>
    <row r="42" spans="1:6" x14ac:dyDescent="0.2">
      <c r="A42">
        <v>15</v>
      </c>
      <c r="B42">
        <v>66.028631550010942</v>
      </c>
      <c r="C42">
        <v>1.9713684499890576</v>
      </c>
      <c r="E42">
        <v>58</v>
      </c>
      <c r="F42">
        <v>57</v>
      </c>
    </row>
    <row r="43" spans="1:6" x14ac:dyDescent="0.2">
      <c r="A43">
        <v>16</v>
      </c>
      <c r="B43">
        <v>56.758157661404312</v>
      </c>
      <c r="C43">
        <v>2.2418423385956885</v>
      </c>
      <c r="E43">
        <v>62</v>
      </c>
      <c r="F43">
        <v>57</v>
      </c>
    </row>
    <row r="44" spans="1:6" x14ac:dyDescent="0.2">
      <c r="A44">
        <v>17</v>
      </c>
      <c r="B44">
        <v>46.440936737552519</v>
      </c>
      <c r="C44">
        <v>0.55906326244748072</v>
      </c>
      <c r="E44">
        <v>66</v>
      </c>
      <c r="F44">
        <v>58</v>
      </c>
    </row>
    <row r="45" spans="1:6" x14ac:dyDescent="0.2">
      <c r="A45">
        <v>18</v>
      </c>
      <c r="B45">
        <v>56.898246884973027</v>
      </c>
      <c r="C45">
        <v>3.1017531150269733</v>
      </c>
      <c r="E45">
        <v>70</v>
      </c>
      <c r="F45">
        <v>58</v>
      </c>
    </row>
    <row r="46" spans="1:6" x14ac:dyDescent="0.2">
      <c r="A46">
        <v>19</v>
      </c>
      <c r="B46">
        <v>54.472314253189467</v>
      </c>
      <c r="C46">
        <v>-3.4723142531894666</v>
      </c>
      <c r="E46">
        <v>74</v>
      </c>
      <c r="F46">
        <v>59</v>
      </c>
    </row>
    <row r="47" spans="1:6" x14ac:dyDescent="0.2">
      <c r="A47">
        <v>20</v>
      </c>
      <c r="B47">
        <v>59.562114463100123</v>
      </c>
      <c r="C47">
        <v>-2.5621144631001229</v>
      </c>
      <c r="E47">
        <v>78</v>
      </c>
      <c r="F47">
        <v>60</v>
      </c>
    </row>
    <row r="48" spans="1:6" x14ac:dyDescent="0.2">
      <c r="A48">
        <v>21</v>
      </c>
      <c r="B48">
        <v>65.63569251101363</v>
      </c>
      <c r="C48">
        <v>1.3643074889863698</v>
      </c>
      <c r="E48">
        <v>82</v>
      </c>
      <c r="F48">
        <v>62</v>
      </c>
    </row>
    <row r="49" spans="1:6" x14ac:dyDescent="0.2">
      <c r="A49">
        <v>22</v>
      </c>
      <c r="B49">
        <v>66.482225231173189</v>
      </c>
      <c r="C49">
        <v>2.5177747688268113</v>
      </c>
      <c r="E49">
        <v>86</v>
      </c>
      <c r="F49">
        <v>67</v>
      </c>
    </row>
    <row r="50" spans="1:6" x14ac:dyDescent="0.2">
      <c r="A50">
        <v>23</v>
      </c>
      <c r="B50">
        <v>61.073419994449125</v>
      </c>
      <c r="C50">
        <v>-4.0734199944491252</v>
      </c>
      <c r="E50">
        <v>90</v>
      </c>
      <c r="F50">
        <v>68</v>
      </c>
    </row>
    <row r="51" spans="1:6" x14ac:dyDescent="0.2">
      <c r="A51">
        <v>24</v>
      </c>
      <c r="B51">
        <v>52.949635871849573</v>
      </c>
      <c r="C51">
        <v>-1.9496358718495728</v>
      </c>
      <c r="E51">
        <v>94</v>
      </c>
      <c r="F51">
        <v>69</v>
      </c>
    </row>
    <row r="52" spans="1:6" ht="16" thickBot="1" x14ac:dyDescent="0.25">
      <c r="A52" s="3">
        <v>25</v>
      </c>
      <c r="B52" s="3">
        <v>73.266038622399364</v>
      </c>
      <c r="C52" s="3">
        <v>-1.266038622399364</v>
      </c>
      <c r="E52" s="3">
        <v>98</v>
      </c>
      <c r="F52" s="3">
        <v>72</v>
      </c>
    </row>
  </sheetData>
  <sortState xmlns:xlrd2="http://schemas.microsoft.com/office/spreadsheetml/2017/richdata2" ref="F28:F52">
    <sortCondition ref="F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79C3-214E-414B-BDD1-11F7FD4D33CA}">
  <dimension ref="A1:Y60"/>
  <sheetViews>
    <sheetView topLeftCell="A28" zoomScale="133" zoomScaleNormal="85" workbookViewId="0">
      <selection activeCell="G50" sqref="G50"/>
    </sheetView>
  </sheetViews>
  <sheetFormatPr baseColWidth="10" defaultColWidth="8.83203125" defaultRowHeight="15" x14ac:dyDescent="0.2"/>
  <cols>
    <col min="1" max="1" width="11.83203125" customWidth="1"/>
    <col min="2" max="2" width="13.83203125" customWidth="1"/>
    <col min="3" max="4" width="10.5" bestFit="1" customWidth="1"/>
    <col min="5" max="5" width="10.5" customWidth="1"/>
    <col min="6" max="7" width="10.5" bestFit="1" customWidth="1"/>
    <col min="8" max="8" width="9.83203125" bestFit="1" customWidth="1"/>
    <col min="9" max="9" width="10.5" bestFit="1" customWidth="1"/>
    <col min="10" max="10" width="9.83203125" bestFit="1" customWidth="1"/>
    <col min="11" max="12" width="10.5" bestFit="1" customWidth="1"/>
    <col min="14" max="16" width="9.83203125" bestFit="1" customWidth="1"/>
    <col min="17" max="17" width="10.1640625" customWidth="1"/>
    <col min="18" max="18" width="9.83203125" bestFit="1" customWidth="1"/>
    <col min="20" max="20" width="9.83203125" bestFit="1" customWidth="1"/>
    <col min="22" max="22" width="11.1640625" customWidth="1"/>
    <col min="23" max="23" width="11.33203125" customWidth="1"/>
    <col min="24" max="24" width="10" customWidth="1"/>
    <col min="25" max="25" width="9.83203125" customWidth="1"/>
  </cols>
  <sheetData>
    <row r="1" spans="1:25" ht="16.25" customHeight="1" x14ac:dyDescent="0.2">
      <c r="A1" s="81"/>
      <c r="B1" s="82"/>
      <c r="C1" s="82"/>
      <c r="D1" s="82"/>
      <c r="E1" s="83" t="s">
        <v>2</v>
      </c>
      <c r="F1" s="83"/>
      <c r="G1" s="83"/>
      <c r="H1" s="84"/>
    </row>
    <row r="3" spans="1:25" ht="17" x14ac:dyDescent="0.2">
      <c r="A3" s="50" t="s">
        <v>3</v>
      </c>
      <c r="B3" s="45" t="s">
        <v>4</v>
      </c>
      <c r="C3" s="45" t="s">
        <v>5</v>
      </c>
      <c r="D3" s="45" t="s">
        <v>6</v>
      </c>
      <c r="E3" s="45" t="s">
        <v>7</v>
      </c>
      <c r="F3" s="4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6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7" t="s">
        <v>27</v>
      </c>
    </row>
    <row r="4" spans="1:25" x14ac:dyDescent="0.2">
      <c r="A4" s="50">
        <v>1</v>
      </c>
      <c r="B4" s="38">
        <v>47</v>
      </c>
      <c r="C4" s="38">
        <v>3</v>
      </c>
      <c r="D4" s="38">
        <v>2.6</v>
      </c>
      <c r="E4" s="38">
        <v>2.4</v>
      </c>
      <c r="F4" s="38">
        <v>113</v>
      </c>
      <c r="G4" s="46">
        <f>C4^2</f>
        <v>9</v>
      </c>
      <c r="H4" s="47">
        <f>D4^2</f>
        <v>6.7600000000000007</v>
      </c>
      <c r="I4" s="47">
        <f>E4^2</f>
        <v>5.76</v>
      </c>
      <c r="J4" s="47">
        <f t="shared" ref="J4:J19" si="0">F4^2</f>
        <v>12769</v>
      </c>
      <c r="K4" s="47">
        <f>$C4*D4</f>
        <v>7.8000000000000007</v>
      </c>
      <c r="L4" s="47">
        <f t="shared" ref="L4:M19" si="1">$C4*E4</f>
        <v>7.1999999999999993</v>
      </c>
      <c r="M4" s="47">
        <f>$C4*F4</f>
        <v>339</v>
      </c>
      <c r="N4" s="48">
        <f>$D4*E4</f>
        <v>6.24</v>
      </c>
      <c r="O4" s="48">
        <f>$D4*F4</f>
        <v>293.8</v>
      </c>
      <c r="P4" s="48">
        <f>E4*F4</f>
        <v>271.2</v>
      </c>
      <c r="Q4" s="48">
        <f>$B4*C4</f>
        <v>141</v>
      </c>
      <c r="R4" s="48">
        <f t="shared" ref="R4:T19" si="2">$B4*D4</f>
        <v>122.2</v>
      </c>
      <c r="S4" s="48">
        <f t="shared" si="2"/>
        <v>112.8</v>
      </c>
      <c r="T4" s="48">
        <f>$B4*F4</f>
        <v>5311</v>
      </c>
      <c r="U4" s="48">
        <f t="shared" ref="U4:U23" si="3">(B4-B$30)^2</f>
        <v>82.446399999999969</v>
      </c>
      <c r="V4" s="48">
        <f t="shared" ref="V4:V23" si="4">(C4-C$30)^2</f>
        <v>6.759999999999998</v>
      </c>
      <c r="W4" s="48">
        <f t="shared" ref="W4:W23" si="5">(D4-D$30)^2</f>
        <v>1.9360000000000425E-3</v>
      </c>
      <c r="X4" s="48">
        <f t="shared" ref="X4:X23" si="6">(E4-E$30)^2</f>
        <v>3.6864000000000237E-2</v>
      </c>
      <c r="Y4" s="48">
        <f t="shared" ref="Y4:Y23" si="7">(F4-F$30)^2</f>
        <v>1102.2400000000002</v>
      </c>
    </row>
    <row r="5" spans="1:25" x14ac:dyDescent="0.2">
      <c r="A5" s="50">
        <v>2</v>
      </c>
      <c r="B5" s="38">
        <v>49</v>
      </c>
      <c r="C5" s="38">
        <v>2.2999999999999998</v>
      </c>
      <c r="D5" s="38">
        <v>2.6</v>
      </c>
      <c r="E5" s="38">
        <v>2.7</v>
      </c>
      <c r="F5" s="38">
        <v>98</v>
      </c>
      <c r="G5" s="46">
        <f t="shared" ref="G5:J28" si="8">C5^2</f>
        <v>5.2899999999999991</v>
      </c>
      <c r="H5" s="47">
        <f t="shared" si="8"/>
        <v>6.7600000000000007</v>
      </c>
      <c r="I5" s="47">
        <f t="shared" si="8"/>
        <v>7.2900000000000009</v>
      </c>
      <c r="J5" s="47">
        <f t="shared" si="0"/>
        <v>9604</v>
      </c>
      <c r="K5" s="47">
        <f t="shared" ref="K5:M28" si="9">$C5*D5</f>
        <v>5.9799999999999995</v>
      </c>
      <c r="L5" s="47">
        <f t="shared" si="1"/>
        <v>6.21</v>
      </c>
      <c r="M5" s="47">
        <f t="shared" si="1"/>
        <v>225.39999999999998</v>
      </c>
      <c r="N5" s="48">
        <f t="shared" ref="N5:O23" si="10">$D5*E5</f>
        <v>7.0200000000000005</v>
      </c>
      <c r="O5" s="48">
        <f t="shared" si="10"/>
        <v>254.8</v>
      </c>
      <c r="P5" s="48">
        <f t="shared" ref="P5:P23" si="11">E5*F5</f>
        <v>264.60000000000002</v>
      </c>
      <c r="Q5" s="48">
        <f t="shared" ref="Q5:T23" si="12">$B5*C5</f>
        <v>112.69999999999999</v>
      </c>
      <c r="R5" s="48">
        <f t="shared" si="2"/>
        <v>127.4</v>
      </c>
      <c r="S5" s="48">
        <f t="shared" si="2"/>
        <v>132.30000000000001</v>
      </c>
      <c r="T5" s="48">
        <f t="shared" si="2"/>
        <v>4802</v>
      </c>
      <c r="U5" s="48">
        <f t="shared" si="3"/>
        <v>50.126399999999975</v>
      </c>
      <c r="V5" s="48">
        <f t="shared" si="4"/>
        <v>10.889999999999999</v>
      </c>
      <c r="W5" s="48">
        <f t="shared" si="5"/>
        <v>1.9360000000000425E-3</v>
      </c>
      <c r="X5" s="48">
        <f t="shared" si="6"/>
        <v>1.1663999999999924E-2</v>
      </c>
      <c r="Y5" s="48">
        <f t="shared" si="7"/>
        <v>331.24000000000012</v>
      </c>
    </row>
    <row r="6" spans="1:25" x14ac:dyDescent="0.2">
      <c r="A6" s="50">
        <v>3</v>
      </c>
      <c r="B6" s="38">
        <v>48</v>
      </c>
      <c r="C6" s="38">
        <v>2.6</v>
      </c>
      <c r="D6" s="38">
        <v>2.5</v>
      </c>
      <c r="E6" s="38">
        <v>2.5</v>
      </c>
      <c r="F6" s="38">
        <v>117</v>
      </c>
      <c r="G6" s="46">
        <f t="shared" si="8"/>
        <v>6.7600000000000007</v>
      </c>
      <c r="H6" s="47">
        <f t="shared" si="8"/>
        <v>6.25</v>
      </c>
      <c r="I6" s="47">
        <f t="shared" si="8"/>
        <v>6.25</v>
      </c>
      <c r="J6" s="47">
        <f t="shared" si="0"/>
        <v>13689</v>
      </c>
      <c r="K6" s="47">
        <f t="shared" si="9"/>
        <v>6.5</v>
      </c>
      <c r="L6" s="47">
        <f t="shared" si="1"/>
        <v>6.5</v>
      </c>
      <c r="M6" s="47">
        <f t="shared" si="1"/>
        <v>304.2</v>
      </c>
      <c r="N6" s="48">
        <f t="shared" si="10"/>
        <v>6.25</v>
      </c>
      <c r="O6" s="48">
        <f t="shared" si="10"/>
        <v>292.5</v>
      </c>
      <c r="P6" s="48">
        <f t="shared" si="11"/>
        <v>292.5</v>
      </c>
      <c r="Q6" s="48">
        <f t="shared" si="12"/>
        <v>124.80000000000001</v>
      </c>
      <c r="R6" s="48">
        <f t="shared" si="2"/>
        <v>120</v>
      </c>
      <c r="S6" s="48">
        <f t="shared" si="2"/>
        <v>120</v>
      </c>
      <c r="T6" s="48">
        <f t="shared" si="2"/>
        <v>5616</v>
      </c>
      <c r="U6" s="48">
        <f t="shared" si="3"/>
        <v>65.286399999999972</v>
      </c>
      <c r="V6" s="48">
        <f t="shared" si="4"/>
        <v>8.9999999999999964</v>
      </c>
      <c r="W6" s="48">
        <f t="shared" si="5"/>
        <v>3.1359999999999557E-3</v>
      </c>
      <c r="X6" s="48">
        <f t="shared" si="6"/>
        <v>8.4640000000000964E-3</v>
      </c>
      <c r="Y6" s="48">
        <f t="shared" si="7"/>
        <v>1383.8400000000001</v>
      </c>
    </row>
    <row r="7" spans="1:25" x14ac:dyDescent="0.2">
      <c r="A7" s="50">
        <v>4</v>
      </c>
      <c r="B7" s="38">
        <v>55</v>
      </c>
      <c r="C7" s="38">
        <v>4.3</v>
      </c>
      <c r="D7" s="38">
        <v>2.5</v>
      </c>
      <c r="E7" s="38">
        <v>2.4</v>
      </c>
      <c r="F7" s="38">
        <v>91</v>
      </c>
      <c r="G7" s="46">
        <f t="shared" si="8"/>
        <v>18.489999999999998</v>
      </c>
      <c r="H7" s="47">
        <f t="shared" si="8"/>
        <v>6.25</v>
      </c>
      <c r="I7" s="47">
        <f t="shared" si="8"/>
        <v>5.76</v>
      </c>
      <c r="J7" s="47">
        <f t="shared" si="0"/>
        <v>8281</v>
      </c>
      <c r="K7" s="47">
        <f t="shared" si="9"/>
        <v>10.75</v>
      </c>
      <c r="L7" s="47">
        <f t="shared" si="1"/>
        <v>10.319999999999999</v>
      </c>
      <c r="M7" s="47">
        <f t="shared" si="1"/>
        <v>391.3</v>
      </c>
      <c r="N7" s="48">
        <f t="shared" si="10"/>
        <v>6</v>
      </c>
      <c r="O7" s="48">
        <f t="shared" si="10"/>
        <v>227.5</v>
      </c>
      <c r="P7" s="48">
        <f t="shared" si="11"/>
        <v>218.4</v>
      </c>
      <c r="Q7" s="48">
        <f t="shared" si="12"/>
        <v>236.5</v>
      </c>
      <c r="R7" s="48">
        <f t="shared" si="2"/>
        <v>137.5</v>
      </c>
      <c r="S7" s="48">
        <f t="shared" si="2"/>
        <v>132</v>
      </c>
      <c r="T7" s="48">
        <f t="shared" si="2"/>
        <v>5005</v>
      </c>
      <c r="U7" s="48">
        <f t="shared" si="3"/>
        <v>1.1663999999999963</v>
      </c>
      <c r="V7" s="48">
        <f t="shared" si="4"/>
        <v>1.6899999999999995</v>
      </c>
      <c r="W7" s="48">
        <f t="shared" si="5"/>
        <v>3.1359999999999557E-3</v>
      </c>
      <c r="X7" s="48">
        <f t="shared" si="6"/>
        <v>3.6864000000000237E-2</v>
      </c>
      <c r="Y7" s="48">
        <f t="shared" si="7"/>
        <v>125.44000000000007</v>
      </c>
    </row>
    <row r="8" spans="1:25" x14ac:dyDescent="0.2">
      <c r="A8" s="50">
        <v>5</v>
      </c>
      <c r="B8" s="38">
        <v>49</v>
      </c>
      <c r="C8" s="38">
        <v>2.9</v>
      </c>
      <c r="D8" s="38">
        <v>2.8</v>
      </c>
      <c r="E8" s="38">
        <v>2.1</v>
      </c>
      <c r="F8" s="38">
        <v>99</v>
      </c>
      <c r="G8" s="46">
        <f t="shared" si="8"/>
        <v>8.41</v>
      </c>
      <c r="H8" s="47">
        <f t="shared" si="8"/>
        <v>7.839999999999999</v>
      </c>
      <c r="I8" s="47">
        <f t="shared" si="8"/>
        <v>4.41</v>
      </c>
      <c r="J8" s="47">
        <f t="shared" si="0"/>
        <v>9801</v>
      </c>
      <c r="K8" s="47">
        <f t="shared" si="9"/>
        <v>8.1199999999999992</v>
      </c>
      <c r="L8" s="47">
        <f t="shared" si="1"/>
        <v>6.09</v>
      </c>
      <c r="M8" s="47">
        <f t="shared" si="1"/>
        <v>287.09999999999997</v>
      </c>
      <c r="N8" s="48">
        <f t="shared" si="10"/>
        <v>5.88</v>
      </c>
      <c r="O8" s="48">
        <f t="shared" si="10"/>
        <v>277.2</v>
      </c>
      <c r="P8" s="48">
        <f t="shared" si="11"/>
        <v>207.9</v>
      </c>
      <c r="Q8" s="48">
        <f t="shared" si="12"/>
        <v>142.1</v>
      </c>
      <c r="R8" s="48">
        <f t="shared" si="2"/>
        <v>137.19999999999999</v>
      </c>
      <c r="S8" s="48">
        <f t="shared" si="2"/>
        <v>102.9</v>
      </c>
      <c r="T8" s="48">
        <f t="shared" si="2"/>
        <v>4851</v>
      </c>
      <c r="U8" s="48">
        <f t="shared" si="3"/>
        <v>50.126399999999975</v>
      </c>
      <c r="V8" s="48">
        <f t="shared" si="4"/>
        <v>7.2899999999999983</v>
      </c>
      <c r="W8" s="48">
        <f t="shared" si="5"/>
        <v>5.9536000000000103E-2</v>
      </c>
      <c r="X8" s="48">
        <f t="shared" si="6"/>
        <v>0.24206400000000042</v>
      </c>
      <c r="Y8" s="48">
        <f t="shared" si="7"/>
        <v>368.6400000000001</v>
      </c>
    </row>
    <row r="9" spans="1:25" x14ac:dyDescent="0.2">
      <c r="A9" s="50">
        <v>6</v>
      </c>
      <c r="B9" s="38">
        <v>52</v>
      </c>
      <c r="C9" s="38">
        <v>2.4</v>
      </c>
      <c r="D9" s="38">
        <v>3.1</v>
      </c>
      <c r="E9" s="38">
        <v>3.1</v>
      </c>
      <c r="F9" s="38">
        <v>89</v>
      </c>
      <c r="G9" s="46">
        <f t="shared" si="8"/>
        <v>5.76</v>
      </c>
      <c r="H9" s="47">
        <f t="shared" si="8"/>
        <v>9.6100000000000012</v>
      </c>
      <c r="I9" s="47">
        <f t="shared" si="8"/>
        <v>9.6100000000000012</v>
      </c>
      <c r="J9" s="47">
        <f t="shared" si="0"/>
        <v>7921</v>
      </c>
      <c r="K9" s="47">
        <f t="shared" si="9"/>
        <v>7.4399999999999995</v>
      </c>
      <c r="L9" s="47">
        <f t="shared" si="1"/>
        <v>7.4399999999999995</v>
      </c>
      <c r="M9" s="47">
        <f t="shared" si="1"/>
        <v>213.6</v>
      </c>
      <c r="N9" s="48">
        <f t="shared" si="10"/>
        <v>9.6100000000000012</v>
      </c>
      <c r="O9" s="48">
        <f t="shared" si="10"/>
        <v>275.90000000000003</v>
      </c>
      <c r="P9" s="48">
        <f t="shared" si="11"/>
        <v>275.90000000000003</v>
      </c>
      <c r="Q9" s="48">
        <f t="shared" si="12"/>
        <v>124.8</v>
      </c>
      <c r="R9" s="48">
        <f t="shared" si="2"/>
        <v>161.20000000000002</v>
      </c>
      <c r="S9" s="48">
        <f t="shared" si="2"/>
        <v>161.20000000000002</v>
      </c>
      <c r="T9" s="48">
        <f t="shared" si="2"/>
        <v>4628</v>
      </c>
      <c r="U9" s="48">
        <f t="shared" si="3"/>
        <v>16.646399999999986</v>
      </c>
      <c r="V9" s="48">
        <f t="shared" si="4"/>
        <v>10.239999999999998</v>
      </c>
      <c r="W9" s="48">
        <f t="shared" si="5"/>
        <v>0.29593600000000053</v>
      </c>
      <c r="X9" s="48">
        <f t="shared" si="6"/>
        <v>0.25806399999999957</v>
      </c>
      <c r="Y9" s="48">
        <f t="shared" si="7"/>
        <v>84.640000000000057</v>
      </c>
    </row>
    <row r="10" spans="1:25" x14ac:dyDescent="0.2">
      <c r="A10" s="50">
        <v>7</v>
      </c>
      <c r="B10" s="38">
        <v>58</v>
      </c>
      <c r="C10" s="38">
        <v>5.0999999999999996</v>
      </c>
      <c r="D10" s="38">
        <v>1.6</v>
      </c>
      <c r="E10" s="38">
        <v>2.1</v>
      </c>
      <c r="F10" s="38">
        <v>79</v>
      </c>
      <c r="G10" s="46">
        <f t="shared" si="8"/>
        <v>26.009999999999998</v>
      </c>
      <c r="H10" s="47">
        <f t="shared" si="8"/>
        <v>2.5600000000000005</v>
      </c>
      <c r="I10" s="47">
        <f t="shared" si="8"/>
        <v>4.41</v>
      </c>
      <c r="J10" s="47">
        <f t="shared" si="0"/>
        <v>6241</v>
      </c>
      <c r="K10" s="47">
        <f t="shared" si="9"/>
        <v>8.16</v>
      </c>
      <c r="L10" s="47">
        <f t="shared" si="1"/>
        <v>10.709999999999999</v>
      </c>
      <c r="M10" s="47">
        <f t="shared" si="1"/>
        <v>402.9</v>
      </c>
      <c r="N10" s="48">
        <f t="shared" si="10"/>
        <v>3.3600000000000003</v>
      </c>
      <c r="O10" s="48">
        <f t="shared" si="10"/>
        <v>126.4</v>
      </c>
      <c r="P10" s="48">
        <f t="shared" si="11"/>
        <v>165.9</v>
      </c>
      <c r="Q10" s="48">
        <f t="shared" si="12"/>
        <v>295.79999999999995</v>
      </c>
      <c r="R10" s="48">
        <f t="shared" si="2"/>
        <v>92.800000000000011</v>
      </c>
      <c r="S10" s="48">
        <f t="shared" si="2"/>
        <v>121.80000000000001</v>
      </c>
      <c r="T10" s="48">
        <f t="shared" si="2"/>
        <v>4582</v>
      </c>
      <c r="U10" s="48">
        <f t="shared" si="3"/>
        <v>3.6864000000000066</v>
      </c>
      <c r="V10" s="48">
        <f t="shared" si="4"/>
        <v>0.25</v>
      </c>
      <c r="W10" s="48">
        <f t="shared" si="5"/>
        <v>0.91393599999999908</v>
      </c>
      <c r="X10" s="48">
        <f t="shared" si="6"/>
        <v>0.24206400000000042</v>
      </c>
      <c r="Y10" s="48">
        <f t="shared" si="7"/>
        <v>0.63999999999999546</v>
      </c>
    </row>
    <row r="11" spans="1:25" x14ac:dyDescent="0.2">
      <c r="A11" s="50">
        <v>8</v>
      </c>
      <c r="B11" s="38">
        <v>57</v>
      </c>
      <c r="C11" s="38">
        <v>3.4</v>
      </c>
      <c r="D11" s="38">
        <v>2</v>
      </c>
      <c r="E11" s="38">
        <v>1.7</v>
      </c>
      <c r="F11" s="38">
        <v>72</v>
      </c>
      <c r="G11" s="46">
        <f t="shared" si="8"/>
        <v>11.559999999999999</v>
      </c>
      <c r="H11" s="47">
        <f t="shared" si="8"/>
        <v>4</v>
      </c>
      <c r="I11" s="47">
        <f t="shared" si="8"/>
        <v>2.8899999999999997</v>
      </c>
      <c r="J11" s="47">
        <f t="shared" si="0"/>
        <v>5184</v>
      </c>
      <c r="K11" s="47">
        <f t="shared" si="9"/>
        <v>6.8</v>
      </c>
      <c r="L11" s="47">
        <f t="shared" si="1"/>
        <v>5.7799999999999994</v>
      </c>
      <c r="M11" s="47">
        <f t="shared" si="1"/>
        <v>244.79999999999998</v>
      </c>
      <c r="N11" s="48">
        <f t="shared" si="10"/>
        <v>3.4</v>
      </c>
      <c r="O11" s="48">
        <f t="shared" si="10"/>
        <v>144</v>
      </c>
      <c r="P11" s="48">
        <f t="shared" si="11"/>
        <v>122.39999999999999</v>
      </c>
      <c r="Q11" s="48">
        <f t="shared" si="12"/>
        <v>193.79999999999998</v>
      </c>
      <c r="R11" s="48">
        <f t="shared" si="2"/>
        <v>114</v>
      </c>
      <c r="S11" s="48">
        <f t="shared" si="2"/>
        <v>96.899999999999991</v>
      </c>
      <c r="T11" s="48">
        <f t="shared" si="2"/>
        <v>4104</v>
      </c>
      <c r="U11" s="48">
        <f t="shared" si="3"/>
        <v>0.84640000000000315</v>
      </c>
      <c r="V11" s="48">
        <f t="shared" si="4"/>
        <v>4.839999999999999</v>
      </c>
      <c r="W11" s="48">
        <f t="shared" si="5"/>
        <v>0.30913599999999958</v>
      </c>
      <c r="X11" s="48">
        <f t="shared" si="6"/>
        <v>0.79566400000000104</v>
      </c>
      <c r="Y11" s="48">
        <f t="shared" si="7"/>
        <v>60.839999999999954</v>
      </c>
    </row>
    <row r="12" spans="1:25" x14ac:dyDescent="0.2">
      <c r="A12" s="50">
        <v>9</v>
      </c>
      <c r="B12" s="38">
        <v>50</v>
      </c>
      <c r="C12" s="38">
        <v>2</v>
      </c>
      <c r="D12" s="38">
        <v>2.9</v>
      </c>
      <c r="E12" s="38">
        <v>2.7</v>
      </c>
      <c r="F12" s="38">
        <v>123</v>
      </c>
      <c r="G12" s="46">
        <f t="shared" si="8"/>
        <v>4</v>
      </c>
      <c r="H12" s="47">
        <f t="shared" si="8"/>
        <v>8.41</v>
      </c>
      <c r="I12" s="47">
        <f t="shared" si="8"/>
        <v>7.2900000000000009</v>
      </c>
      <c r="J12" s="47">
        <f t="shared" si="0"/>
        <v>15129</v>
      </c>
      <c r="K12" s="47">
        <f t="shared" si="9"/>
        <v>5.8</v>
      </c>
      <c r="L12" s="47">
        <f t="shared" si="1"/>
        <v>5.4</v>
      </c>
      <c r="M12" s="47">
        <f t="shared" si="1"/>
        <v>246</v>
      </c>
      <c r="N12" s="48">
        <f t="shared" si="10"/>
        <v>7.83</v>
      </c>
      <c r="O12" s="48">
        <f t="shared" si="10"/>
        <v>356.7</v>
      </c>
      <c r="P12" s="48">
        <f t="shared" si="11"/>
        <v>332.1</v>
      </c>
      <c r="Q12" s="48">
        <f t="shared" si="12"/>
        <v>100</v>
      </c>
      <c r="R12" s="48">
        <f t="shared" si="2"/>
        <v>145</v>
      </c>
      <c r="S12" s="48">
        <f t="shared" si="2"/>
        <v>135</v>
      </c>
      <c r="T12" s="48">
        <f t="shared" si="2"/>
        <v>6150</v>
      </c>
      <c r="U12" s="48">
        <f t="shared" si="3"/>
        <v>36.966399999999979</v>
      </c>
      <c r="V12" s="48">
        <f t="shared" si="4"/>
        <v>12.959999999999997</v>
      </c>
      <c r="W12" s="48">
        <f t="shared" si="5"/>
        <v>0.1183360000000002</v>
      </c>
      <c r="X12" s="48">
        <f t="shared" si="6"/>
        <v>1.1663999999999924E-2</v>
      </c>
      <c r="Y12" s="48">
        <f t="shared" si="7"/>
        <v>1866.2400000000002</v>
      </c>
    </row>
    <row r="13" spans="1:25" x14ac:dyDescent="0.2">
      <c r="A13" s="50">
        <v>10</v>
      </c>
      <c r="B13" s="38">
        <v>53</v>
      </c>
      <c r="C13" s="38">
        <v>4.5</v>
      </c>
      <c r="D13" s="38">
        <v>2.9</v>
      </c>
      <c r="E13" s="38">
        <v>2.8</v>
      </c>
      <c r="F13" s="38">
        <v>80</v>
      </c>
      <c r="G13" s="46">
        <f t="shared" si="8"/>
        <v>20.25</v>
      </c>
      <c r="H13" s="47">
        <f t="shared" si="8"/>
        <v>8.41</v>
      </c>
      <c r="I13" s="47">
        <f t="shared" si="8"/>
        <v>7.839999999999999</v>
      </c>
      <c r="J13" s="47">
        <f t="shared" si="0"/>
        <v>6400</v>
      </c>
      <c r="K13" s="47">
        <f t="shared" si="9"/>
        <v>13.049999999999999</v>
      </c>
      <c r="L13" s="47">
        <f t="shared" si="1"/>
        <v>12.6</v>
      </c>
      <c r="M13" s="47">
        <f t="shared" si="1"/>
        <v>360</v>
      </c>
      <c r="N13" s="48">
        <f t="shared" si="10"/>
        <v>8.1199999999999992</v>
      </c>
      <c r="O13" s="48">
        <f t="shared" si="10"/>
        <v>232</v>
      </c>
      <c r="P13" s="48">
        <f t="shared" si="11"/>
        <v>224</v>
      </c>
      <c r="Q13" s="48">
        <f t="shared" si="12"/>
        <v>238.5</v>
      </c>
      <c r="R13" s="48">
        <f t="shared" si="2"/>
        <v>153.69999999999999</v>
      </c>
      <c r="S13" s="48">
        <f t="shared" si="2"/>
        <v>148.39999999999998</v>
      </c>
      <c r="T13" s="48">
        <f t="shared" si="2"/>
        <v>4240</v>
      </c>
      <c r="U13" s="48">
        <f t="shared" si="3"/>
        <v>9.4863999999999891</v>
      </c>
      <c r="V13" s="48">
        <f t="shared" si="4"/>
        <v>1.2099999999999993</v>
      </c>
      <c r="W13" s="48">
        <f t="shared" si="5"/>
        <v>0.1183360000000002</v>
      </c>
      <c r="X13" s="48">
        <f t="shared" si="6"/>
        <v>4.3263999999999705E-2</v>
      </c>
      <c r="Y13" s="48">
        <f t="shared" si="7"/>
        <v>4.0000000000001139E-2</v>
      </c>
    </row>
    <row r="14" spans="1:25" x14ac:dyDescent="0.2">
      <c r="A14" s="50">
        <v>11</v>
      </c>
      <c r="B14" s="38">
        <v>58</v>
      </c>
      <c r="C14" s="38">
        <v>5.0999999999999996</v>
      </c>
      <c r="D14" s="38">
        <v>2.7</v>
      </c>
      <c r="E14" s="38">
        <v>2.7</v>
      </c>
      <c r="F14" s="38">
        <v>58</v>
      </c>
      <c r="G14" s="46">
        <f t="shared" si="8"/>
        <v>26.009999999999998</v>
      </c>
      <c r="H14" s="47">
        <f t="shared" si="8"/>
        <v>7.2900000000000009</v>
      </c>
      <c r="I14" s="47">
        <f t="shared" si="8"/>
        <v>7.2900000000000009</v>
      </c>
      <c r="J14" s="47">
        <f t="shared" si="0"/>
        <v>3364</v>
      </c>
      <c r="K14" s="47">
        <f t="shared" si="9"/>
        <v>13.77</v>
      </c>
      <c r="L14" s="47">
        <f t="shared" si="1"/>
        <v>13.77</v>
      </c>
      <c r="M14" s="47">
        <f t="shared" si="1"/>
        <v>295.79999999999995</v>
      </c>
      <c r="N14" s="48">
        <f t="shared" si="10"/>
        <v>7.2900000000000009</v>
      </c>
      <c r="O14" s="48">
        <f t="shared" si="10"/>
        <v>156.60000000000002</v>
      </c>
      <c r="P14" s="48">
        <f t="shared" si="11"/>
        <v>156.60000000000002</v>
      </c>
      <c r="Q14" s="48">
        <f t="shared" si="12"/>
        <v>295.79999999999995</v>
      </c>
      <c r="R14" s="48">
        <f t="shared" si="2"/>
        <v>156.60000000000002</v>
      </c>
      <c r="S14" s="48">
        <f t="shared" si="2"/>
        <v>156.60000000000002</v>
      </c>
      <c r="T14" s="48">
        <f t="shared" si="2"/>
        <v>3364</v>
      </c>
      <c r="U14" s="48">
        <f t="shared" si="3"/>
        <v>3.6864000000000066</v>
      </c>
      <c r="V14" s="48">
        <f t="shared" si="4"/>
        <v>0.25</v>
      </c>
      <c r="W14" s="48">
        <f t="shared" si="5"/>
        <v>2.0736000000000164E-2</v>
      </c>
      <c r="X14" s="48">
        <f t="shared" si="6"/>
        <v>1.1663999999999924E-2</v>
      </c>
      <c r="Y14" s="48">
        <f t="shared" si="7"/>
        <v>475.2399999999999</v>
      </c>
    </row>
    <row r="15" spans="1:25" x14ac:dyDescent="0.2">
      <c r="A15" s="50">
        <v>12</v>
      </c>
      <c r="B15" s="38">
        <v>56</v>
      </c>
      <c r="C15" s="38">
        <v>4.2</v>
      </c>
      <c r="D15" s="38">
        <v>3</v>
      </c>
      <c r="E15" s="38">
        <v>2.8</v>
      </c>
      <c r="F15" s="38">
        <v>88</v>
      </c>
      <c r="G15" s="46">
        <f t="shared" si="8"/>
        <v>17.64</v>
      </c>
      <c r="H15" s="47">
        <f t="shared" si="8"/>
        <v>9</v>
      </c>
      <c r="I15" s="47">
        <f t="shared" si="8"/>
        <v>7.839999999999999</v>
      </c>
      <c r="J15" s="47">
        <f t="shared" si="0"/>
        <v>7744</v>
      </c>
      <c r="K15" s="47">
        <f t="shared" si="9"/>
        <v>12.600000000000001</v>
      </c>
      <c r="L15" s="47">
        <f t="shared" si="1"/>
        <v>11.76</v>
      </c>
      <c r="M15" s="47">
        <f t="shared" si="1"/>
        <v>369.6</v>
      </c>
      <c r="N15" s="48">
        <f t="shared" si="10"/>
        <v>8.3999999999999986</v>
      </c>
      <c r="O15" s="48">
        <f t="shared" si="10"/>
        <v>264</v>
      </c>
      <c r="P15" s="48">
        <f t="shared" si="11"/>
        <v>246.39999999999998</v>
      </c>
      <c r="Q15" s="48">
        <f t="shared" si="12"/>
        <v>235.20000000000002</v>
      </c>
      <c r="R15" s="48">
        <f t="shared" si="2"/>
        <v>168</v>
      </c>
      <c r="S15" s="48">
        <f t="shared" si="2"/>
        <v>156.79999999999998</v>
      </c>
      <c r="T15" s="48">
        <f t="shared" si="2"/>
        <v>4928</v>
      </c>
      <c r="U15" s="48">
        <f t="shared" si="3"/>
        <v>6.3999999999997271E-3</v>
      </c>
      <c r="V15" s="48">
        <f t="shared" si="4"/>
        <v>1.9599999999999984</v>
      </c>
      <c r="W15" s="48">
        <f t="shared" si="5"/>
        <v>0.19713600000000034</v>
      </c>
      <c r="X15" s="48">
        <f t="shared" si="6"/>
        <v>4.3263999999999705E-2</v>
      </c>
      <c r="Y15" s="48">
        <f t="shared" si="7"/>
        <v>67.240000000000052</v>
      </c>
    </row>
    <row r="16" spans="1:25" x14ac:dyDescent="0.2">
      <c r="A16" s="50">
        <v>13</v>
      </c>
      <c r="B16" s="38">
        <v>62</v>
      </c>
      <c r="C16" s="38">
        <v>5.2</v>
      </c>
      <c r="D16" s="38">
        <v>1.8</v>
      </c>
      <c r="E16" s="38">
        <v>2</v>
      </c>
      <c r="F16" s="38">
        <v>68</v>
      </c>
      <c r="G16" s="46">
        <f t="shared" si="8"/>
        <v>27.040000000000003</v>
      </c>
      <c r="H16" s="47">
        <f t="shared" si="8"/>
        <v>3.24</v>
      </c>
      <c r="I16" s="47">
        <f t="shared" si="8"/>
        <v>4</v>
      </c>
      <c r="J16" s="47">
        <f t="shared" si="0"/>
        <v>4624</v>
      </c>
      <c r="K16" s="47">
        <f t="shared" si="9"/>
        <v>9.3600000000000012</v>
      </c>
      <c r="L16" s="47">
        <f t="shared" si="1"/>
        <v>10.4</v>
      </c>
      <c r="M16" s="47">
        <f t="shared" si="1"/>
        <v>353.6</v>
      </c>
      <c r="N16" s="48">
        <f t="shared" si="10"/>
        <v>3.6</v>
      </c>
      <c r="O16" s="48">
        <f t="shared" si="10"/>
        <v>122.4</v>
      </c>
      <c r="P16" s="48">
        <f t="shared" si="11"/>
        <v>136</v>
      </c>
      <c r="Q16" s="48">
        <f t="shared" si="12"/>
        <v>322.40000000000003</v>
      </c>
      <c r="R16" s="48">
        <f t="shared" si="2"/>
        <v>111.60000000000001</v>
      </c>
      <c r="S16" s="48">
        <f t="shared" si="2"/>
        <v>124</v>
      </c>
      <c r="T16" s="48">
        <f t="shared" si="2"/>
        <v>4216</v>
      </c>
      <c r="U16" s="48">
        <f t="shared" si="3"/>
        <v>35.04640000000002</v>
      </c>
      <c r="V16" s="48">
        <f t="shared" si="4"/>
        <v>0.15999999999999959</v>
      </c>
      <c r="W16" s="48">
        <f t="shared" si="5"/>
        <v>0.57153599999999938</v>
      </c>
      <c r="X16" s="48">
        <f t="shared" si="6"/>
        <v>0.35046400000000061</v>
      </c>
      <c r="Y16" s="48">
        <f t="shared" si="7"/>
        <v>139.23999999999992</v>
      </c>
    </row>
    <row r="17" spans="1:25" x14ac:dyDescent="0.2">
      <c r="A17" s="50">
        <v>14</v>
      </c>
      <c r="B17" s="38">
        <v>50</v>
      </c>
      <c r="C17" s="38">
        <v>6.5</v>
      </c>
      <c r="D17" s="38">
        <v>2.9</v>
      </c>
      <c r="E17" s="38">
        <v>2.5</v>
      </c>
      <c r="F17" s="38">
        <v>95</v>
      </c>
      <c r="G17" s="46">
        <f t="shared" si="8"/>
        <v>42.25</v>
      </c>
      <c r="H17" s="47">
        <f t="shared" si="8"/>
        <v>8.41</v>
      </c>
      <c r="I17" s="47">
        <f t="shared" si="8"/>
        <v>6.25</v>
      </c>
      <c r="J17" s="47">
        <f t="shared" si="0"/>
        <v>9025</v>
      </c>
      <c r="K17" s="47">
        <f t="shared" si="9"/>
        <v>18.849999999999998</v>
      </c>
      <c r="L17" s="47">
        <f t="shared" si="1"/>
        <v>16.25</v>
      </c>
      <c r="M17" s="47">
        <f t="shared" si="1"/>
        <v>617.5</v>
      </c>
      <c r="N17" s="48">
        <f t="shared" si="10"/>
        <v>7.25</v>
      </c>
      <c r="O17" s="48">
        <f t="shared" si="10"/>
        <v>275.5</v>
      </c>
      <c r="P17" s="48">
        <f t="shared" si="11"/>
        <v>237.5</v>
      </c>
      <c r="Q17" s="48">
        <f t="shared" si="12"/>
        <v>325</v>
      </c>
      <c r="R17" s="48">
        <f t="shared" si="2"/>
        <v>145</v>
      </c>
      <c r="S17" s="48">
        <f t="shared" si="2"/>
        <v>125</v>
      </c>
      <c r="T17" s="48">
        <f t="shared" si="2"/>
        <v>4750</v>
      </c>
      <c r="U17" s="48">
        <f t="shared" si="3"/>
        <v>36.966399999999979</v>
      </c>
      <c r="V17" s="48">
        <f t="shared" si="4"/>
        <v>0.81000000000000061</v>
      </c>
      <c r="W17" s="48">
        <f t="shared" si="5"/>
        <v>0.1183360000000002</v>
      </c>
      <c r="X17" s="48">
        <f t="shared" si="6"/>
        <v>8.4640000000000964E-3</v>
      </c>
      <c r="Y17" s="48">
        <f t="shared" si="7"/>
        <v>231.04000000000008</v>
      </c>
    </row>
    <row r="18" spans="1:25" x14ac:dyDescent="0.2">
      <c r="A18" s="50">
        <v>15</v>
      </c>
      <c r="B18" s="38">
        <v>68</v>
      </c>
      <c r="C18" s="38">
        <v>7.4</v>
      </c>
      <c r="D18" s="38">
        <v>3.1</v>
      </c>
      <c r="E18" s="38">
        <v>4</v>
      </c>
      <c r="F18" s="38">
        <v>46</v>
      </c>
      <c r="G18" s="46">
        <f t="shared" si="8"/>
        <v>54.760000000000005</v>
      </c>
      <c r="H18" s="47">
        <f t="shared" si="8"/>
        <v>9.6100000000000012</v>
      </c>
      <c r="I18" s="47">
        <f t="shared" si="8"/>
        <v>16</v>
      </c>
      <c r="J18" s="47">
        <f t="shared" si="0"/>
        <v>2116</v>
      </c>
      <c r="K18" s="47">
        <f t="shared" si="9"/>
        <v>22.94</v>
      </c>
      <c r="L18" s="47">
        <f t="shared" si="1"/>
        <v>29.6</v>
      </c>
      <c r="M18" s="47">
        <f t="shared" si="1"/>
        <v>340.40000000000003</v>
      </c>
      <c r="N18" s="48">
        <f t="shared" si="10"/>
        <v>12.4</v>
      </c>
      <c r="O18" s="48">
        <f t="shared" si="10"/>
        <v>142.6</v>
      </c>
      <c r="P18" s="48">
        <f t="shared" si="11"/>
        <v>184</v>
      </c>
      <c r="Q18" s="48">
        <f t="shared" si="12"/>
        <v>503.20000000000005</v>
      </c>
      <c r="R18" s="48">
        <f t="shared" si="2"/>
        <v>210.8</v>
      </c>
      <c r="S18" s="48">
        <f t="shared" si="2"/>
        <v>272</v>
      </c>
      <c r="T18" s="48">
        <f t="shared" si="2"/>
        <v>3128</v>
      </c>
      <c r="U18" s="48">
        <f t="shared" si="3"/>
        <v>142.08640000000005</v>
      </c>
      <c r="V18" s="48">
        <f t="shared" si="4"/>
        <v>3.2400000000000024</v>
      </c>
      <c r="W18" s="48">
        <f t="shared" si="5"/>
        <v>0.29593600000000053</v>
      </c>
      <c r="X18" s="48">
        <f t="shared" si="6"/>
        <v>1.9824639999999984</v>
      </c>
      <c r="Y18" s="48">
        <f t="shared" si="7"/>
        <v>1142.4399999999998</v>
      </c>
    </row>
    <row r="19" spans="1:25" x14ac:dyDescent="0.2">
      <c r="A19" s="50">
        <v>16</v>
      </c>
      <c r="B19" s="38">
        <v>59</v>
      </c>
      <c r="C19" s="38">
        <v>7.4</v>
      </c>
      <c r="D19" s="38">
        <v>2.8</v>
      </c>
      <c r="E19" s="38">
        <v>2.7</v>
      </c>
      <c r="F19" s="38">
        <v>73</v>
      </c>
      <c r="G19" s="46">
        <f t="shared" si="8"/>
        <v>54.760000000000005</v>
      </c>
      <c r="H19" s="47">
        <f t="shared" si="8"/>
        <v>7.839999999999999</v>
      </c>
      <c r="I19" s="47">
        <f t="shared" si="8"/>
        <v>7.2900000000000009</v>
      </c>
      <c r="J19" s="47">
        <f t="shared" si="0"/>
        <v>5329</v>
      </c>
      <c r="K19" s="47">
        <f t="shared" si="9"/>
        <v>20.72</v>
      </c>
      <c r="L19" s="47">
        <f t="shared" si="1"/>
        <v>19.980000000000004</v>
      </c>
      <c r="M19" s="47">
        <f t="shared" si="1"/>
        <v>540.20000000000005</v>
      </c>
      <c r="N19" s="48">
        <f t="shared" si="10"/>
        <v>7.56</v>
      </c>
      <c r="O19" s="48">
        <f t="shared" si="10"/>
        <v>204.39999999999998</v>
      </c>
      <c r="P19" s="48">
        <f t="shared" si="11"/>
        <v>197.10000000000002</v>
      </c>
      <c r="Q19" s="48">
        <f t="shared" si="12"/>
        <v>436.6</v>
      </c>
      <c r="R19" s="48">
        <f t="shared" si="2"/>
        <v>165.2</v>
      </c>
      <c r="S19" s="48">
        <f t="shared" si="2"/>
        <v>159.30000000000001</v>
      </c>
      <c r="T19" s="48">
        <f t="shared" si="2"/>
        <v>4307</v>
      </c>
      <c r="U19" s="48">
        <f t="shared" si="3"/>
        <v>8.5264000000000095</v>
      </c>
      <c r="V19" s="48">
        <f t="shared" si="4"/>
        <v>3.2400000000000024</v>
      </c>
      <c r="W19" s="48">
        <f t="shared" si="5"/>
        <v>5.9536000000000103E-2</v>
      </c>
      <c r="X19" s="48">
        <f t="shared" si="6"/>
        <v>1.1663999999999924E-2</v>
      </c>
      <c r="Y19" s="48">
        <f t="shared" si="7"/>
        <v>46.239999999999959</v>
      </c>
    </row>
    <row r="20" spans="1:25" x14ac:dyDescent="0.2">
      <c r="A20" s="50">
        <v>17</v>
      </c>
      <c r="B20" s="38">
        <v>47</v>
      </c>
      <c r="C20" s="38">
        <v>4.9000000000000004</v>
      </c>
      <c r="D20" s="38">
        <v>3.1</v>
      </c>
      <c r="E20" s="38">
        <v>2.8</v>
      </c>
      <c r="F20" s="38">
        <v>124</v>
      </c>
      <c r="G20" s="46">
        <f t="shared" si="8"/>
        <v>24.010000000000005</v>
      </c>
      <c r="H20" s="47">
        <f t="shared" si="8"/>
        <v>9.6100000000000012</v>
      </c>
      <c r="I20" s="47">
        <f t="shared" si="8"/>
        <v>7.839999999999999</v>
      </c>
      <c r="J20" s="47">
        <f t="shared" si="8"/>
        <v>15376</v>
      </c>
      <c r="K20" s="47">
        <f t="shared" si="9"/>
        <v>15.190000000000001</v>
      </c>
      <c r="L20" s="47">
        <f t="shared" si="9"/>
        <v>13.72</v>
      </c>
      <c r="M20" s="47">
        <f t="shared" si="9"/>
        <v>607.6</v>
      </c>
      <c r="N20" s="48">
        <f t="shared" si="10"/>
        <v>8.68</v>
      </c>
      <c r="O20" s="48">
        <f t="shared" si="10"/>
        <v>384.40000000000003</v>
      </c>
      <c r="P20" s="48">
        <f t="shared" si="11"/>
        <v>347.2</v>
      </c>
      <c r="Q20" s="48">
        <f t="shared" si="12"/>
        <v>230.3</v>
      </c>
      <c r="R20" s="48">
        <f t="shared" si="12"/>
        <v>145.70000000000002</v>
      </c>
      <c r="S20" s="48">
        <f t="shared" si="12"/>
        <v>131.6</v>
      </c>
      <c r="T20" s="48">
        <f t="shared" si="12"/>
        <v>5828</v>
      </c>
      <c r="U20" s="48">
        <f t="shared" si="3"/>
        <v>82.446399999999969</v>
      </c>
      <c r="V20" s="48">
        <f t="shared" si="4"/>
        <v>0.48999999999999899</v>
      </c>
      <c r="W20" s="48">
        <f t="shared" si="5"/>
        <v>0.29593600000000053</v>
      </c>
      <c r="X20" s="48">
        <f t="shared" si="6"/>
        <v>4.3263999999999705E-2</v>
      </c>
      <c r="Y20" s="48">
        <f t="shared" si="7"/>
        <v>1953.6400000000003</v>
      </c>
    </row>
    <row r="21" spans="1:25" x14ac:dyDescent="0.2">
      <c r="A21" s="50">
        <v>18</v>
      </c>
      <c r="B21" s="38">
        <v>60</v>
      </c>
      <c r="C21" s="38">
        <v>8.3000000000000007</v>
      </c>
      <c r="D21" s="38">
        <v>2.9</v>
      </c>
      <c r="E21" s="38">
        <v>3.3</v>
      </c>
      <c r="F21" s="38">
        <v>90</v>
      </c>
      <c r="G21" s="46">
        <f t="shared" si="8"/>
        <v>68.890000000000015</v>
      </c>
      <c r="H21" s="47">
        <f t="shared" si="8"/>
        <v>8.41</v>
      </c>
      <c r="I21" s="47">
        <f t="shared" si="8"/>
        <v>10.889999999999999</v>
      </c>
      <c r="J21" s="47">
        <f t="shared" si="8"/>
        <v>8100</v>
      </c>
      <c r="K21" s="47">
        <f t="shared" si="9"/>
        <v>24.07</v>
      </c>
      <c r="L21" s="47">
        <f t="shared" si="9"/>
        <v>27.39</v>
      </c>
      <c r="M21" s="47">
        <f t="shared" si="9"/>
        <v>747.00000000000011</v>
      </c>
      <c r="N21" s="48">
        <f t="shared" si="10"/>
        <v>9.5699999999999985</v>
      </c>
      <c r="O21" s="48">
        <f t="shared" si="10"/>
        <v>261</v>
      </c>
      <c r="P21" s="48">
        <f t="shared" si="11"/>
        <v>297</v>
      </c>
      <c r="Q21" s="48">
        <f t="shared" si="12"/>
        <v>498.00000000000006</v>
      </c>
      <c r="R21" s="48">
        <f t="shared" si="12"/>
        <v>174</v>
      </c>
      <c r="S21" s="48">
        <f t="shared" si="12"/>
        <v>198</v>
      </c>
      <c r="T21" s="48">
        <f t="shared" si="12"/>
        <v>5400</v>
      </c>
      <c r="U21" s="48">
        <f t="shared" si="3"/>
        <v>15.366400000000013</v>
      </c>
      <c r="V21" s="48">
        <f t="shared" si="4"/>
        <v>7.2900000000000054</v>
      </c>
      <c r="W21" s="48">
        <f t="shared" si="5"/>
        <v>0.1183360000000002</v>
      </c>
      <c r="X21" s="48">
        <f t="shared" si="6"/>
        <v>0.50126399999999904</v>
      </c>
      <c r="Y21" s="48">
        <f t="shared" si="7"/>
        <v>104.04000000000006</v>
      </c>
    </row>
    <row r="22" spans="1:25" x14ac:dyDescent="0.2">
      <c r="A22" s="50">
        <v>19</v>
      </c>
      <c r="B22" s="38">
        <v>51</v>
      </c>
      <c r="C22" s="38">
        <v>5.7</v>
      </c>
      <c r="D22" s="38">
        <v>2.5</v>
      </c>
      <c r="E22" s="38">
        <v>2.7</v>
      </c>
      <c r="F22" s="38">
        <v>96</v>
      </c>
      <c r="G22" s="46">
        <f t="shared" si="8"/>
        <v>32.49</v>
      </c>
      <c r="H22" s="47">
        <f t="shared" si="8"/>
        <v>6.25</v>
      </c>
      <c r="I22" s="47">
        <f t="shared" si="8"/>
        <v>7.2900000000000009</v>
      </c>
      <c r="J22" s="47">
        <f t="shared" si="8"/>
        <v>9216</v>
      </c>
      <c r="K22" s="47">
        <f t="shared" si="9"/>
        <v>14.25</v>
      </c>
      <c r="L22" s="47">
        <f t="shared" si="9"/>
        <v>15.390000000000002</v>
      </c>
      <c r="M22" s="47">
        <f t="shared" si="9"/>
        <v>547.20000000000005</v>
      </c>
      <c r="N22" s="48">
        <f t="shared" si="10"/>
        <v>6.75</v>
      </c>
      <c r="O22" s="48">
        <f t="shared" si="10"/>
        <v>240</v>
      </c>
      <c r="P22" s="48">
        <f t="shared" si="11"/>
        <v>259.20000000000005</v>
      </c>
      <c r="Q22" s="48">
        <f t="shared" si="12"/>
        <v>290.7</v>
      </c>
      <c r="R22" s="48">
        <f t="shared" si="12"/>
        <v>127.5</v>
      </c>
      <c r="S22" s="48">
        <f t="shared" si="12"/>
        <v>137.70000000000002</v>
      </c>
      <c r="T22" s="48">
        <f t="shared" si="12"/>
        <v>4896</v>
      </c>
      <c r="U22" s="48">
        <f t="shared" si="3"/>
        <v>25.806399999999982</v>
      </c>
      <c r="V22" s="48">
        <f t="shared" si="4"/>
        <v>1.0000000000000106E-2</v>
      </c>
      <c r="W22" s="48">
        <f t="shared" si="5"/>
        <v>3.1359999999999557E-3</v>
      </c>
      <c r="X22" s="48">
        <f t="shared" si="6"/>
        <v>1.1663999999999924E-2</v>
      </c>
      <c r="Y22" s="48">
        <f t="shared" si="7"/>
        <v>262.44000000000011</v>
      </c>
    </row>
    <row r="23" spans="1:25" x14ac:dyDescent="0.2">
      <c r="A23" s="50">
        <v>20</v>
      </c>
      <c r="B23" s="38">
        <v>57</v>
      </c>
      <c r="C23" s="38">
        <v>7.5</v>
      </c>
      <c r="D23" s="38">
        <v>2.4</v>
      </c>
      <c r="E23" s="38">
        <v>2.2000000000000002</v>
      </c>
      <c r="F23" s="38">
        <v>55</v>
      </c>
      <c r="G23" s="46">
        <f t="shared" si="8"/>
        <v>56.25</v>
      </c>
      <c r="H23" s="47">
        <f t="shared" si="8"/>
        <v>5.76</v>
      </c>
      <c r="I23" s="47">
        <f t="shared" si="8"/>
        <v>4.8400000000000007</v>
      </c>
      <c r="J23" s="47">
        <f t="shared" si="8"/>
        <v>3025</v>
      </c>
      <c r="K23" s="47">
        <f t="shared" si="9"/>
        <v>18</v>
      </c>
      <c r="L23" s="47">
        <f t="shared" si="9"/>
        <v>16.5</v>
      </c>
      <c r="M23" s="47">
        <f t="shared" si="9"/>
        <v>412.5</v>
      </c>
      <c r="N23" s="48">
        <f t="shared" si="10"/>
        <v>5.28</v>
      </c>
      <c r="O23" s="48">
        <f t="shared" si="10"/>
        <v>132</v>
      </c>
      <c r="P23" s="48">
        <f t="shared" si="11"/>
        <v>121.00000000000001</v>
      </c>
      <c r="Q23" s="48">
        <f t="shared" si="12"/>
        <v>427.5</v>
      </c>
      <c r="R23" s="48">
        <f t="shared" si="12"/>
        <v>136.79999999999998</v>
      </c>
      <c r="S23" s="48">
        <f t="shared" si="12"/>
        <v>125.4</v>
      </c>
      <c r="T23" s="48">
        <f t="shared" si="12"/>
        <v>3135</v>
      </c>
      <c r="U23" s="48">
        <f t="shared" si="3"/>
        <v>0.84640000000000315</v>
      </c>
      <c r="V23" s="48">
        <f t="shared" si="4"/>
        <v>3.6100000000000012</v>
      </c>
      <c r="W23" s="48">
        <f t="shared" si="5"/>
        <v>2.4335999999999906E-2</v>
      </c>
      <c r="X23" s="48">
        <f t="shared" si="6"/>
        <v>0.15366400000000027</v>
      </c>
      <c r="Y23" s="48">
        <f t="shared" si="7"/>
        <v>615.03999999999985</v>
      </c>
    </row>
    <row r="24" spans="1:25" x14ac:dyDescent="0.2">
      <c r="A24" s="51">
        <v>21</v>
      </c>
      <c r="B24" s="38">
        <v>67</v>
      </c>
      <c r="C24" s="38">
        <v>7</v>
      </c>
      <c r="D24" s="38">
        <v>3</v>
      </c>
      <c r="E24" s="38">
        <v>3.8</v>
      </c>
      <c r="F24" s="38">
        <v>45</v>
      </c>
      <c r="G24" s="46">
        <f t="shared" si="8"/>
        <v>49</v>
      </c>
      <c r="H24" s="47">
        <f t="shared" si="8"/>
        <v>9</v>
      </c>
      <c r="I24" s="47">
        <f t="shared" si="8"/>
        <v>14.44</v>
      </c>
      <c r="J24" s="47">
        <f t="shared" si="8"/>
        <v>2025</v>
      </c>
      <c r="K24" s="47">
        <f t="shared" si="9"/>
        <v>21</v>
      </c>
      <c r="L24" s="47">
        <f t="shared" ref="L24:L28" si="13">$C24*E24</f>
        <v>26.599999999999998</v>
      </c>
      <c r="M24" s="47">
        <f t="shared" ref="M24:M28" si="14">$C24*F24</f>
        <v>315</v>
      </c>
      <c r="N24" s="48">
        <f t="shared" ref="N24:N28" si="15">$D24*E24</f>
        <v>11.399999999999999</v>
      </c>
      <c r="O24" s="48">
        <f t="shared" ref="O24:O28" si="16">$D24*F24</f>
        <v>135</v>
      </c>
      <c r="P24" s="48">
        <f t="shared" ref="P24:P28" si="17">E24*F24</f>
        <v>171</v>
      </c>
      <c r="Q24" s="48">
        <f t="shared" ref="Q24:Q28" si="18">$B24*C24</f>
        <v>469</v>
      </c>
      <c r="R24" s="48">
        <f t="shared" ref="R24:R28" si="19">$B24*D24</f>
        <v>201</v>
      </c>
      <c r="S24" s="48">
        <f t="shared" ref="S24:S28" si="20">$B24*E24</f>
        <v>254.6</v>
      </c>
      <c r="T24" s="48">
        <f t="shared" ref="T24:T28" si="21">$B24*F24</f>
        <v>3015</v>
      </c>
      <c r="U24" s="48">
        <f t="shared" ref="U24:U28" si="22">(B24-B$30)^2</f>
        <v>119.24640000000004</v>
      </c>
      <c r="V24" s="48">
        <f t="shared" ref="V24:V28" si="23">(C24-C$30)^2</f>
        <v>1.9600000000000011</v>
      </c>
      <c r="W24" s="48">
        <f t="shared" ref="W24:W28" si="24">(D24-D$30)^2</f>
        <v>0.19713600000000034</v>
      </c>
      <c r="X24" s="48">
        <f t="shared" ref="X24:X28" si="25">(E24-E$30)^2</f>
        <v>1.4592639999999983</v>
      </c>
      <c r="Y24" s="48">
        <f t="shared" ref="Y24:Y28" si="26">(F24-F$30)^2</f>
        <v>1211.0399999999997</v>
      </c>
    </row>
    <row r="25" spans="1:25" x14ac:dyDescent="0.2">
      <c r="A25" s="51">
        <v>22</v>
      </c>
      <c r="B25" s="38">
        <v>69</v>
      </c>
      <c r="C25" s="38">
        <v>10.8</v>
      </c>
      <c r="D25" s="38">
        <v>1.1000000000000001</v>
      </c>
      <c r="E25" s="38">
        <v>1.1000000000000001</v>
      </c>
      <c r="F25" s="38">
        <v>34</v>
      </c>
      <c r="G25" s="46">
        <f t="shared" si="8"/>
        <v>116.64000000000001</v>
      </c>
      <c r="H25" s="47">
        <f t="shared" si="8"/>
        <v>1.2100000000000002</v>
      </c>
      <c r="I25" s="47">
        <f t="shared" si="8"/>
        <v>1.2100000000000002</v>
      </c>
      <c r="J25" s="47">
        <f t="shared" si="8"/>
        <v>1156</v>
      </c>
      <c r="K25" s="47">
        <f t="shared" si="9"/>
        <v>11.880000000000003</v>
      </c>
      <c r="L25" s="47">
        <f t="shared" si="13"/>
        <v>11.880000000000003</v>
      </c>
      <c r="M25" s="47">
        <f t="shared" si="14"/>
        <v>367.20000000000005</v>
      </c>
      <c r="N25" s="48">
        <f t="shared" si="15"/>
        <v>1.2100000000000002</v>
      </c>
      <c r="O25" s="48">
        <f t="shared" si="16"/>
        <v>37.400000000000006</v>
      </c>
      <c r="P25" s="48">
        <f t="shared" si="17"/>
        <v>37.400000000000006</v>
      </c>
      <c r="Q25" s="48">
        <f t="shared" si="18"/>
        <v>745.2</v>
      </c>
      <c r="R25" s="48">
        <f t="shared" si="19"/>
        <v>75.900000000000006</v>
      </c>
      <c r="S25" s="48">
        <f t="shared" si="20"/>
        <v>75.900000000000006</v>
      </c>
      <c r="T25" s="48">
        <f t="shared" si="21"/>
        <v>2346</v>
      </c>
      <c r="U25" s="48">
        <f t="shared" si="22"/>
        <v>166.92640000000006</v>
      </c>
      <c r="V25" s="48">
        <f t="shared" si="23"/>
        <v>27.04000000000001</v>
      </c>
      <c r="W25" s="48">
        <f t="shared" si="24"/>
        <v>2.1199359999999987</v>
      </c>
      <c r="X25" s="48">
        <f t="shared" si="25"/>
        <v>2.2260640000000014</v>
      </c>
      <c r="Y25" s="48">
        <f t="shared" si="26"/>
        <v>2097.64</v>
      </c>
    </row>
    <row r="26" spans="1:25" x14ac:dyDescent="0.2">
      <c r="A26" s="51">
        <v>23</v>
      </c>
      <c r="B26" s="38">
        <v>57</v>
      </c>
      <c r="C26" s="38">
        <v>7.8</v>
      </c>
      <c r="D26" s="38">
        <v>2.9</v>
      </c>
      <c r="E26" s="38">
        <v>3.1</v>
      </c>
      <c r="F26" s="38">
        <v>56</v>
      </c>
      <c r="G26" s="46">
        <f t="shared" si="8"/>
        <v>60.839999999999996</v>
      </c>
      <c r="H26" s="47">
        <f t="shared" si="8"/>
        <v>8.41</v>
      </c>
      <c r="I26" s="47">
        <f t="shared" si="8"/>
        <v>9.6100000000000012</v>
      </c>
      <c r="J26" s="47">
        <f t="shared" si="8"/>
        <v>3136</v>
      </c>
      <c r="K26" s="47">
        <f t="shared" si="9"/>
        <v>22.619999999999997</v>
      </c>
      <c r="L26" s="47">
        <f t="shared" si="13"/>
        <v>24.18</v>
      </c>
      <c r="M26" s="47">
        <f t="shared" si="14"/>
        <v>436.8</v>
      </c>
      <c r="N26" s="48">
        <f t="shared" si="15"/>
        <v>8.99</v>
      </c>
      <c r="O26" s="48">
        <f t="shared" si="16"/>
        <v>162.4</v>
      </c>
      <c r="P26" s="48">
        <f t="shared" si="17"/>
        <v>173.6</v>
      </c>
      <c r="Q26" s="48">
        <f t="shared" si="18"/>
        <v>444.59999999999997</v>
      </c>
      <c r="R26" s="48">
        <f t="shared" si="19"/>
        <v>165.29999999999998</v>
      </c>
      <c r="S26" s="48">
        <f t="shared" si="20"/>
        <v>176.70000000000002</v>
      </c>
      <c r="T26" s="48">
        <f t="shared" si="21"/>
        <v>3192</v>
      </c>
      <c r="U26" s="48">
        <f t="shared" si="22"/>
        <v>0.84640000000000315</v>
      </c>
      <c r="V26" s="48">
        <f t="shared" si="23"/>
        <v>4.8400000000000007</v>
      </c>
      <c r="W26" s="48">
        <f t="shared" si="24"/>
        <v>0.1183360000000002</v>
      </c>
      <c r="X26" s="48">
        <f t="shared" si="25"/>
        <v>0.25806399999999957</v>
      </c>
      <c r="Y26" s="48">
        <f t="shared" si="26"/>
        <v>566.43999999999983</v>
      </c>
    </row>
    <row r="27" spans="1:25" x14ac:dyDescent="0.2">
      <c r="A27" s="51">
        <v>24</v>
      </c>
      <c r="B27" s="38">
        <v>51</v>
      </c>
      <c r="C27" s="38">
        <v>7.6</v>
      </c>
      <c r="D27" s="38">
        <v>2.9</v>
      </c>
      <c r="E27" s="38">
        <v>2.6</v>
      </c>
      <c r="F27" s="38">
        <v>90</v>
      </c>
      <c r="G27" s="46">
        <f t="shared" si="8"/>
        <v>57.76</v>
      </c>
      <c r="H27" s="47">
        <f t="shared" si="8"/>
        <v>8.41</v>
      </c>
      <c r="I27" s="47">
        <f t="shared" si="8"/>
        <v>6.7600000000000007</v>
      </c>
      <c r="J27" s="47">
        <f t="shared" si="8"/>
        <v>8100</v>
      </c>
      <c r="K27" s="47">
        <f t="shared" si="9"/>
        <v>22.04</v>
      </c>
      <c r="L27" s="47">
        <f t="shared" si="13"/>
        <v>19.759999999999998</v>
      </c>
      <c r="M27" s="47">
        <f t="shared" si="14"/>
        <v>684</v>
      </c>
      <c r="N27" s="48">
        <f t="shared" si="15"/>
        <v>7.54</v>
      </c>
      <c r="O27" s="48">
        <f t="shared" si="16"/>
        <v>261</v>
      </c>
      <c r="P27" s="48">
        <f t="shared" si="17"/>
        <v>234</v>
      </c>
      <c r="Q27" s="48">
        <f t="shared" si="18"/>
        <v>387.59999999999997</v>
      </c>
      <c r="R27" s="48">
        <f t="shared" si="19"/>
        <v>147.9</v>
      </c>
      <c r="S27" s="48">
        <f t="shared" si="20"/>
        <v>132.6</v>
      </c>
      <c r="T27" s="48">
        <f t="shared" si="21"/>
        <v>4590</v>
      </c>
      <c r="U27" s="48">
        <f t="shared" si="22"/>
        <v>25.806399999999982</v>
      </c>
      <c r="V27" s="48">
        <f t="shared" si="23"/>
        <v>4</v>
      </c>
      <c r="W27" s="48">
        <f t="shared" si="24"/>
        <v>0.1183360000000002</v>
      </c>
      <c r="X27" s="48">
        <f t="shared" si="25"/>
        <v>6.3999999999993004E-5</v>
      </c>
      <c r="Y27" s="48">
        <f t="shared" si="26"/>
        <v>104.04000000000006</v>
      </c>
    </row>
    <row r="28" spans="1:25" ht="16" thickBot="1" x14ac:dyDescent="0.25">
      <c r="A28" s="51">
        <v>25</v>
      </c>
      <c r="B28" s="39">
        <v>72</v>
      </c>
      <c r="C28" s="39">
        <v>12.1</v>
      </c>
      <c r="D28" s="39">
        <v>1.3</v>
      </c>
      <c r="E28" s="39">
        <v>2</v>
      </c>
      <c r="F28" s="39">
        <v>16</v>
      </c>
      <c r="G28" s="46">
        <f t="shared" si="8"/>
        <v>146.41</v>
      </c>
      <c r="H28" s="47">
        <f t="shared" si="8"/>
        <v>1.6900000000000002</v>
      </c>
      <c r="I28" s="49">
        <f t="shared" si="8"/>
        <v>4</v>
      </c>
      <c r="J28" s="47">
        <f t="shared" si="8"/>
        <v>256</v>
      </c>
      <c r="K28" s="47">
        <f t="shared" si="9"/>
        <v>15.73</v>
      </c>
      <c r="L28" s="47">
        <f t="shared" si="13"/>
        <v>24.2</v>
      </c>
      <c r="M28" s="47">
        <f t="shared" si="14"/>
        <v>193.6</v>
      </c>
      <c r="N28" s="48">
        <f t="shared" si="15"/>
        <v>2.6</v>
      </c>
      <c r="O28" s="48">
        <f t="shared" si="16"/>
        <v>20.8</v>
      </c>
      <c r="P28" s="48">
        <f t="shared" si="17"/>
        <v>32</v>
      </c>
      <c r="Q28" s="48">
        <f t="shared" si="18"/>
        <v>871.19999999999993</v>
      </c>
      <c r="R28" s="48">
        <f t="shared" si="19"/>
        <v>93.600000000000009</v>
      </c>
      <c r="S28" s="48">
        <f t="shared" si="20"/>
        <v>144</v>
      </c>
      <c r="T28" s="48">
        <f t="shared" si="21"/>
        <v>1152</v>
      </c>
      <c r="U28" s="48">
        <f t="shared" si="22"/>
        <v>253.44640000000007</v>
      </c>
      <c r="V28" s="48">
        <f t="shared" si="23"/>
        <v>42.25</v>
      </c>
      <c r="W28" s="48">
        <f t="shared" si="24"/>
        <v>1.5775359999999989</v>
      </c>
      <c r="X28" s="48">
        <f t="shared" si="25"/>
        <v>0.35046400000000061</v>
      </c>
      <c r="Y28" s="48">
        <f t="shared" si="26"/>
        <v>4070.4399999999996</v>
      </c>
    </row>
    <row r="29" spans="1:25" x14ac:dyDescent="0.2">
      <c r="A29" s="9" t="s">
        <v>28</v>
      </c>
      <c r="B29" s="10">
        <f t="shared" ref="B29:G29" si="27">SUM(B4:B28)</f>
        <v>1402</v>
      </c>
      <c r="C29" s="11">
        <f t="shared" si="27"/>
        <v>140</v>
      </c>
      <c r="D29" s="11">
        <f t="shared" si="27"/>
        <v>63.899999999999991</v>
      </c>
      <c r="E29" s="11">
        <f t="shared" si="27"/>
        <v>64.800000000000011</v>
      </c>
      <c r="F29" s="12">
        <f t="shared" si="27"/>
        <v>1995</v>
      </c>
      <c r="G29" s="11">
        <f t="shared" si="27"/>
        <v>950.28</v>
      </c>
      <c r="H29" s="11">
        <f t="shared" ref="H29:Y29" si="28">SUM(H4:H28)</f>
        <v>170.98999999999998</v>
      </c>
      <c r="I29" s="11">
        <f t="shared" si="28"/>
        <v>177.06000000000003</v>
      </c>
      <c r="J29" s="11">
        <f t="shared" si="28"/>
        <v>177611</v>
      </c>
      <c r="K29" s="11">
        <f t="shared" si="28"/>
        <v>343.42</v>
      </c>
      <c r="L29" s="11">
        <f t="shared" si="28"/>
        <v>359.63</v>
      </c>
      <c r="M29" s="11">
        <f t="shared" si="28"/>
        <v>9842.2999999999993</v>
      </c>
      <c r="N29" s="11">
        <f t="shared" si="28"/>
        <v>172.23000000000002</v>
      </c>
      <c r="O29" s="11">
        <f t="shared" si="28"/>
        <v>5280.3</v>
      </c>
      <c r="P29" s="11">
        <f t="shared" si="28"/>
        <v>5204.9000000000005</v>
      </c>
      <c r="Q29" s="11">
        <f>SUM(Q4:Q28)</f>
        <v>8192.3000000000011</v>
      </c>
      <c r="R29" s="11">
        <f t="shared" si="28"/>
        <v>3535.9</v>
      </c>
      <c r="S29" s="11">
        <f t="shared" si="28"/>
        <v>3633.4999999999995</v>
      </c>
      <c r="T29" s="11">
        <f t="shared" si="28"/>
        <v>107536</v>
      </c>
      <c r="U29" s="11">
        <f t="shared" si="28"/>
        <v>1233.8399999999999</v>
      </c>
      <c r="V29" s="11">
        <f t="shared" si="28"/>
        <v>166.28000000000003</v>
      </c>
      <c r="W29" s="11">
        <f t="shared" si="28"/>
        <v>7.6616</v>
      </c>
      <c r="X29" s="11">
        <f t="shared" si="28"/>
        <v>9.098399999999998</v>
      </c>
      <c r="Y29" s="12">
        <f t="shared" si="28"/>
        <v>18410</v>
      </c>
    </row>
    <row r="30" spans="1:25" x14ac:dyDescent="0.2">
      <c r="A30" s="13" t="s">
        <v>29</v>
      </c>
      <c r="B30" s="14">
        <f t="shared" ref="B30:G30" si="29">AVERAGE(B4:B28)</f>
        <v>56.08</v>
      </c>
      <c r="C30" s="15">
        <f t="shared" si="29"/>
        <v>5.6</v>
      </c>
      <c r="D30" s="15">
        <f t="shared" si="29"/>
        <v>2.5559999999999996</v>
      </c>
      <c r="E30" s="15">
        <f t="shared" si="29"/>
        <v>2.5920000000000005</v>
      </c>
      <c r="F30" s="16">
        <f t="shared" si="29"/>
        <v>79.8</v>
      </c>
      <c r="G30" s="15">
        <f t="shared" si="29"/>
        <v>38.011200000000002</v>
      </c>
      <c r="H30" s="15">
        <f t="shared" ref="H30:T30" si="30">AVERAGE(H4:H28)</f>
        <v>6.839599999999999</v>
      </c>
      <c r="I30" s="15">
        <f t="shared" si="30"/>
        <v>7.0824000000000016</v>
      </c>
      <c r="J30" s="15">
        <f t="shared" si="30"/>
        <v>7104.44</v>
      </c>
      <c r="K30" s="15">
        <f t="shared" si="30"/>
        <v>13.736800000000001</v>
      </c>
      <c r="L30" s="15">
        <f t="shared" si="30"/>
        <v>14.385199999999999</v>
      </c>
      <c r="M30" s="15">
        <f t="shared" si="30"/>
        <v>393.69199999999995</v>
      </c>
      <c r="N30" s="15">
        <f t="shared" si="30"/>
        <v>6.8892000000000007</v>
      </c>
      <c r="O30" s="15">
        <f t="shared" si="30"/>
        <v>211.21200000000002</v>
      </c>
      <c r="P30" s="15">
        <f t="shared" si="30"/>
        <v>208.19600000000003</v>
      </c>
      <c r="Q30" s="15">
        <f t="shared" si="30"/>
        <v>327.69200000000006</v>
      </c>
      <c r="R30" s="15">
        <f t="shared" si="30"/>
        <v>141.43600000000001</v>
      </c>
      <c r="S30" s="15">
        <f t="shared" si="30"/>
        <v>145.33999999999997</v>
      </c>
      <c r="T30" s="15">
        <f t="shared" si="30"/>
        <v>4301.4399999999996</v>
      </c>
      <c r="U30" s="15"/>
      <c r="V30" s="15"/>
      <c r="W30" s="15"/>
      <c r="X30" s="15"/>
      <c r="Y30" s="16"/>
    </row>
    <row r="31" spans="1:25" x14ac:dyDescent="0.2">
      <c r="A31" s="13" t="s">
        <v>30</v>
      </c>
      <c r="B31" s="14">
        <f>1/$A$28*U29</f>
        <v>49.3536</v>
      </c>
      <c r="C31" s="15">
        <f>1/$A$28*V29</f>
        <v>6.6512000000000011</v>
      </c>
      <c r="D31" s="15">
        <f>1/$A$28*W29</f>
        <v>0.30646400000000001</v>
      </c>
      <c r="E31" s="15">
        <f>1/$A$28*X29</f>
        <v>0.36393599999999993</v>
      </c>
      <c r="F31" s="16">
        <f>1/$A$28*Y29</f>
        <v>736.4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Y31" s="2"/>
    </row>
    <row r="32" spans="1:25" ht="16" thickBot="1" x14ac:dyDescent="0.25">
      <c r="A32" s="17" t="s">
        <v>31</v>
      </c>
      <c r="B32" s="18">
        <f>SQRT(B31)</f>
        <v>7.0252117405812049</v>
      </c>
      <c r="C32" s="19">
        <f>SQRT(C31)</f>
        <v>2.5789920511703794</v>
      </c>
      <c r="D32" s="19">
        <f>SQRT(D31)</f>
        <v>0.55359190745530229</v>
      </c>
      <c r="E32" s="19">
        <f>SQRT(E31)</f>
        <v>0.60327108334479274</v>
      </c>
      <c r="F32" s="20">
        <f>SQRT(F31)</f>
        <v>27.136691028937186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3"/>
      <c r="V32" s="3"/>
      <c r="W32" s="3"/>
      <c r="X32" s="3"/>
      <c r="Y32" s="4"/>
    </row>
    <row r="34" spans="1:18" x14ac:dyDescent="0.2">
      <c r="A34" s="21" t="s">
        <v>32</v>
      </c>
      <c r="B34" s="22">
        <f>MDETERM(H34:L38)</f>
        <v>444643037.24332768</v>
      </c>
      <c r="H34" s="23">
        <f>$A$28</f>
        <v>25</v>
      </c>
      <c r="I34" s="8">
        <f>$C$29</f>
        <v>140</v>
      </c>
      <c r="J34" s="8">
        <f>$D$29</f>
        <v>63.899999999999991</v>
      </c>
      <c r="K34" s="8">
        <f>$E$29</f>
        <v>64.800000000000011</v>
      </c>
      <c r="L34" s="8">
        <f>$F$29</f>
        <v>1995</v>
      </c>
      <c r="N34" s="8">
        <f>$B$29</f>
        <v>1402</v>
      </c>
      <c r="O34" s="8">
        <f>$C$29</f>
        <v>140</v>
      </c>
      <c r="P34" s="8">
        <f>$D$29</f>
        <v>63.899999999999991</v>
      </c>
      <c r="Q34" s="8">
        <f>$E$29</f>
        <v>64.800000000000011</v>
      </c>
      <c r="R34" s="8">
        <f>$F$29</f>
        <v>1995</v>
      </c>
    </row>
    <row r="35" spans="1:18" x14ac:dyDescent="0.2">
      <c r="A35" s="21" t="s">
        <v>33</v>
      </c>
      <c r="B35" s="22">
        <f>MDETERM(N34:R38)</f>
        <v>30928911505.549332</v>
      </c>
      <c r="C35" s="21" t="s">
        <v>34</v>
      </c>
      <c r="D35" s="24">
        <f>B35/$B$34</f>
        <v>69.558969588955264</v>
      </c>
      <c r="E35" s="25"/>
      <c r="H35" s="8">
        <f>$C$29</f>
        <v>140</v>
      </c>
      <c r="I35" s="8">
        <f>$G$29</f>
        <v>950.28</v>
      </c>
      <c r="J35" s="8">
        <f>$K$29</f>
        <v>343.42</v>
      </c>
      <c r="K35" s="8">
        <f>$L$29</f>
        <v>359.63</v>
      </c>
      <c r="L35" s="8">
        <f>$M$29</f>
        <v>9842.2999999999993</v>
      </c>
      <c r="N35" s="8">
        <f>$Q$29</f>
        <v>8192.3000000000011</v>
      </c>
      <c r="O35" s="8">
        <f>$G$29</f>
        <v>950.28</v>
      </c>
      <c r="P35" s="8">
        <f>$K$29</f>
        <v>343.42</v>
      </c>
      <c r="Q35" s="8">
        <f>$L$29</f>
        <v>359.63</v>
      </c>
      <c r="R35" s="8">
        <f>$M$29</f>
        <v>9842.2999999999993</v>
      </c>
    </row>
    <row r="36" spans="1:18" ht="17" x14ac:dyDescent="0.2">
      <c r="A36" s="25" t="s">
        <v>35</v>
      </c>
      <c r="B36" s="22">
        <f>MDETERM(H40:L44)</f>
        <v>145843514.01219487</v>
      </c>
      <c r="C36" s="25" t="s">
        <v>36</v>
      </c>
      <c r="D36" s="24">
        <f>B36/$B$34</f>
        <v>0.32800134444112089</v>
      </c>
      <c r="E36" s="25"/>
      <c r="G36" s="21" t="s">
        <v>32</v>
      </c>
      <c r="H36" s="8">
        <f>$D$29</f>
        <v>63.899999999999991</v>
      </c>
      <c r="I36" s="8">
        <f>$K$29</f>
        <v>343.42</v>
      </c>
      <c r="J36" s="8">
        <f>$H$29</f>
        <v>170.98999999999998</v>
      </c>
      <c r="K36" s="8">
        <f>$N$29</f>
        <v>172.23000000000002</v>
      </c>
      <c r="L36" s="8">
        <f>$O$29</f>
        <v>5280.3</v>
      </c>
      <c r="M36" s="21" t="s">
        <v>33</v>
      </c>
      <c r="N36" s="8">
        <f>$R$29</f>
        <v>3535.9</v>
      </c>
      <c r="O36" s="8">
        <f>$K$29</f>
        <v>343.42</v>
      </c>
      <c r="P36" s="8">
        <f>$H$29</f>
        <v>170.98999999999998</v>
      </c>
      <c r="Q36" s="8">
        <f>$N$29</f>
        <v>172.23000000000002</v>
      </c>
      <c r="R36" s="8">
        <f>$O$29</f>
        <v>5280.3</v>
      </c>
    </row>
    <row r="37" spans="1:18" ht="17" x14ac:dyDescent="0.2">
      <c r="A37" s="25" t="s">
        <v>37</v>
      </c>
      <c r="B37" s="22">
        <f>MDETERM(H46:L50)</f>
        <v>-2854434271.6184192</v>
      </c>
      <c r="C37" s="25" t="s">
        <v>38</v>
      </c>
      <c r="D37" s="24">
        <f>B37/$B$34</f>
        <v>-6.4196086130464938</v>
      </c>
      <c r="E37" s="25"/>
      <c r="G37" s="26"/>
      <c r="H37" s="8">
        <f>$E$29</f>
        <v>64.800000000000011</v>
      </c>
      <c r="I37" s="8">
        <f>$L$29</f>
        <v>359.63</v>
      </c>
      <c r="J37" s="8">
        <f>$N$29</f>
        <v>172.23000000000002</v>
      </c>
      <c r="K37" s="8">
        <f>$I$29</f>
        <v>177.06000000000003</v>
      </c>
      <c r="L37" s="8">
        <f>$P$29</f>
        <v>5204.9000000000005</v>
      </c>
      <c r="M37" s="26"/>
      <c r="N37" s="8">
        <f>$S$29</f>
        <v>3633.4999999999995</v>
      </c>
      <c r="O37" s="8">
        <f>$L$29</f>
        <v>359.63</v>
      </c>
      <c r="P37" s="8">
        <f>$N$29</f>
        <v>172.23000000000002</v>
      </c>
      <c r="Q37" s="8">
        <f>$I$29</f>
        <v>177.06000000000003</v>
      </c>
      <c r="R37" s="8">
        <f>$P$29</f>
        <v>5204.9000000000005</v>
      </c>
    </row>
    <row r="38" spans="1:18" ht="17" x14ac:dyDescent="0.2">
      <c r="A38" s="25" t="s">
        <v>39</v>
      </c>
      <c r="B38" s="22">
        <f>MDETERM(N40:R44)</f>
        <v>2362331334.2270389</v>
      </c>
      <c r="C38" s="25" t="s">
        <v>40</v>
      </c>
      <c r="D38" s="24">
        <f t="shared" ref="D38" si="31">B38/$B$34</f>
        <v>5.3128715314488781</v>
      </c>
      <c r="E38" s="25"/>
      <c r="G38" s="26"/>
      <c r="H38" s="8">
        <f>$F$29</f>
        <v>1995</v>
      </c>
      <c r="I38" s="8">
        <f>$M$29</f>
        <v>9842.2999999999993</v>
      </c>
      <c r="J38" s="8">
        <f>$O$29</f>
        <v>5280.3</v>
      </c>
      <c r="K38" s="8">
        <f>$P$29</f>
        <v>5204.9000000000005</v>
      </c>
      <c r="L38" s="8">
        <f>$J$29</f>
        <v>177611</v>
      </c>
      <c r="M38" s="26"/>
      <c r="N38" s="8">
        <f>$T$29</f>
        <v>107536</v>
      </c>
      <c r="O38" s="8">
        <f>$M$29</f>
        <v>9842.2999999999993</v>
      </c>
      <c r="P38" s="8">
        <f>$O$29</f>
        <v>5280.3</v>
      </c>
      <c r="Q38" s="8">
        <f>$P$29</f>
        <v>5204.9000000000005</v>
      </c>
      <c r="R38" s="8">
        <f>$J$29</f>
        <v>177611</v>
      </c>
    </row>
    <row r="39" spans="1:18" ht="17" x14ac:dyDescent="0.2">
      <c r="A39" s="25" t="s">
        <v>41</v>
      </c>
      <c r="B39" s="22">
        <f>MDETERM(N46:R50)</f>
        <v>-70642637.537228078</v>
      </c>
      <c r="C39" s="25" t="s">
        <v>42</v>
      </c>
      <c r="D39" s="24">
        <f>B39/$B$34</f>
        <v>-0.15887494376431538</v>
      </c>
      <c r="E39" s="25"/>
      <c r="G39" s="26"/>
      <c r="M39" s="26"/>
    </row>
    <row r="40" spans="1:18" ht="16" thickBot="1" x14ac:dyDescent="0.25">
      <c r="G40" s="26"/>
      <c r="H40" s="23">
        <f>$A$28</f>
        <v>25</v>
      </c>
      <c r="I40" s="8">
        <f>$B$29</f>
        <v>1402</v>
      </c>
      <c r="J40" s="8">
        <f>$D$29</f>
        <v>63.899999999999991</v>
      </c>
      <c r="K40" s="8">
        <f>$E$29</f>
        <v>64.800000000000011</v>
      </c>
      <c r="L40" s="8">
        <f>$F$29</f>
        <v>1995</v>
      </c>
      <c r="M40" s="26"/>
      <c r="N40" s="23">
        <f>$A$28</f>
        <v>25</v>
      </c>
      <c r="O40" s="8">
        <f>$C$29</f>
        <v>140</v>
      </c>
      <c r="P40" s="8">
        <f>$D$29</f>
        <v>63.899999999999991</v>
      </c>
      <c r="Q40" s="8">
        <f>$B$29</f>
        <v>1402</v>
      </c>
      <c r="R40" s="8">
        <f>$F$29</f>
        <v>1995</v>
      </c>
    </row>
    <row r="41" spans="1:18" x14ac:dyDescent="0.2">
      <c r="A41" s="85" t="s">
        <v>43</v>
      </c>
      <c r="B41" s="86"/>
      <c r="C41" s="86"/>
      <c r="D41" s="86"/>
      <c r="E41" s="87"/>
      <c r="G41" s="26"/>
      <c r="H41" s="8">
        <f>$C$29</f>
        <v>140</v>
      </c>
      <c r="I41" s="8">
        <f>$Q$29</f>
        <v>8192.3000000000011</v>
      </c>
      <c r="J41" s="8">
        <f>$K$29</f>
        <v>343.42</v>
      </c>
      <c r="K41" s="8">
        <f>$L$29</f>
        <v>359.63</v>
      </c>
      <c r="L41" s="8">
        <f>$M$29</f>
        <v>9842.2999999999993</v>
      </c>
      <c r="M41" s="26"/>
      <c r="N41" s="8">
        <f>$C$29</f>
        <v>140</v>
      </c>
      <c r="O41" s="8">
        <f>$G$29</f>
        <v>950.28</v>
      </c>
      <c r="P41" s="8">
        <f>$K$29</f>
        <v>343.42</v>
      </c>
      <c r="Q41" s="8">
        <f>$Q$29</f>
        <v>8192.3000000000011</v>
      </c>
      <c r="R41" s="8">
        <f>$M$29</f>
        <v>9842.2999999999993</v>
      </c>
    </row>
    <row r="42" spans="1:18" ht="18" thickBot="1" x14ac:dyDescent="0.25">
      <c r="A42" s="88"/>
      <c r="B42" s="89"/>
      <c r="C42" s="89"/>
      <c r="D42" s="89"/>
      <c r="E42" s="90"/>
      <c r="G42" s="25" t="s">
        <v>35</v>
      </c>
      <c r="H42" s="8">
        <f>$D$29</f>
        <v>63.899999999999991</v>
      </c>
      <c r="I42" s="8">
        <f>$R$29</f>
        <v>3535.9</v>
      </c>
      <c r="J42" s="8">
        <f>$H$29</f>
        <v>170.98999999999998</v>
      </c>
      <c r="K42" s="8">
        <f>$N$29</f>
        <v>172.23000000000002</v>
      </c>
      <c r="L42" s="8">
        <f>$O$29</f>
        <v>5280.3</v>
      </c>
      <c r="M42" s="25" t="s">
        <v>39</v>
      </c>
      <c r="N42" s="8">
        <f>$D$29</f>
        <v>63.899999999999991</v>
      </c>
      <c r="O42" s="8">
        <f>$K$29</f>
        <v>343.42</v>
      </c>
      <c r="P42" s="8">
        <f>$H$29</f>
        <v>170.98999999999998</v>
      </c>
      <c r="Q42" s="8">
        <f>$R$29</f>
        <v>3535.9</v>
      </c>
      <c r="R42" s="8">
        <f>$O$29</f>
        <v>5280.3</v>
      </c>
    </row>
    <row r="43" spans="1:18" x14ac:dyDescent="0.2">
      <c r="G43" s="26"/>
      <c r="H43" s="8">
        <f>$E$29</f>
        <v>64.800000000000011</v>
      </c>
      <c r="I43" s="8">
        <f>$S$29</f>
        <v>3633.4999999999995</v>
      </c>
      <c r="J43" s="8">
        <f>$N$29</f>
        <v>172.23000000000002</v>
      </c>
      <c r="K43" s="8">
        <f>$I$29</f>
        <v>177.06000000000003</v>
      </c>
      <c r="L43" s="8">
        <f>$P$29</f>
        <v>5204.9000000000005</v>
      </c>
      <c r="M43" s="26"/>
      <c r="N43" s="8">
        <f>$E$29</f>
        <v>64.800000000000011</v>
      </c>
      <c r="O43" s="8">
        <f>$L$29</f>
        <v>359.63</v>
      </c>
      <c r="P43" s="8">
        <f>$N$29</f>
        <v>172.23000000000002</v>
      </c>
      <c r="Q43" s="8">
        <f>$S$29</f>
        <v>3633.4999999999995</v>
      </c>
      <c r="R43" s="8">
        <f>$P$29</f>
        <v>5204.9000000000005</v>
      </c>
    </row>
    <row r="44" spans="1:18" ht="16" thickBot="1" x14ac:dyDescent="0.25">
      <c r="A44" s="91" t="s">
        <v>44</v>
      </c>
      <c r="B44" s="91"/>
      <c r="C44" s="91"/>
      <c r="D44" s="91"/>
      <c r="E44" s="91"/>
      <c r="F44" s="91"/>
      <c r="G44" s="26"/>
      <c r="H44" s="8">
        <f>$F$29</f>
        <v>1995</v>
      </c>
      <c r="I44" s="8">
        <f>$T$29</f>
        <v>107536</v>
      </c>
      <c r="J44" s="8">
        <f>$O$29</f>
        <v>5280.3</v>
      </c>
      <c r="K44" s="8">
        <f>$P$29</f>
        <v>5204.9000000000005</v>
      </c>
      <c r="L44" s="8">
        <f>$J$29</f>
        <v>177611</v>
      </c>
      <c r="M44" s="26"/>
      <c r="N44" s="8">
        <f>$F$29</f>
        <v>1995</v>
      </c>
      <c r="O44" s="8">
        <f>$M$29</f>
        <v>9842.2999999999993</v>
      </c>
      <c r="P44" s="8">
        <f>$O$29</f>
        <v>5280.3</v>
      </c>
      <c r="Q44" s="8">
        <f>$T$29</f>
        <v>107536</v>
      </c>
      <c r="R44" s="8">
        <f>$J$29</f>
        <v>177611</v>
      </c>
    </row>
    <row r="45" spans="1:18" ht="17" x14ac:dyDescent="0.2">
      <c r="A45" s="40"/>
      <c r="B45" s="41" t="s">
        <v>4</v>
      </c>
      <c r="C45" s="41" t="s">
        <v>5</v>
      </c>
      <c r="D45" s="41" t="s">
        <v>6</v>
      </c>
      <c r="E45" s="41" t="s">
        <v>7</v>
      </c>
      <c r="F45" s="42" t="s">
        <v>8</v>
      </c>
      <c r="G45" s="26"/>
      <c r="M45" s="26"/>
    </row>
    <row r="46" spans="1:18" x14ac:dyDescent="0.2">
      <c r="A46" s="43" t="s">
        <v>4</v>
      </c>
      <c r="B46">
        <v>1</v>
      </c>
      <c r="C46">
        <v>0.75306469693001532</v>
      </c>
      <c r="D46">
        <v>-0.48969679872363564</v>
      </c>
      <c r="E46">
        <v>-4.5680771048875026E-3</v>
      </c>
      <c r="F46" s="2">
        <v>-0.91136743732957148</v>
      </c>
      <c r="G46" s="26"/>
      <c r="H46" s="23">
        <f>$A$28</f>
        <v>25</v>
      </c>
      <c r="I46" s="8">
        <f>$C$29</f>
        <v>140</v>
      </c>
      <c r="J46" s="8">
        <f>$B$29</f>
        <v>1402</v>
      </c>
      <c r="K46" s="8">
        <f>$E$29</f>
        <v>64.800000000000011</v>
      </c>
      <c r="L46" s="8">
        <f>$F$29</f>
        <v>1995</v>
      </c>
      <c r="M46" s="26"/>
      <c r="N46" s="23">
        <f>$A$28</f>
        <v>25</v>
      </c>
      <c r="O46" s="8">
        <f>$C$29</f>
        <v>140</v>
      </c>
      <c r="P46" s="8">
        <f>$D$29</f>
        <v>63.899999999999991</v>
      </c>
      <c r="Q46" s="8">
        <f>$E$29</f>
        <v>64.800000000000011</v>
      </c>
      <c r="R46" s="8">
        <f>$B$29</f>
        <v>1402</v>
      </c>
    </row>
    <row r="47" spans="1:18" ht="17" x14ac:dyDescent="0.2">
      <c r="A47" s="43" t="s">
        <v>5</v>
      </c>
      <c r="B47">
        <v>0.75306469693001532</v>
      </c>
      <c r="C47">
        <v>1</v>
      </c>
      <c r="D47">
        <v>-0.40400386067191235</v>
      </c>
      <c r="E47">
        <v>-8.3556615428896364E-2</v>
      </c>
      <c r="F47" s="2">
        <v>-0.75998805537043235</v>
      </c>
      <c r="G47" s="26"/>
      <c r="H47" s="8">
        <f>$C$29</f>
        <v>140</v>
      </c>
      <c r="I47" s="8">
        <f>$G$29</f>
        <v>950.28</v>
      </c>
      <c r="J47" s="8">
        <f>$Q$29</f>
        <v>8192.3000000000011</v>
      </c>
      <c r="K47" s="8">
        <f>$L$29</f>
        <v>359.63</v>
      </c>
      <c r="L47" s="8">
        <f>$M$29</f>
        <v>9842.2999999999993</v>
      </c>
      <c r="M47" s="26"/>
      <c r="N47" s="8">
        <f>$C$29</f>
        <v>140</v>
      </c>
      <c r="O47" s="8">
        <f>$G$29</f>
        <v>950.28</v>
      </c>
      <c r="P47" s="8">
        <f>$K$29</f>
        <v>343.42</v>
      </c>
      <c r="Q47" s="8">
        <f>$L$29</f>
        <v>359.63</v>
      </c>
      <c r="R47" s="8">
        <f>$Q$29</f>
        <v>8192.3000000000011</v>
      </c>
    </row>
    <row r="48" spans="1:18" ht="17" x14ac:dyDescent="0.2">
      <c r="A48" s="43" t="s">
        <v>6</v>
      </c>
      <c r="B48">
        <v>-0.48969679872363564</v>
      </c>
      <c r="C48">
        <v>-0.40400386067191235</v>
      </c>
      <c r="D48">
        <v>1</v>
      </c>
      <c r="E48">
        <v>0.79064338319121863</v>
      </c>
      <c r="F48" s="2">
        <v>0.48215186875304183</v>
      </c>
      <c r="G48" s="25" t="s">
        <v>37</v>
      </c>
      <c r="H48" s="8">
        <f>$D$29</f>
        <v>63.899999999999991</v>
      </c>
      <c r="I48" s="8">
        <f>$K$29</f>
        <v>343.42</v>
      </c>
      <c r="J48" s="8">
        <f>$R$29</f>
        <v>3535.9</v>
      </c>
      <c r="K48" s="8">
        <f>$N$29</f>
        <v>172.23000000000002</v>
      </c>
      <c r="L48" s="8">
        <f>$O$29</f>
        <v>5280.3</v>
      </c>
      <c r="M48" s="25" t="s">
        <v>41</v>
      </c>
      <c r="N48" s="8">
        <f>$D$29</f>
        <v>63.899999999999991</v>
      </c>
      <c r="O48" s="8">
        <f>$K$29</f>
        <v>343.42</v>
      </c>
      <c r="P48" s="8">
        <f>$H$29</f>
        <v>170.98999999999998</v>
      </c>
      <c r="Q48" s="8">
        <f>$N$29</f>
        <v>172.23000000000002</v>
      </c>
      <c r="R48" s="8">
        <f>$R$29</f>
        <v>3535.9</v>
      </c>
    </row>
    <row r="49" spans="1:18" ht="17" x14ac:dyDescent="0.2">
      <c r="A49" s="43" t="s">
        <v>7</v>
      </c>
      <c r="B49">
        <v>-4.5680771048875026E-3</v>
      </c>
      <c r="C49">
        <v>-8.3556615428896364E-2</v>
      </c>
      <c r="D49" s="79">
        <v>0.79064338319121863</v>
      </c>
      <c r="E49">
        <v>1</v>
      </c>
      <c r="F49" s="2">
        <v>8.273276640735272E-2</v>
      </c>
      <c r="H49" s="8">
        <f>$E$29</f>
        <v>64.800000000000011</v>
      </c>
      <c r="I49" s="8">
        <f>$L$29</f>
        <v>359.63</v>
      </c>
      <c r="J49" s="8">
        <f>$S$29</f>
        <v>3633.4999999999995</v>
      </c>
      <c r="K49" s="8">
        <f>$I$29</f>
        <v>177.06000000000003</v>
      </c>
      <c r="L49" s="8">
        <f>$P$29</f>
        <v>5204.9000000000005</v>
      </c>
      <c r="M49" s="26"/>
      <c r="N49" s="8">
        <f>$E$29</f>
        <v>64.800000000000011</v>
      </c>
      <c r="O49" s="8">
        <f>$L$29</f>
        <v>359.63</v>
      </c>
      <c r="P49" s="8">
        <f>$N$29</f>
        <v>172.23000000000002</v>
      </c>
      <c r="Q49" s="8">
        <f>$I$29</f>
        <v>177.06000000000003</v>
      </c>
      <c r="R49" s="8">
        <f>$S$29</f>
        <v>3633.4999999999995</v>
      </c>
    </row>
    <row r="50" spans="1:18" ht="18" thickBot="1" x14ac:dyDescent="0.25">
      <c r="A50" s="44" t="s">
        <v>8</v>
      </c>
      <c r="B50" s="3">
        <v>-0.91136743732957148</v>
      </c>
      <c r="C50" s="3">
        <v>-0.75998805537043235</v>
      </c>
      <c r="D50" s="3">
        <v>0.48215186875304183</v>
      </c>
      <c r="E50" s="3">
        <v>8.273276640735272E-2</v>
      </c>
      <c r="F50" s="4">
        <v>1</v>
      </c>
      <c r="H50" s="8">
        <f>$F$29</f>
        <v>1995</v>
      </c>
      <c r="I50" s="8">
        <f>$M$29</f>
        <v>9842.2999999999993</v>
      </c>
      <c r="J50" s="8">
        <f>$T$29</f>
        <v>107536</v>
      </c>
      <c r="K50" s="8">
        <f>$P$29</f>
        <v>5204.9000000000005</v>
      </c>
      <c r="L50" s="8">
        <f>$J$29</f>
        <v>177611</v>
      </c>
      <c r="M50" s="26"/>
      <c r="N50" s="8">
        <f>$F$29</f>
        <v>1995</v>
      </c>
      <c r="O50" s="8">
        <f>$M$29</f>
        <v>9842.2999999999993</v>
      </c>
      <c r="P50" s="8">
        <f>$O$29</f>
        <v>5280.3</v>
      </c>
      <c r="Q50" s="8">
        <f>$P$29</f>
        <v>5204.9000000000005</v>
      </c>
      <c r="R50" s="8">
        <f>$T$29</f>
        <v>107536</v>
      </c>
    </row>
    <row r="52" spans="1:18" x14ac:dyDescent="0.2">
      <c r="A52" s="30" t="s">
        <v>45</v>
      </c>
      <c r="B52">
        <f>MDETERM(C47:F50)</f>
        <v>8.3347616050667442E-2</v>
      </c>
      <c r="D52" t="s">
        <v>46</v>
      </c>
      <c r="E52">
        <f>SQRT(1-B53/B52)</f>
        <v>0.94637101744535546</v>
      </c>
    </row>
    <row r="53" spans="1:18" x14ac:dyDescent="0.2">
      <c r="A53" s="31"/>
      <c r="B53">
        <f>MDETERM(B46:F50)</f>
        <v>8.6999823020880562E-3</v>
      </c>
      <c r="D53" t="s">
        <v>47</v>
      </c>
      <c r="E53">
        <f>(E52^2/(1-E52^2))*(A28-4-1)/4</f>
        <v>42.901026207066792</v>
      </c>
    </row>
    <row r="54" spans="1:18" ht="14.5" customHeight="1" x14ac:dyDescent="0.2"/>
    <row r="55" spans="1:18" ht="14.5" customHeight="1" x14ac:dyDescent="0.2">
      <c r="H55" s="55"/>
      <c r="I55" s="55"/>
      <c r="J55" s="55"/>
      <c r="K55" s="55"/>
      <c r="L55" s="55"/>
      <c r="M55" s="55"/>
    </row>
    <row r="56" spans="1:18" x14ac:dyDescent="0.2">
      <c r="H56" s="54"/>
      <c r="I56" s="54"/>
      <c r="J56" s="54"/>
      <c r="K56" s="54"/>
      <c r="L56" s="54"/>
      <c r="M56" s="54"/>
    </row>
    <row r="57" spans="1:18" x14ac:dyDescent="0.2">
      <c r="H57" s="54"/>
      <c r="I57" s="54"/>
      <c r="J57" s="54"/>
      <c r="K57" s="54"/>
      <c r="L57" s="54"/>
      <c r="M57" s="54"/>
    </row>
    <row r="58" spans="1:18" x14ac:dyDescent="0.2">
      <c r="H58" s="54"/>
      <c r="I58" s="54"/>
      <c r="J58" s="54"/>
      <c r="K58" s="54"/>
      <c r="L58" s="54"/>
      <c r="M58" s="54"/>
    </row>
    <row r="59" spans="1:18" x14ac:dyDescent="0.2">
      <c r="H59" s="54"/>
      <c r="I59" s="54"/>
      <c r="J59" s="54"/>
      <c r="K59" s="54"/>
      <c r="L59" s="54"/>
      <c r="M59" s="54"/>
    </row>
    <row r="60" spans="1:18" x14ac:dyDescent="0.2">
      <c r="H60" s="54"/>
      <c r="I60" s="54"/>
      <c r="J60" s="54"/>
      <c r="K60" s="54"/>
      <c r="L60" s="54"/>
      <c r="M60" s="54"/>
    </row>
  </sheetData>
  <mergeCells count="5">
    <mergeCell ref="A1:D1"/>
    <mergeCell ref="E1:H1"/>
    <mergeCell ref="A41:E41"/>
    <mergeCell ref="A42:E42"/>
    <mergeCell ref="A44:F4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292100</xdr:colOff>
                <xdr:row>0</xdr:row>
                <xdr:rowOff>0</xdr:rowOff>
              </from>
              <to>
                <xdr:col>2</xdr:col>
                <xdr:colOff>368300</xdr:colOff>
                <xdr:row>1</xdr:row>
                <xdr:rowOff>25400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0</xdr:col>
                <xdr:colOff>38100</xdr:colOff>
                <xdr:row>51</xdr:row>
                <xdr:rowOff>177800</xdr:rowOff>
              </from>
              <to>
                <xdr:col>0</xdr:col>
                <xdr:colOff>241300</xdr:colOff>
                <xdr:row>52</xdr:row>
                <xdr:rowOff>165100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781A-731A-44B1-9483-889286F6FBB6}">
  <dimension ref="A1:I51"/>
  <sheetViews>
    <sheetView workbookViewId="0">
      <selection activeCell="H41" sqref="H41"/>
    </sheetView>
  </sheetViews>
  <sheetFormatPr baseColWidth="10" defaultColWidth="8.83203125" defaultRowHeight="15" x14ac:dyDescent="0.2"/>
  <cols>
    <col min="1" max="1" width="24.83203125" bestFit="1" customWidth="1"/>
    <col min="2" max="2" width="16" bestFit="1" customWidth="1"/>
    <col min="3" max="3" width="21" bestFit="1" customWidth="1"/>
    <col min="4" max="4" width="14.1640625" bestFit="1" customWidth="1"/>
    <col min="5" max="5" width="20.6640625" bestFit="1" customWidth="1"/>
    <col min="6" max="6" width="13.5" bestFit="1" customWidth="1"/>
    <col min="7" max="7" width="12.6640625" bestFit="1" customWidth="1"/>
    <col min="8" max="8" width="13.83203125" bestFit="1" customWidth="1"/>
    <col min="9" max="9" width="14.1640625" bestFit="1" customWidth="1"/>
  </cols>
  <sheetData>
    <row r="1" spans="1:9" x14ac:dyDescent="0.2">
      <c r="A1" t="s">
        <v>48</v>
      </c>
    </row>
    <row r="2" spans="1:9" ht="16" thickBot="1" x14ac:dyDescent="0.25"/>
    <row r="3" spans="1:9" x14ac:dyDescent="0.2">
      <c r="A3" s="53" t="s">
        <v>49</v>
      </c>
      <c r="B3" s="53"/>
    </row>
    <row r="4" spans="1:9" x14ac:dyDescent="0.2">
      <c r="A4" t="s">
        <v>50</v>
      </c>
      <c r="B4">
        <v>0.94315146291050755</v>
      </c>
    </row>
    <row r="5" spans="1:9" x14ac:dyDescent="0.2">
      <c r="A5" t="s">
        <v>51</v>
      </c>
      <c r="B5">
        <v>0.88953468199023056</v>
      </c>
    </row>
    <row r="6" spans="1:9" x14ac:dyDescent="0.2">
      <c r="A6" t="s">
        <v>52</v>
      </c>
      <c r="B6">
        <v>0.87375392227454918</v>
      </c>
    </row>
    <row r="7" spans="1:9" x14ac:dyDescent="0.2">
      <c r="A7" t="s">
        <v>53</v>
      </c>
      <c r="B7">
        <v>2.5476088506412093</v>
      </c>
    </row>
    <row r="8" spans="1:9" ht="16" thickBot="1" x14ac:dyDescent="0.25">
      <c r="A8" s="3" t="s">
        <v>54</v>
      </c>
      <c r="B8" s="3">
        <v>25</v>
      </c>
    </row>
    <row r="10" spans="1:9" ht="16" thickBot="1" x14ac:dyDescent="0.25">
      <c r="A10" t="s">
        <v>55</v>
      </c>
    </row>
    <row r="11" spans="1:9" x14ac:dyDescent="0.2">
      <c r="A11" s="52"/>
      <c r="B11" s="52" t="s">
        <v>60</v>
      </c>
      <c r="C11" s="52" t="s">
        <v>61</v>
      </c>
      <c r="D11" s="52" t="s">
        <v>62</v>
      </c>
      <c r="E11" s="52" t="s">
        <v>47</v>
      </c>
      <c r="F11" s="52" t="s">
        <v>63</v>
      </c>
    </row>
    <row r="12" spans="1:9" x14ac:dyDescent="0.2">
      <c r="A12" t="s">
        <v>56</v>
      </c>
      <c r="B12">
        <v>3</v>
      </c>
      <c r="C12">
        <v>1097.5434720268261</v>
      </c>
      <c r="D12">
        <v>365.84782400894204</v>
      </c>
      <c r="E12">
        <v>56.368305329831479</v>
      </c>
      <c r="F12">
        <v>3.2274973673749738E-10</v>
      </c>
    </row>
    <row r="13" spans="1:9" x14ac:dyDescent="0.2">
      <c r="A13" t="s">
        <v>57</v>
      </c>
      <c r="B13">
        <v>21</v>
      </c>
      <c r="C13">
        <v>136.29652797317388</v>
      </c>
      <c r="D13">
        <v>6.490310855865423</v>
      </c>
    </row>
    <row r="14" spans="1:9" ht="16" thickBot="1" x14ac:dyDescent="0.25">
      <c r="A14" s="3" t="s">
        <v>58</v>
      </c>
      <c r="B14" s="3">
        <v>24</v>
      </c>
      <c r="C14" s="3">
        <v>1233.8399999999999</v>
      </c>
      <c r="D14" s="3"/>
      <c r="E14" s="3"/>
      <c r="F14" s="3"/>
    </row>
    <row r="15" spans="1:9" ht="16" thickBot="1" x14ac:dyDescent="0.25"/>
    <row r="16" spans="1:9" x14ac:dyDescent="0.2">
      <c r="A16" s="52"/>
      <c r="B16" s="52" t="s">
        <v>64</v>
      </c>
      <c r="C16" s="52" t="s">
        <v>53</v>
      </c>
      <c r="D16" s="52" t="s">
        <v>65</v>
      </c>
      <c r="E16" s="52" t="s">
        <v>66</v>
      </c>
      <c r="F16" s="52" t="s">
        <v>67</v>
      </c>
      <c r="G16" s="52" t="s">
        <v>68</v>
      </c>
      <c r="H16" s="52" t="s">
        <v>69</v>
      </c>
      <c r="I16" s="52" t="s">
        <v>70</v>
      </c>
    </row>
    <row r="17" spans="1:9" x14ac:dyDescent="0.2">
      <c r="A17" t="s">
        <v>59</v>
      </c>
      <c r="B17">
        <v>73.370234959693491</v>
      </c>
      <c r="C17">
        <v>2.6120822336530964</v>
      </c>
      <c r="D17">
        <v>28.088792157619949</v>
      </c>
      <c r="E17">
        <v>3.8475668687455633E-18</v>
      </c>
      <c r="F17">
        <v>67.938112583021308</v>
      </c>
      <c r="G17">
        <v>78.802357336365674</v>
      </c>
      <c r="H17">
        <v>69.467277894314037</v>
      </c>
      <c r="I17">
        <v>77.273192025072944</v>
      </c>
    </row>
    <row r="18" spans="1:9" x14ac:dyDescent="0.2">
      <c r="A18" t="s">
        <v>71</v>
      </c>
      <c r="B18">
        <v>-6.5872315260130474</v>
      </c>
      <c r="C18">
        <v>2.0579874219690835</v>
      </c>
      <c r="D18">
        <v>-3.2008123352427398</v>
      </c>
      <c r="E18">
        <v>4.2954128906002517E-3</v>
      </c>
      <c r="F18">
        <v>-10.86705066101538</v>
      </c>
      <c r="G18">
        <v>-2.3074123910107156</v>
      </c>
      <c r="H18">
        <v>-9.6622635619696275</v>
      </c>
      <c r="I18">
        <v>-3.5121994900564677</v>
      </c>
    </row>
    <row r="19" spans="1:9" x14ac:dyDescent="0.2">
      <c r="A19" t="s">
        <v>72</v>
      </c>
      <c r="B19">
        <v>5.3999492008289325</v>
      </c>
      <c r="C19">
        <v>1.660194305645001</v>
      </c>
      <c r="D19">
        <v>3.2526007241851138</v>
      </c>
      <c r="E19">
        <v>3.8082694223206611E-3</v>
      </c>
      <c r="F19">
        <v>1.9473861378715309</v>
      </c>
      <c r="G19">
        <v>8.852512263786334</v>
      </c>
      <c r="H19">
        <v>2.919297170950899</v>
      </c>
      <c r="I19">
        <v>7.8806012307069659</v>
      </c>
    </row>
    <row r="20" spans="1:9" ht="16" thickBot="1" x14ac:dyDescent="0.25">
      <c r="A20" s="3" t="s">
        <v>73</v>
      </c>
      <c r="B20" s="3">
        <v>-0.18107693618737783</v>
      </c>
      <c r="C20" s="3">
        <v>2.57937731489352E-2</v>
      </c>
      <c r="D20" s="3">
        <v>-7.0201802249646024</v>
      </c>
      <c r="E20" s="3">
        <v>6.25727770224585E-7</v>
      </c>
      <c r="F20" s="3">
        <v>-0.23471802393566854</v>
      </c>
      <c r="G20" s="3">
        <v>-0.12743584843908712</v>
      </c>
      <c r="H20" s="3">
        <v>-0.21961783197442891</v>
      </c>
      <c r="I20" s="3">
        <v>-0.14253604040032675</v>
      </c>
    </row>
    <row r="24" spans="1:9" x14ac:dyDescent="0.2">
      <c r="A24" t="s">
        <v>75</v>
      </c>
      <c r="E24" t="s">
        <v>79</v>
      </c>
    </row>
    <row r="25" spans="1:9" ht="16" thickBot="1" x14ac:dyDescent="0.25"/>
    <row r="26" spans="1:9" x14ac:dyDescent="0.2">
      <c r="A26" s="52" t="s">
        <v>76</v>
      </c>
      <c r="B26" s="52" t="s">
        <v>77</v>
      </c>
      <c r="C26" s="52" t="s">
        <v>78</v>
      </c>
      <c r="E26" s="52" t="s">
        <v>80</v>
      </c>
      <c r="F26" s="52" t="s">
        <v>81</v>
      </c>
    </row>
    <row r="27" spans="1:9" x14ac:dyDescent="0.2">
      <c r="A27">
        <v>1</v>
      </c>
      <c r="B27">
        <v>48.741617284875304</v>
      </c>
      <c r="C27">
        <v>-1.7416172848753035</v>
      </c>
      <c r="E27">
        <v>2</v>
      </c>
      <c r="F27">
        <v>47</v>
      </c>
    </row>
    <row r="28" spans="1:9" x14ac:dyDescent="0.2">
      <c r="A28">
        <v>2</v>
      </c>
      <c r="B28">
        <v>53.077756087934659</v>
      </c>
      <c r="C28">
        <v>-4.0777560879346595</v>
      </c>
      <c r="E28">
        <v>6</v>
      </c>
      <c r="F28">
        <v>47</v>
      </c>
    </row>
    <row r="29" spans="1:9" x14ac:dyDescent="0.2">
      <c r="A29">
        <v>3</v>
      </c>
      <c r="B29">
        <v>49.216027612809995</v>
      </c>
      <c r="C29">
        <v>-1.2160276128099952</v>
      </c>
      <c r="E29">
        <v>10</v>
      </c>
      <c r="F29">
        <v>48</v>
      </c>
    </row>
    <row r="30" spans="1:9" x14ac:dyDescent="0.2">
      <c r="A30">
        <v>4</v>
      </c>
      <c r="B30">
        <v>53.384033033598925</v>
      </c>
      <c r="C30">
        <v>1.615966966401075</v>
      </c>
      <c r="E30">
        <v>14</v>
      </c>
      <c r="F30">
        <v>49</v>
      </c>
    </row>
    <row r="31" spans="1:9" x14ac:dyDescent="0.2">
      <c r="A31">
        <v>5</v>
      </c>
      <c r="B31">
        <v>48.339263326047316</v>
      </c>
      <c r="C31">
        <v>0.66073667395268387</v>
      </c>
      <c r="E31">
        <v>18</v>
      </c>
      <c r="F31">
        <v>49</v>
      </c>
    </row>
    <row r="32" spans="1:9" x14ac:dyDescent="0.2">
      <c r="A32">
        <v>6</v>
      </c>
      <c r="B32">
        <v>53.573812430946106</v>
      </c>
      <c r="C32">
        <v>-1.5738124309461057</v>
      </c>
      <c r="E32">
        <v>22</v>
      </c>
      <c r="F32">
        <v>50</v>
      </c>
    </row>
    <row r="33" spans="1:6" x14ac:dyDescent="0.2">
      <c r="A33">
        <v>7</v>
      </c>
      <c r="B33">
        <v>59.865479881010522</v>
      </c>
      <c r="C33">
        <v>-1.865479881010522</v>
      </c>
      <c r="E33">
        <v>26</v>
      </c>
      <c r="F33">
        <v>50</v>
      </c>
    </row>
    <row r="34" spans="1:6" x14ac:dyDescent="0.2">
      <c r="A34">
        <v>8</v>
      </c>
      <c r="B34">
        <v>56.338146143585377</v>
      </c>
      <c r="C34">
        <v>0.66185385641462346</v>
      </c>
      <c r="E34">
        <v>30</v>
      </c>
      <c r="F34">
        <v>51</v>
      </c>
    </row>
    <row r="35" spans="1:6" x14ac:dyDescent="0.2">
      <c r="A35">
        <v>9</v>
      </c>
      <c r="B35">
        <v>46.574663225446301</v>
      </c>
      <c r="C35">
        <v>3.4253367745536991</v>
      </c>
      <c r="E35">
        <v>34</v>
      </c>
      <c r="F35">
        <v>51</v>
      </c>
    </row>
    <row r="36" spans="1:6" x14ac:dyDescent="0.2">
      <c r="A36">
        <v>10</v>
      </c>
      <c r="B36">
        <v>54.900966401586437</v>
      </c>
      <c r="C36">
        <v>-1.9009664015864374</v>
      </c>
      <c r="E36">
        <v>38</v>
      </c>
      <c r="F36">
        <v>52</v>
      </c>
    </row>
    <row r="37" spans="1:6" x14ac:dyDescent="0.2">
      <c r="A37">
        <v>11</v>
      </c>
      <c r="B37">
        <v>59.662110382828473</v>
      </c>
      <c r="C37">
        <v>-1.6621103828284731</v>
      </c>
      <c r="E37">
        <v>42</v>
      </c>
      <c r="F37">
        <v>53</v>
      </c>
    </row>
    <row r="38" spans="1:6" x14ac:dyDescent="0.2">
      <c r="A38">
        <v>12</v>
      </c>
      <c r="B38">
        <v>52.793627759486107</v>
      </c>
      <c r="C38">
        <v>3.2063722405138932</v>
      </c>
      <c r="E38">
        <v>46</v>
      </c>
      <c r="F38">
        <v>55</v>
      </c>
    </row>
    <row r="39" spans="1:6" x14ac:dyDescent="0.2">
      <c r="A39">
        <v>13</v>
      </c>
      <c r="B39">
        <v>59.999884953786179</v>
      </c>
      <c r="C39">
        <v>2.0001150462138213</v>
      </c>
      <c r="E39">
        <v>50</v>
      </c>
      <c r="F39">
        <v>56</v>
      </c>
    </row>
    <row r="40" spans="1:6" x14ac:dyDescent="0.2">
      <c r="A40">
        <v>14</v>
      </c>
      <c r="B40">
        <v>50.564827598527089</v>
      </c>
      <c r="C40">
        <v>-0.56482759852708853</v>
      </c>
      <c r="E40">
        <v>54</v>
      </c>
      <c r="F40">
        <v>57</v>
      </c>
    </row>
    <row r="41" spans="1:6" x14ac:dyDescent="0.2">
      <c r="A41">
        <v>15</v>
      </c>
      <c r="B41">
        <v>66.220074967749383</v>
      </c>
      <c r="C41">
        <v>1.7799250322506168</v>
      </c>
      <c r="E41">
        <v>58</v>
      </c>
      <c r="F41">
        <v>57</v>
      </c>
    </row>
    <row r="42" spans="1:6" x14ac:dyDescent="0.2">
      <c r="A42">
        <v>16</v>
      </c>
      <c r="B42">
        <v>56.28723318741649</v>
      </c>
      <c r="C42">
        <v>2.71276681258351</v>
      </c>
      <c r="E42">
        <v>62</v>
      </c>
      <c r="F42">
        <v>57</v>
      </c>
    </row>
    <row r="43" spans="1:6" x14ac:dyDescent="0.2">
      <c r="A43">
        <v>17</v>
      </c>
      <c r="B43">
        <v>45.616134904139187</v>
      </c>
      <c r="C43">
        <v>1.3838650958608127</v>
      </c>
      <c r="E43">
        <v>66</v>
      </c>
      <c r="F43">
        <v>58</v>
      </c>
    </row>
    <row r="44" spans="1:6" x14ac:dyDescent="0.2">
      <c r="A44">
        <v>18</v>
      </c>
      <c r="B44">
        <v>55.790171640127127</v>
      </c>
      <c r="C44">
        <v>4.2098283598728727</v>
      </c>
      <c r="E44">
        <v>70</v>
      </c>
      <c r="F44">
        <v>58</v>
      </c>
    </row>
    <row r="45" spans="1:6" x14ac:dyDescent="0.2">
      <c r="A45">
        <v>19</v>
      </c>
      <c r="B45">
        <v>54.098633112910719</v>
      </c>
      <c r="C45">
        <v>-3.0986331129107185</v>
      </c>
      <c r="E45">
        <v>74</v>
      </c>
      <c r="F45">
        <v>59</v>
      </c>
    </row>
    <row r="46" spans="1:6" x14ac:dyDescent="0.2">
      <c r="A46">
        <v>20</v>
      </c>
      <c r="B46">
        <v>59.481536048780043</v>
      </c>
      <c r="C46">
        <v>-2.4815360487800433</v>
      </c>
      <c r="E46">
        <v>78</v>
      </c>
      <c r="F46">
        <v>60</v>
      </c>
    </row>
    <row r="47" spans="1:6" x14ac:dyDescent="0.2">
      <c r="A47">
        <v>21</v>
      </c>
      <c r="B47">
        <v>65.979885216372296</v>
      </c>
      <c r="C47">
        <v>1.0201147836277045</v>
      </c>
      <c r="E47">
        <v>82</v>
      </c>
      <c r="F47">
        <v>62</v>
      </c>
    </row>
    <row r="48" spans="1:6" x14ac:dyDescent="0.2">
      <c r="A48">
        <v>22</v>
      </c>
      <c r="B48">
        <v>65.907608571620131</v>
      </c>
      <c r="C48">
        <v>3.0923914283798695</v>
      </c>
      <c r="E48">
        <v>86</v>
      </c>
      <c r="F48">
        <v>67</v>
      </c>
    </row>
    <row r="49" spans="1:6" x14ac:dyDescent="0.2">
      <c r="A49">
        <v>23</v>
      </c>
      <c r="B49">
        <v>60.866797630332194</v>
      </c>
      <c r="C49">
        <v>-3.8667976303321936</v>
      </c>
      <c r="E49">
        <v>90</v>
      </c>
      <c r="F49">
        <v>68</v>
      </c>
    </row>
    <row r="50" spans="1:6" x14ac:dyDescent="0.2">
      <c r="A50">
        <v>24</v>
      </c>
      <c r="B50">
        <v>52.010207199546869</v>
      </c>
      <c r="C50">
        <v>-1.0102071995468691</v>
      </c>
      <c r="E50">
        <v>94</v>
      </c>
      <c r="F50">
        <v>69</v>
      </c>
    </row>
    <row r="51" spans="1:6" ht="16" thickBot="1" x14ac:dyDescent="0.25">
      <c r="A51" s="3">
        <v>25</v>
      </c>
      <c r="B51" s="3">
        <v>72.709501398536361</v>
      </c>
      <c r="C51" s="3">
        <v>-0.70950139853636074</v>
      </c>
      <c r="E51" s="3">
        <v>98</v>
      </c>
      <c r="F51" s="3">
        <v>72</v>
      </c>
    </row>
  </sheetData>
  <sortState xmlns:xlrd2="http://schemas.microsoft.com/office/spreadsheetml/2017/richdata2" ref="F27:F51">
    <sortCondition ref="F2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2CA7-5211-4295-88A3-658EA9A0A397}">
  <dimension ref="A1:R55"/>
  <sheetViews>
    <sheetView tabSelected="1" topLeftCell="A26" zoomScale="166" workbookViewId="0">
      <selection activeCell="F43" sqref="F43"/>
    </sheetView>
  </sheetViews>
  <sheetFormatPr baseColWidth="10" defaultColWidth="8.83203125" defaultRowHeight="15" x14ac:dyDescent="0.2"/>
  <cols>
    <col min="1" max="1" width="11.1640625" customWidth="1"/>
    <col min="3" max="3" width="10.1640625" customWidth="1"/>
    <col min="5" max="5" width="10.83203125" customWidth="1"/>
    <col min="6" max="6" width="9.5" bestFit="1" customWidth="1"/>
    <col min="8" max="9" width="12.6640625" bestFit="1" customWidth="1"/>
    <col min="14" max="14" width="9.5" bestFit="1" customWidth="1"/>
    <col min="16" max="16" width="12.6640625" bestFit="1" customWidth="1"/>
    <col min="17" max="18" width="10" bestFit="1" customWidth="1"/>
  </cols>
  <sheetData>
    <row r="1" spans="1:18" x14ac:dyDescent="0.2">
      <c r="A1" s="81"/>
      <c r="B1" s="82"/>
      <c r="C1" s="82"/>
      <c r="D1" s="82"/>
      <c r="E1" s="83" t="s">
        <v>2</v>
      </c>
      <c r="F1" s="83"/>
      <c r="G1" s="83"/>
      <c r="H1" s="84"/>
    </row>
    <row r="3" spans="1:18" ht="17" x14ac:dyDescent="0.2">
      <c r="A3" s="50" t="s">
        <v>3</v>
      </c>
      <c r="B3" s="45" t="s">
        <v>4</v>
      </c>
      <c r="C3" s="45" t="s">
        <v>6</v>
      </c>
      <c r="D3" s="45" t="s">
        <v>7</v>
      </c>
      <c r="E3" s="45" t="s">
        <v>8</v>
      </c>
      <c r="F3" s="45" t="s">
        <v>10</v>
      </c>
      <c r="G3" s="45" t="s">
        <v>11</v>
      </c>
      <c r="H3" s="45" t="s">
        <v>12</v>
      </c>
      <c r="I3" s="45" t="s">
        <v>16</v>
      </c>
      <c r="J3" s="45" t="s">
        <v>17</v>
      </c>
      <c r="K3" s="45" t="s">
        <v>18</v>
      </c>
      <c r="L3" s="45" t="s">
        <v>20</v>
      </c>
      <c r="M3" s="45" t="s">
        <v>21</v>
      </c>
      <c r="N3" s="56" t="s">
        <v>22</v>
      </c>
      <c r="O3" s="7" t="s">
        <v>23</v>
      </c>
      <c r="P3" s="7" t="s">
        <v>25</v>
      </c>
      <c r="Q3" s="7" t="s">
        <v>26</v>
      </c>
      <c r="R3" s="7" t="s">
        <v>27</v>
      </c>
    </row>
    <row r="4" spans="1:18" x14ac:dyDescent="0.2">
      <c r="A4" s="50">
        <v>1</v>
      </c>
      <c r="B4" s="38">
        <f>'4 коэффициента'!B4</f>
        <v>47</v>
      </c>
      <c r="C4" s="38">
        <f>'4 коэффициента'!D4</f>
        <v>2.6</v>
      </c>
      <c r="D4" s="38">
        <f>'4 коэффициента'!E4</f>
        <v>2.4</v>
      </c>
      <c r="E4" s="38">
        <f>'4 коэффициента'!F4</f>
        <v>113</v>
      </c>
      <c r="F4" s="47">
        <f t="shared" ref="F4:H28" si="0">C4^2</f>
        <v>6.7600000000000007</v>
      </c>
      <c r="G4" s="47">
        <f t="shared" si="0"/>
        <v>5.76</v>
      </c>
      <c r="H4" s="47">
        <f t="shared" si="0"/>
        <v>12769</v>
      </c>
      <c r="I4" s="48">
        <f t="shared" ref="I4:J28" si="1">$C4*D4</f>
        <v>6.24</v>
      </c>
      <c r="J4" s="48">
        <f t="shared" si="1"/>
        <v>293.8</v>
      </c>
      <c r="K4" s="48">
        <f t="shared" ref="K4:K28" si="2">D4*E4</f>
        <v>271.2</v>
      </c>
      <c r="L4" s="48">
        <f t="shared" ref="L4:N28" si="3">$B4*C4</f>
        <v>122.2</v>
      </c>
      <c r="M4" s="48">
        <f t="shared" si="3"/>
        <v>112.8</v>
      </c>
      <c r="N4" s="48">
        <f t="shared" si="3"/>
        <v>5311</v>
      </c>
      <c r="O4" s="48">
        <f t="shared" ref="O4:O28" si="4">(B4-B$30)^2</f>
        <v>82.446399999999969</v>
      </c>
      <c r="P4" s="48">
        <f t="shared" ref="P4:P28" si="5">(C4-C$30)^2</f>
        <v>1.9360000000000425E-3</v>
      </c>
      <c r="Q4" s="48">
        <f t="shared" ref="Q4:Q28" si="6">(D4-D$30)^2</f>
        <v>3.6864000000000237E-2</v>
      </c>
      <c r="R4" s="48">
        <f t="shared" ref="R4:R28" si="7">(E4-E$30)^2</f>
        <v>1102.2400000000002</v>
      </c>
    </row>
    <row r="5" spans="1:18" x14ac:dyDescent="0.2">
      <c r="A5" s="50">
        <v>2</v>
      </c>
      <c r="B5" s="38">
        <f>'4 коэффициента'!B5</f>
        <v>49</v>
      </c>
      <c r="C5" s="38">
        <f>'4 коэффициента'!D5</f>
        <v>2.6</v>
      </c>
      <c r="D5" s="38">
        <f>'4 коэффициента'!E5</f>
        <v>2.7</v>
      </c>
      <c r="E5" s="38">
        <f>'4 коэффициента'!F5</f>
        <v>98</v>
      </c>
      <c r="F5" s="47">
        <f t="shared" si="0"/>
        <v>6.7600000000000007</v>
      </c>
      <c r="G5" s="47">
        <f t="shared" si="0"/>
        <v>7.2900000000000009</v>
      </c>
      <c r="H5" s="47">
        <f t="shared" si="0"/>
        <v>9604</v>
      </c>
      <c r="I5" s="48">
        <f t="shared" si="1"/>
        <v>7.0200000000000005</v>
      </c>
      <c r="J5" s="48">
        <f t="shared" si="1"/>
        <v>254.8</v>
      </c>
      <c r="K5" s="48">
        <f t="shared" si="2"/>
        <v>264.60000000000002</v>
      </c>
      <c r="L5" s="48">
        <f t="shared" si="3"/>
        <v>127.4</v>
      </c>
      <c r="M5" s="48">
        <f t="shared" si="3"/>
        <v>132.30000000000001</v>
      </c>
      <c r="N5" s="48">
        <f t="shared" si="3"/>
        <v>4802</v>
      </c>
      <c r="O5" s="48">
        <f t="shared" si="4"/>
        <v>50.126399999999975</v>
      </c>
      <c r="P5" s="48">
        <f t="shared" si="5"/>
        <v>1.9360000000000425E-3</v>
      </c>
      <c r="Q5" s="48">
        <f t="shared" si="6"/>
        <v>1.1663999999999924E-2</v>
      </c>
      <c r="R5" s="48">
        <f t="shared" si="7"/>
        <v>331.24000000000012</v>
      </c>
    </row>
    <row r="6" spans="1:18" x14ac:dyDescent="0.2">
      <c r="A6" s="50">
        <v>3</v>
      </c>
      <c r="B6" s="38">
        <f>'4 коэффициента'!B6</f>
        <v>48</v>
      </c>
      <c r="C6" s="38">
        <f>'4 коэффициента'!D6</f>
        <v>2.5</v>
      </c>
      <c r="D6" s="38">
        <f>'4 коэффициента'!E6</f>
        <v>2.5</v>
      </c>
      <c r="E6" s="38">
        <f>'4 коэффициента'!F6</f>
        <v>117</v>
      </c>
      <c r="F6" s="47">
        <f t="shared" si="0"/>
        <v>6.25</v>
      </c>
      <c r="G6" s="47">
        <f t="shared" si="0"/>
        <v>6.25</v>
      </c>
      <c r="H6" s="47">
        <f t="shared" si="0"/>
        <v>13689</v>
      </c>
      <c r="I6" s="48">
        <f t="shared" si="1"/>
        <v>6.25</v>
      </c>
      <c r="J6" s="48">
        <f t="shared" si="1"/>
        <v>292.5</v>
      </c>
      <c r="K6" s="48">
        <f t="shared" si="2"/>
        <v>292.5</v>
      </c>
      <c r="L6" s="48">
        <f t="shared" si="3"/>
        <v>120</v>
      </c>
      <c r="M6" s="48">
        <f t="shared" si="3"/>
        <v>120</v>
      </c>
      <c r="N6" s="48">
        <f t="shared" si="3"/>
        <v>5616</v>
      </c>
      <c r="O6" s="48">
        <f t="shared" si="4"/>
        <v>65.286399999999972</v>
      </c>
      <c r="P6" s="48">
        <f t="shared" si="5"/>
        <v>3.1359999999999557E-3</v>
      </c>
      <c r="Q6" s="48">
        <f t="shared" si="6"/>
        <v>8.4640000000000964E-3</v>
      </c>
      <c r="R6" s="48">
        <f t="shared" si="7"/>
        <v>1383.8400000000001</v>
      </c>
    </row>
    <row r="7" spans="1:18" x14ac:dyDescent="0.2">
      <c r="A7" s="50">
        <v>4</v>
      </c>
      <c r="B7" s="38">
        <f>'4 коэффициента'!B7</f>
        <v>55</v>
      </c>
      <c r="C7" s="38">
        <f>'4 коэффициента'!D7</f>
        <v>2.5</v>
      </c>
      <c r="D7" s="38">
        <f>'4 коэффициента'!E7</f>
        <v>2.4</v>
      </c>
      <c r="E7" s="38">
        <f>'4 коэффициента'!F7</f>
        <v>91</v>
      </c>
      <c r="F7" s="47">
        <f t="shared" si="0"/>
        <v>6.25</v>
      </c>
      <c r="G7" s="47">
        <f t="shared" si="0"/>
        <v>5.76</v>
      </c>
      <c r="H7" s="47">
        <f t="shared" si="0"/>
        <v>8281</v>
      </c>
      <c r="I7" s="48">
        <f t="shared" si="1"/>
        <v>6</v>
      </c>
      <c r="J7" s="48">
        <f t="shared" si="1"/>
        <v>227.5</v>
      </c>
      <c r="K7" s="48">
        <f t="shared" si="2"/>
        <v>218.4</v>
      </c>
      <c r="L7" s="48">
        <f t="shared" si="3"/>
        <v>137.5</v>
      </c>
      <c r="M7" s="48">
        <f t="shared" si="3"/>
        <v>132</v>
      </c>
      <c r="N7" s="48">
        <f t="shared" si="3"/>
        <v>5005</v>
      </c>
      <c r="O7" s="48">
        <f t="shared" si="4"/>
        <v>1.1663999999999963</v>
      </c>
      <c r="P7" s="48">
        <f t="shared" si="5"/>
        <v>3.1359999999999557E-3</v>
      </c>
      <c r="Q7" s="48">
        <f t="shared" si="6"/>
        <v>3.6864000000000237E-2</v>
      </c>
      <c r="R7" s="48">
        <f t="shared" si="7"/>
        <v>125.44000000000007</v>
      </c>
    </row>
    <row r="8" spans="1:18" x14ac:dyDescent="0.2">
      <c r="A8" s="50">
        <v>5</v>
      </c>
      <c r="B8" s="38">
        <f>'4 коэффициента'!B8</f>
        <v>49</v>
      </c>
      <c r="C8" s="38">
        <f>'4 коэффициента'!D8</f>
        <v>2.8</v>
      </c>
      <c r="D8" s="38">
        <f>'4 коэффициента'!E8</f>
        <v>2.1</v>
      </c>
      <c r="E8" s="38">
        <f>'4 коэффициента'!F8</f>
        <v>99</v>
      </c>
      <c r="F8" s="47">
        <f t="shared" si="0"/>
        <v>7.839999999999999</v>
      </c>
      <c r="G8" s="47">
        <f t="shared" si="0"/>
        <v>4.41</v>
      </c>
      <c r="H8" s="47">
        <f t="shared" si="0"/>
        <v>9801</v>
      </c>
      <c r="I8" s="48">
        <f t="shared" si="1"/>
        <v>5.88</v>
      </c>
      <c r="J8" s="48">
        <f t="shared" si="1"/>
        <v>277.2</v>
      </c>
      <c r="K8" s="48">
        <f t="shared" si="2"/>
        <v>207.9</v>
      </c>
      <c r="L8" s="48">
        <f t="shared" si="3"/>
        <v>137.19999999999999</v>
      </c>
      <c r="M8" s="48">
        <f t="shared" si="3"/>
        <v>102.9</v>
      </c>
      <c r="N8" s="48">
        <f t="shared" si="3"/>
        <v>4851</v>
      </c>
      <c r="O8" s="48">
        <f t="shared" si="4"/>
        <v>50.126399999999975</v>
      </c>
      <c r="P8" s="48">
        <f t="shared" si="5"/>
        <v>5.9536000000000103E-2</v>
      </c>
      <c r="Q8" s="48">
        <f t="shared" si="6"/>
        <v>0.24206400000000042</v>
      </c>
      <c r="R8" s="48">
        <f t="shared" si="7"/>
        <v>368.6400000000001</v>
      </c>
    </row>
    <row r="9" spans="1:18" x14ac:dyDescent="0.2">
      <c r="A9" s="50">
        <v>6</v>
      </c>
      <c r="B9" s="38">
        <f>'4 коэффициента'!B9</f>
        <v>52</v>
      </c>
      <c r="C9" s="38">
        <f>'4 коэффициента'!D9</f>
        <v>3.1</v>
      </c>
      <c r="D9" s="38">
        <f>'4 коэффициента'!E9</f>
        <v>3.1</v>
      </c>
      <c r="E9" s="38">
        <f>'4 коэффициента'!F9</f>
        <v>89</v>
      </c>
      <c r="F9" s="47">
        <f t="shared" si="0"/>
        <v>9.6100000000000012</v>
      </c>
      <c r="G9" s="47">
        <f t="shared" si="0"/>
        <v>9.6100000000000012</v>
      </c>
      <c r="H9" s="47">
        <f t="shared" si="0"/>
        <v>7921</v>
      </c>
      <c r="I9" s="48">
        <f t="shared" si="1"/>
        <v>9.6100000000000012</v>
      </c>
      <c r="J9" s="48">
        <f t="shared" si="1"/>
        <v>275.90000000000003</v>
      </c>
      <c r="K9" s="48">
        <f t="shared" si="2"/>
        <v>275.90000000000003</v>
      </c>
      <c r="L9" s="48">
        <f t="shared" si="3"/>
        <v>161.20000000000002</v>
      </c>
      <c r="M9" s="48">
        <f t="shared" si="3"/>
        <v>161.20000000000002</v>
      </c>
      <c r="N9" s="48">
        <f t="shared" si="3"/>
        <v>4628</v>
      </c>
      <c r="O9" s="48">
        <f t="shared" si="4"/>
        <v>16.646399999999986</v>
      </c>
      <c r="P9" s="48">
        <f t="shared" si="5"/>
        <v>0.29593600000000053</v>
      </c>
      <c r="Q9" s="48">
        <f t="shared" si="6"/>
        <v>0.25806399999999957</v>
      </c>
      <c r="R9" s="48">
        <f t="shared" si="7"/>
        <v>84.640000000000057</v>
      </c>
    </row>
    <row r="10" spans="1:18" x14ac:dyDescent="0.2">
      <c r="A10" s="50">
        <v>7</v>
      </c>
      <c r="B10" s="38">
        <f>'4 коэффициента'!B10</f>
        <v>58</v>
      </c>
      <c r="C10" s="38">
        <f>'4 коэффициента'!D10</f>
        <v>1.6</v>
      </c>
      <c r="D10" s="38">
        <f>'4 коэффициента'!E10</f>
        <v>2.1</v>
      </c>
      <c r="E10" s="38">
        <f>'4 коэффициента'!F10</f>
        <v>79</v>
      </c>
      <c r="F10" s="47">
        <f t="shared" si="0"/>
        <v>2.5600000000000005</v>
      </c>
      <c r="G10" s="47">
        <f t="shared" si="0"/>
        <v>4.41</v>
      </c>
      <c r="H10" s="47">
        <f t="shared" si="0"/>
        <v>6241</v>
      </c>
      <c r="I10" s="48">
        <f t="shared" si="1"/>
        <v>3.3600000000000003</v>
      </c>
      <c r="J10" s="48">
        <f t="shared" si="1"/>
        <v>126.4</v>
      </c>
      <c r="K10" s="48">
        <f t="shared" si="2"/>
        <v>165.9</v>
      </c>
      <c r="L10" s="48">
        <f t="shared" si="3"/>
        <v>92.800000000000011</v>
      </c>
      <c r="M10" s="48">
        <f t="shared" si="3"/>
        <v>121.80000000000001</v>
      </c>
      <c r="N10" s="48">
        <f t="shared" si="3"/>
        <v>4582</v>
      </c>
      <c r="O10" s="48">
        <f t="shared" si="4"/>
        <v>3.6864000000000066</v>
      </c>
      <c r="P10" s="48">
        <f t="shared" si="5"/>
        <v>0.91393599999999908</v>
      </c>
      <c r="Q10" s="48">
        <f t="shared" si="6"/>
        <v>0.24206400000000042</v>
      </c>
      <c r="R10" s="48">
        <f t="shared" si="7"/>
        <v>0.63999999999999546</v>
      </c>
    </row>
    <row r="11" spans="1:18" x14ac:dyDescent="0.2">
      <c r="A11" s="50">
        <v>8</v>
      </c>
      <c r="B11" s="38">
        <f>'4 коэффициента'!B11</f>
        <v>57</v>
      </c>
      <c r="C11" s="38">
        <f>'4 коэффициента'!D11</f>
        <v>2</v>
      </c>
      <c r="D11" s="38">
        <f>'4 коэффициента'!E11</f>
        <v>1.7</v>
      </c>
      <c r="E11" s="38">
        <f>'4 коэффициента'!F11</f>
        <v>72</v>
      </c>
      <c r="F11" s="47">
        <f t="shared" si="0"/>
        <v>4</v>
      </c>
      <c r="G11" s="47">
        <f t="shared" si="0"/>
        <v>2.8899999999999997</v>
      </c>
      <c r="H11" s="47">
        <f t="shared" si="0"/>
        <v>5184</v>
      </c>
      <c r="I11" s="48">
        <f t="shared" si="1"/>
        <v>3.4</v>
      </c>
      <c r="J11" s="48">
        <f t="shared" si="1"/>
        <v>144</v>
      </c>
      <c r="K11" s="48">
        <f t="shared" si="2"/>
        <v>122.39999999999999</v>
      </c>
      <c r="L11" s="48">
        <f t="shared" si="3"/>
        <v>114</v>
      </c>
      <c r="M11" s="48">
        <f t="shared" si="3"/>
        <v>96.899999999999991</v>
      </c>
      <c r="N11" s="48">
        <f t="shared" si="3"/>
        <v>4104</v>
      </c>
      <c r="O11" s="48">
        <f t="shared" si="4"/>
        <v>0.84640000000000315</v>
      </c>
      <c r="P11" s="48">
        <f t="shared" si="5"/>
        <v>0.30913599999999958</v>
      </c>
      <c r="Q11" s="48">
        <f t="shared" si="6"/>
        <v>0.79566400000000104</v>
      </c>
      <c r="R11" s="48">
        <f t="shared" si="7"/>
        <v>60.839999999999954</v>
      </c>
    </row>
    <row r="12" spans="1:18" x14ac:dyDescent="0.2">
      <c r="A12" s="50">
        <v>9</v>
      </c>
      <c r="B12" s="38">
        <f>'4 коэффициента'!B12</f>
        <v>50</v>
      </c>
      <c r="C12" s="38">
        <f>'4 коэффициента'!D12</f>
        <v>2.9</v>
      </c>
      <c r="D12" s="38">
        <f>'4 коэффициента'!E12</f>
        <v>2.7</v>
      </c>
      <c r="E12" s="38">
        <f>'4 коэффициента'!F12</f>
        <v>123</v>
      </c>
      <c r="F12" s="47">
        <f t="shared" si="0"/>
        <v>8.41</v>
      </c>
      <c r="G12" s="47">
        <f t="shared" si="0"/>
        <v>7.2900000000000009</v>
      </c>
      <c r="H12" s="47">
        <f t="shared" si="0"/>
        <v>15129</v>
      </c>
      <c r="I12" s="48">
        <f t="shared" si="1"/>
        <v>7.83</v>
      </c>
      <c r="J12" s="48">
        <f t="shared" si="1"/>
        <v>356.7</v>
      </c>
      <c r="K12" s="48">
        <f t="shared" si="2"/>
        <v>332.1</v>
      </c>
      <c r="L12" s="48">
        <f t="shared" si="3"/>
        <v>145</v>
      </c>
      <c r="M12" s="48">
        <f t="shared" si="3"/>
        <v>135</v>
      </c>
      <c r="N12" s="48">
        <f t="shared" si="3"/>
        <v>6150</v>
      </c>
      <c r="O12" s="48">
        <f t="shared" si="4"/>
        <v>36.966399999999979</v>
      </c>
      <c r="P12" s="48">
        <f t="shared" si="5"/>
        <v>0.1183360000000002</v>
      </c>
      <c r="Q12" s="48">
        <f t="shared" si="6"/>
        <v>1.1663999999999924E-2</v>
      </c>
      <c r="R12" s="48">
        <f t="shared" si="7"/>
        <v>1866.2400000000002</v>
      </c>
    </row>
    <row r="13" spans="1:18" x14ac:dyDescent="0.2">
      <c r="A13" s="50">
        <v>10</v>
      </c>
      <c r="B13" s="38">
        <f>'4 коэффициента'!B13</f>
        <v>53</v>
      </c>
      <c r="C13" s="38">
        <f>'4 коэффициента'!D13</f>
        <v>2.9</v>
      </c>
      <c r="D13" s="38">
        <f>'4 коэффициента'!E13</f>
        <v>2.8</v>
      </c>
      <c r="E13" s="38">
        <f>'4 коэффициента'!F13</f>
        <v>80</v>
      </c>
      <c r="F13" s="47">
        <f t="shared" si="0"/>
        <v>8.41</v>
      </c>
      <c r="G13" s="47">
        <f t="shared" si="0"/>
        <v>7.839999999999999</v>
      </c>
      <c r="H13" s="47">
        <f t="shared" si="0"/>
        <v>6400</v>
      </c>
      <c r="I13" s="48">
        <f t="shared" si="1"/>
        <v>8.1199999999999992</v>
      </c>
      <c r="J13" s="48">
        <f t="shared" si="1"/>
        <v>232</v>
      </c>
      <c r="K13" s="48">
        <f t="shared" si="2"/>
        <v>224</v>
      </c>
      <c r="L13" s="48">
        <f t="shared" si="3"/>
        <v>153.69999999999999</v>
      </c>
      <c r="M13" s="48">
        <f t="shared" si="3"/>
        <v>148.39999999999998</v>
      </c>
      <c r="N13" s="48">
        <f t="shared" si="3"/>
        <v>4240</v>
      </c>
      <c r="O13" s="48">
        <f t="shared" si="4"/>
        <v>9.4863999999999891</v>
      </c>
      <c r="P13" s="48">
        <f t="shared" si="5"/>
        <v>0.1183360000000002</v>
      </c>
      <c r="Q13" s="48">
        <f t="shared" si="6"/>
        <v>4.3263999999999705E-2</v>
      </c>
      <c r="R13" s="48">
        <f t="shared" si="7"/>
        <v>4.0000000000001139E-2</v>
      </c>
    </row>
    <row r="14" spans="1:18" x14ac:dyDescent="0.2">
      <c r="A14" s="50">
        <v>11</v>
      </c>
      <c r="B14" s="38">
        <f>'4 коэффициента'!B14</f>
        <v>58</v>
      </c>
      <c r="C14" s="38">
        <f>'4 коэффициента'!D14</f>
        <v>2.7</v>
      </c>
      <c r="D14" s="38">
        <f>'4 коэффициента'!E14</f>
        <v>2.7</v>
      </c>
      <c r="E14" s="38">
        <f>'4 коэффициента'!F14</f>
        <v>58</v>
      </c>
      <c r="F14" s="47">
        <f t="shared" si="0"/>
        <v>7.2900000000000009</v>
      </c>
      <c r="G14" s="47">
        <f t="shared" si="0"/>
        <v>7.2900000000000009</v>
      </c>
      <c r="H14" s="47">
        <f t="shared" si="0"/>
        <v>3364</v>
      </c>
      <c r="I14" s="48">
        <f t="shared" si="1"/>
        <v>7.2900000000000009</v>
      </c>
      <c r="J14" s="48">
        <f t="shared" si="1"/>
        <v>156.60000000000002</v>
      </c>
      <c r="K14" s="48">
        <f t="shared" si="2"/>
        <v>156.60000000000002</v>
      </c>
      <c r="L14" s="48">
        <f t="shared" si="3"/>
        <v>156.60000000000002</v>
      </c>
      <c r="M14" s="48">
        <f t="shared" si="3"/>
        <v>156.60000000000002</v>
      </c>
      <c r="N14" s="48">
        <f t="shared" si="3"/>
        <v>3364</v>
      </c>
      <c r="O14" s="48">
        <f t="shared" si="4"/>
        <v>3.6864000000000066</v>
      </c>
      <c r="P14" s="48">
        <f t="shared" si="5"/>
        <v>2.0736000000000164E-2</v>
      </c>
      <c r="Q14" s="48">
        <f t="shared" si="6"/>
        <v>1.1663999999999924E-2</v>
      </c>
      <c r="R14" s="48">
        <f t="shared" si="7"/>
        <v>475.2399999999999</v>
      </c>
    </row>
    <row r="15" spans="1:18" x14ac:dyDescent="0.2">
      <c r="A15" s="50">
        <v>12</v>
      </c>
      <c r="B15" s="38">
        <f>'4 коэффициента'!B15</f>
        <v>56</v>
      </c>
      <c r="C15" s="38">
        <f>'4 коэффициента'!D15</f>
        <v>3</v>
      </c>
      <c r="D15" s="38">
        <f>'4 коэффициента'!E15</f>
        <v>2.8</v>
      </c>
      <c r="E15" s="38">
        <f>'4 коэффициента'!F15</f>
        <v>88</v>
      </c>
      <c r="F15" s="47">
        <f t="shared" si="0"/>
        <v>9</v>
      </c>
      <c r="G15" s="47">
        <f t="shared" si="0"/>
        <v>7.839999999999999</v>
      </c>
      <c r="H15" s="47">
        <f t="shared" si="0"/>
        <v>7744</v>
      </c>
      <c r="I15" s="48">
        <f t="shared" si="1"/>
        <v>8.3999999999999986</v>
      </c>
      <c r="J15" s="48">
        <f t="shared" si="1"/>
        <v>264</v>
      </c>
      <c r="K15" s="48">
        <f t="shared" si="2"/>
        <v>246.39999999999998</v>
      </c>
      <c r="L15" s="48">
        <f t="shared" si="3"/>
        <v>168</v>
      </c>
      <c r="M15" s="48">
        <f t="shared" si="3"/>
        <v>156.79999999999998</v>
      </c>
      <c r="N15" s="48">
        <f t="shared" si="3"/>
        <v>4928</v>
      </c>
      <c r="O15" s="48">
        <f t="shared" si="4"/>
        <v>6.3999999999997271E-3</v>
      </c>
      <c r="P15" s="48">
        <f t="shared" si="5"/>
        <v>0.19713600000000034</v>
      </c>
      <c r="Q15" s="48">
        <f t="shared" si="6"/>
        <v>4.3263999999999705E-2</v>
      </c>
      <c r="R15" s="48">
        <f t="shared" si="7"/>
        <v>67.240000000000052</v>
      </c>
    </row>
    <row r="16" spans="1:18" x14ac:dyDescent="0.2">
      <c r="A16" s="50">
        <v>13</v>
      </c>
      <c r="B16" s="38">
        <f>'4 коэффициента'!B16</f>
        <v>62</v>
      </c>
      <c r="C16" s="38">
        <f>'4 коэффициента'!D16</f>
        <v>1.8</v>
      </c>
      <c r="D16" s="38">
        <f>'4 коэффициента'!E16</f>
        <v>2</v>
      </c>
      <c r="E16" s="38">
        <f>'4 коэффициента'!F16</f>
        <v>68</v>
      </c>
      <c r="F16" s="47">
        <f t="shared" si="0"/>
        <v>3.24</v>
      </c>
      <c r="G16" s="47">
        <f t="shared" si="0"/>
        <v>4</v>
      </c>
      <c r="H16" s="47">
        <f t="shared" si="0"/>
        <v>4624</v>
      </c>
      <c r="I16" s="48">
        <f t="shared" si="1"/>
        <v>3.6</v>
      </c>
      <c r="J16" s="48">
        <f t="shared" si="1"/>
        <v>122.4</v>
      </c>
      <c r="K16" s="48">
        <f t="shared" si="2"/>
        <v>136</v>
      </c>
      <c r="L16" s="48">
        <f t="shared" si="3"/>
        <v>111.60000000000001</v>
      </c>
      <c r="M16" s="48">
        <f t="shared" si="3"/>
        <v>124</v>
      </c>
      <c r="N16" s="48">
        <f t="shared" si="3"/>
        <v>4216</v>
      </c>
      <c r="O16" s="48">
        <f t="shared" si="4"/>
        <v>35.04640000000002</v>
      </c>
      <c r="P16" s="48">
        <f t="shared" si="5"/>
        <v>0.57153599999999938</v>
      </c>
      <c r="Q16" s="48">
        <f t="shared" si="6"/>
        <v>0.35046400000000061</v>
      </c>
      <c r="R16" s="48">
        <f t="shared" si="7"/>
        <v>139.23999999999992</v>
      </c>
    </row>
    <row r="17" spans="1:18" x14ac:dyDescent="0.2">
      <c r="A17" s="50">
        <v>14</v>
      </c>
      <c r="B17" s="38">
        <f>'4 коэффициента'!B17</f>
        <v>50</v>
      </c>
      <c r="C17" s="38">
        <f>'4 коэффициента'!D17</f>
        <v>2.9</v>
      </c>
      <c r="D17" s="38">
        <f>'4 коэффициента'!E17</f>
        <v>2.5</v>
      </c>
      <c r="E17" s="38">
        <f>'4 коэффициента'!F17</f>
        <v>95</v>
      </c>
      <c r="F17" s="47">
        <f t="shared" si="0"/>
        <v>8.41</v>
      </c>
      <c r="G17" s="47">
        <f t="shared" si="0"/>
        <v>6.25</v>
      </c>
      <c r="H17" s="47">
        <f t="shared" si="0"/>
        <v>9025</v>
      </c>
      <c r="I17" s="48">
        <f t="shared" si="1"/>
        <v>7.25</v>
      </c>
      <c r="J17" s="48">
        <f t="shared" si="1"/>
        <v>275.5</v>
      </c>
      <c r="K17" s="48">
        <f t="shared" si="2"/>
        <v>237.5</v>
      </c>
      <c r="L17" s="48">
        <f t="shared" si="3"/>
        <v>145</v>
      </c>
      <c r="M17" s="48">
        <f t="shared" si="3"/>
        <v>125</v>
      </c>
      <c r="N17" s="48">
        <f t="shared" si="3"/>
        <v>4750</v>
      </c>
      <c r="O17" s="48">
        <f t="shared" si="4"/>
        <v>36.966399999999979</v>
      </c>
      <c r="P17" s="48">
        <f t="shared" si="5"/>
        <v>0.1183360000000002</v>
      </c>
      <c r="Q17" s="48">
        <f t="shared" si="6"/>
        <v>8.4640000000000964E-3</v>
      </c>
      <c r="R17" s="48">
        <f t="shared" si="7"/>
        <v>231.04000000000008</v>
      </c>
    </row>
    <row r="18" spans="1:18" x14ac:dyDescent="0.2">
      <c r="A18" s="50">
        <v>15</v>
      </c>
      <c r="B18" s="38">
        <f>'4 коэффициента'!B18</f>
        <v>68</v>
      </c>
      <c r="C18" s="38">
        <f>'4 коэффициента'!D18</f>
        <v>3.1</v>
      </c>
      <c r="D18" s="38">
        <f>'4 коэффициента'!E18</f>
        <v>4</v>
      </c>
      <c r="E18" s="38">
        <f>'4 коэффициента'!F18</f>
        <v>46</v>
      </c>
      <c r="F18" s="47">
        <f t="shared" si="0"/>
        <v>9.6100000000000012</v>
      </c>
      <c r="G18" s="47">
        <f t="shared" si="0"/>
        <v>16</v>
      </c>
      <c r="H18" s="47">
        <f t="shared" si="0"/>
        <v>2116</v>
      </c>
      <c r="I18" s="48">
        <f t="shared" si="1"/>
        <v>12.4</v>
      </c>
      <c r="J18" s="48">
        <f t="shared" si="1"/>
        <v>142.6</v>
      </c>
      <c r="K18" s="48">
        <f t="shared" si="2"/>
        <v>184</v>
      </c>
      <c r="L18" s="48">
        <f t="shared" si="3"/>
        <v>210.8</v>
      </c>
      <c r="M18" s="48">
        <f t="shared" si="3"/>
        <v>272</v>
      </c>
      <c r="N18" s="48">
        <f t="shared" si="3"/>
        <v>3128</v>
      </c>
      <c r="O18" s="48">
        <f t="shared" si="4"/>
        <v>142.08640000000005</v>
      </c>
      <c r="P18" s="48">
        <f t="shared" si="5"/>
        <v>0.29593600000000053</v>
      </c>
      <c r="Q18" s="48">
        <f t="shared" si="6"/>
        <v>1.9824639999999984</v>
      </c>
      <c r="R18" s="48">
        <f t="shared" si="7"/>
        <v>1142.4399999999998</v>
      </c>
    </row>
    <row r="19" spans="1:18" x14ac:dyDescent="0.2">
      <c r="A19" s="50">
        <v>16</v>
      </c>
      <c r="B19" s="38">
        <f>'4 коэффициента'!B19</f>
        <v>59</v>
      </c>
      <c r="C19" s="38">
        <f>'4 коэффициента'!D19</f>
        <v>2.8</v>
      </c>
      <c r="D19" s="38">
        <f>'4 коэффициента'!E19</f>
        <v>2.7</v>
      </c>
      <c r="E19" s="38">
        <f>'4 коэффициента'!F19</f>
        <v>73</v>
      </c>
      <c r="F19" s="47">
        <f t="shared" si="0"/>
        <v>7.839999999999999</v>
      </c>
      <c r="G19" s="47">
        <f t="shared" si="0"/>
        <v>7.2900000000000009</v>
      </c>
      <c r="H19" s="47">
        <f t="shared" si="0"/>
        <v>5329</v>
      </c>
      <c r="I19" s="48">
        <f t="shared" si="1"/>
        <v>7.56</v>
      </c>
      <c r="J19" s="48">
        <f t="shared" si="1"/>
        <v>204.39999999999998</v>
      </c>
      <c r="K19" s="48">
        <f t="shared" si="2"/>
        <v>197.10000000000002</v>
      </c>
      <c r="L19" s="48">
        <f t="shared" si="3"/>
        <v>165.2</v>
      </c>
      <c r="M19" s="48">
        <f t="shared" si="3"/>
        <v>159.30000000000001</v>
      </c>
      <c r="N19" s="48">
        <f t="shared" si="3"/>
        <v>4307</v>
      </c>
      <c r="O19" s="48">
        <f t="shared" si="4"/>
        <v>8.5264000000000095</v>
      </c>
      <c r="P19" s="48">
        <f t="shared" si="5"/>
        <v>5.9536000000000103E-2</v>
      </c>
      <c r="Q19" s="48">
        <f t="shared" si="6"/>
        <v>1.1663999999999924E-2</v>
      </c>
      <c r="R19" s="48">
        <f t="shared" si="7"/>
        <v>46.239999999999959</v>
      </c>
    </row>
    <row r="20" spans="1:18" x14ac:dyDescent="0.2">
      <c r="A20" s="50">
        <v>17</v>
      </c>
      <c r="B20" s="38">
        <f>'4 коэффициента'!B20</f>
        <v>47</v>
      </c>
      <c r="C20" s="38">
        <f>'4 коэффициента'!D20</f>
        <v>3.1</v>
      </c>
      <c r="D20" s="38">
        <f>'4 коэффициента'!E20</f>
        <v>2.8</v>
      </c>
      <c r="E20" s="38">
        <f>'4 коэффициента'!F20</f>
        <v>124</v>
      </c>
      <c r="F20" s="47">
        <f t="shared" si="0"/>
        <v>9.6100000000000012</v>
      </c>
      <c r="G20" s="47">
        <f t="shared" si="0"/>
        <v>7.839999999999999</v>
      </c>
      <c r="H20" s="47">
        <f t="shared" si="0"/>
        <v>15376</v>
      </c>
      <c r="I20" s="48">
        <f t="shared" si="1"/>
        <v>8.68</v>
      </c>
      <c r="J20" s="48">
        <f t="shared" si="1"/>
        <v>384.40000000000003</v>
      </c>
      <c r="K20" s="48">
        <f t="shared" si="2"/>
        <v>347.2</v>
      </c>
      <c r="L20" s="48">
        <f t="shared" si="3"/>
        <v>145.70000000000002</v>
      </c>
      <c r="M20" s="48">
        <f t="shared" si="3"/>
        <v>131.6</v>
      </c>
      <c r="N20" s="48">
        <f t="shared" si="3"/>
        <v>5828</v>
      </c>
      <c r="O20" s="48">
        <f t="shared" si="4"/>
        <v>82.446399999999969</v>
      </c>
      <c r="P20" s="48">
        <f t="shared" si="5"/>
        <v>0.29593600000000053</v>
      </c>
      <c r="Q20" s="48">
        <f t="shared" si="6"/>
        <v>4.3263999999999705E-2</v>
      </c>
      <c r="R20" s="48">
        <f t="shared" si="7"/>
        <v>1953.6400000000003</v>
      </c>
    </row>
    <row r="21" spans="1:18" x14ac:dyDescent="0.2">
      <c r="A21" s="50">
        <v>18</v>
      </c>
      <c r="B21" s="38">
        <f>'4 коэффициента'!B21</f>
        <v>60</v>
      </c>
      <c r="C21" s="38">
        <f>'4 коэффициента'!D21</f>
        <v>2.9</v>
      </c>
      <c r="D21" s="38">
        <f>'4 коэффициента'!E21</f>
        <v>3.3</v>
      </c>
      <c r="E21" s="38">
        <f>'4 коэффициента'!F21</f>
        <v>90</v>
      </c>
      <c r="F21" s="47">
        <f t="shared" ref="F21:F24" si="8">C21^2</f>
        <v>8.41</v>
      </c>
      <c r="G21" s="47">
        <f t="shared" ref="G21:G24" si="9">D21^2</f>
        <v>10.889999999999999</v>
      </c>
      <c r="H21" s="47">
        <f t="shared" ref="H21:H24" si="10">E21^2</f>
        <v>8100</v>
      </c>
      <c r="I21" s="48">
        <f t="shared" ref="I21:I24" si="11">$C21*D21</f>
        <v>9.5699999999999985</v>
      </c>
      <c r="J21" s="48">
        <f t="shared" ref="J21:J24" si="12">$C21*E21</f>
        <v>261</v>
      </c>
      <c r="K21" s="48">
        <f t="shared" ref="K21:K24" si="13">D21*E21</f>
        <v>297</v>
      </c>
      <c r="L21" s="48">
        <f t="shared" ref="L21:L24" si="14">$B21*C21</f>
        <v>174</v>
      </c>
      <c r="M21" s="48">
        <f t="shared" ref="M21:M24" si="15">$B21*D21</f>
        <v>198</v>
      </c>
      <c r="N21" s="48">
        <f t="shared" ref="N21:N24" si="16">$B21*E21</f>
        <v>5400</v>
      </c>
      <c r="O21" s="48">
        <f t="shared" si="4"/>
        <v>15.366400000000013</v>
      </c>
      <c r="P21" s="48">
        <f t="shared" si="5"/>
        <v>0.1183360000000002</v>
      </c>
      <c r="Q21" s="48">
        <f t="shared" si="6"/>
        <v>0.50126399999999904</v>
      </c>
      <c r="R21" s="48">
        <f t="shared" si="7"/>
        <v>104.04000000000006</v>
      </c>
    </row>
    <row r="22" spans="1:18" x14ac:dyDescent="0.2">
      <c r="A22" s="50">
        <v>19</v>
      </c>
      <c r="B22" s="38">
        <f>'4 коэффициента'!B22</f>
        <v>51</v>
      </c>
      <c r="C22" s="38">
        <f>'4 коэффициента'!D22</f>
        <v>2.5</v>
      </c>
      <c r="D22" s="38">
        <f>'4 коэффициента'!E22</f>
        <v>2.7</v>
      </c>
      <c r="E22" s="38">
        <f>'4 коэффициента'!F22</f>
        <v>96</v>
      </c>
      <c r="F22" s="47">
        <f t="shared" si="8"/>
        <v>6.25</v>
      </c>
      <c r="G22" s="47">
        <f t="shared" si="9"/>
        <v>7.2900000000000009</v>
      </c>
      <c r="H22" s="47">
        <f t="shared" si="10"/>
        <v>9216</v>
      </c>
      <c r="I22" s="48">
        <f t="shared" si="11"/>
        <v>6.75</v>
      </c>
      <c r="J22" s="48">
        <f t="shared" si="12"/>
        <v>240</v>
      </c>
      <c r="K22" s="48">
        <f t="shared" si="13"/>
        <v>259.20000000000005</v>
      </c>
      <c r="L22" s="48">
        <f t="shared" si="14"/>
        <v>127.5</v>
      </c>
      <c r="M22" s="48">
        <f t="shared" si="15"/>
        <v>137.70000000000002</v>
      </c>
      <c r="N22" s="48">
        <f t="shared" si="16"/>
        <v>4896</v>
      </c>
      <c r="O22" s="48">
        <f t="shared" si="4"/>
        <v>25.806399999999982</v>
      </c>
      <c r="P22" s="48">
        <f t="shared" si="5"/>
        <v>3.1359999999999557E-3</v>
      </c>
      <c r="Q22" s="48">
        <f t="shared" si="6"/>
        <v>1.1663999999999924E-2</v>
      </c>
      <c r="R22" s="48">
        <f t="shared" si="7"/>
        <v>262.44000000000011</v>
      </c>
    </row>
    <row r="23" spans="1:18" x14ac:dyDescent="0.2">
      <c r="A23" s="50">
        <v>20</v>
      </c>
      <c r="B23" s="38">
        <f>'4 коэффициента'!B23</f>
        <v>57</v>
      </c>
      <c r="C23" s="38">
        <f>'4 коэффициента'!D23</f>
        <v>2.4</v>
      </c>
      <c r="D23" s="38">
        <f>'4 коэффициента'!E23</f>
        <v>2.2000000000000002</v>
      </c>
      <c r="E23" s="38">
        <f>'4 коэффициента'!F23</f>
        <v>55</v>
      </c>
      <c r="F23" s="47">
        <f t="shared" si="8"/>
        <v>5.76</v>
      </c>
      <c r="G23" s="47">
        <f t="shared" si="9"/>
        <v>4.8400000000000007</v>
      </c>
      <c r="H23" s="47">
        <f t="shared" si="10"/>
        <v>3025</v>
      </c>
      <c r="I23" s="48">
        <f t="shared" si="11"/>
        <v>5.28</v>
      </c>
      <c r="J23" s="48">
        <f t="shared" si="12"/>
        <v>132</v>
      </c>
      <c r="K23" s="48">
        <f t="shared" si="13"/>
        <v>121.00000000000001</v>
      </c>
      <c r="L23" s="48">
        <f t="shared" si="14"/>
        <v>136.79999999999998</v>
      </c>
      <c r="M23" s="48">
        <f t="shared" si="15"/>
        <v>125.4</v>
      </c>
      <c r="N23" s="48">
        <f t="shared" si="16"/>
        <v>3135</v>
      </c>
      <c r="O23" s="48">
        <f t="shared" si="4"/>
        <v>0.84640000000000315</v>
      </c>
      <c r="P23" s="48">
        <f t="shared" si="5"/>
        <v>2.4335999999999906E-2</v>
      </c>
      <c r="Q23" s="48">
        <f t="shared" si="6"/>
        <v>0.15366400000000027</v>
      </c>
      <c r="R23" s="48">
        <f t="shared" si="7"/>
        <v>615.03999999999985</v>
      </c>
    </row>
    <row r="24" spans="1:18" x14ac:dyDescent="0.2">
      <c r="A24" s="51">
        <v>21</v>
      </c>
      <c r="B24" s="38">
        <f>'4 коэффициента'!B24</f>
        <v>67</v>
      </c>
      <c r="C24" s="38">
        <f>'4 коэффициента'!D24</f>
        <v>3</v>
      </c>
      <c r="D24" s="38">
        <f>'4 коэффициента'!E24</f>
        <v>3.8</v>
      </c>
      <c r="E24" s="38">
        <f>'4 коэффициента'!F24</f>
        <v>45</v>
      </c>
      <c r="F24" s="49">
        <f t="shared" si="8"/>
        <v>9</v>
      </c>
      <c r="G24" s="49">
        <f t="shared" si="9"/>
        <v>14.44</v>
      </c>
      <c r="H24" s="49">
        <f t="shared" si="10"/>
        <v>2025</v>
      </c>
      <c r="I24" s="57">
        <f t="shared" si="11"/>
        <v>11.399999999999999</v>
      </c>
      <c r="J24" s="57">
        <f t="shared" si="12"/>
        <v>135</v>
      </c>
      <c r="K24" s="57">
        <f t="shared" si="13"/>
        <v>171</v>
      </c>
      <c r="L24" s="57">
        <f t="shared" si="14"/>
        <v>201</v>
      </c>
      <c r="M24" s="57">
        <f t="shared" si="15"/>
        <v>254.6</v>
      </c>
      <c r="N24" s="57">
        <f t="shared" si="16"/>
        <v>3015</v>
      </c>
      <c r="O24" s="48">
        <f t="shared" si="4"/>
        <v>119.24640000000004</v>
      </c>
      <c r="P24" s="48">
        <f t="shared" si="5"/>
        <v>0.19713600000000034</v>
      </c>
      <c r="Q24" s="48">
        <f t="shared" si="6"/>
        <v>1.4592639999999983</v>
      </c>
      <c r="R24" s="48">
        <f t="shared" si="7"/>
        <v>1211.0399999999997</v>
      </c>
    </row>
    <row r="25" spans="1:18" x14ac:dyDescent="0.2">
      <c r="A25" s="50">
        <v>22</v>
      </c>
      <c r="B25" s="38">
        <f>'4 коэффициента'!B25</f>
        <v>69</v>
      </c>
      <c r="C25" s="38">
        <f>'4 коэффициента'!D25</f>
        <v>1.1000000000000001</v>
      </c>
      <c r="D25" s="38">
        <f>'4 коэффициента'!E25</f>
        <v>1.1000000000000001</v>
      </c>
      <c r="E25" s="38">
        <f>'4 коэффициента'!F25</f>
        <v>34</v>
      </c>
      <c r="F25" s="47">
        <f t="shared" si="0"/>
        <v>1.2100000000000002</v>
      </c>
      <c r="G25" s="47">
        <f t="shared" si="0"/>
        <v>1.2100000000000002</v>
      </c>
      <c r="H25" s="47">
        <f t="shared" si="0"/>
        <v>1156</v>
      </c>
      <c r="I25" s="48">
        <f t="shared" si="1"/>
        <v>1.2100000000000002</v>
      </c>
      <c r="J25" s="48">
        <f t="shared" si="1"/>
        <v>37.400000000000006</v>
      </c>
      <c r="K25" s="48">
        <f t="shared" si="2"/>
        <v>37.400000000000006</v>
      </c>
      <c r="L25" s="48">
        <f t="shared" si="3"/>
        <v>75.900000000000006</v>
      </c>
      <c r="M25" s="48">
        <f t="shared" si="3"/>
        <v>75.900000000000006</v>
      </c>
      <c r="N25" s="48">
        <f t="shared" si="3"/>
        <v>2346</v>
      </c>
      <c r="O25" s="48">
        <f t="shared" si="4"/>
        <v>166.92640000000006</v>
      </c>
      <c r="P25" s="48">
        <f t="shared" si="5"/>
        <v>2.1199359999999987</v>
      </c>
      <c r="Q25" s="48">
        <f t="shared" si="6"/>
        <v>2.2260640000000014</v>
      </c>
      <c r="R25" s="48">
        <f t="shared" si="7"/>
        <v>2097.64</v>
      </c>
    </row>
    <row r="26" spans="1:18" x14ac:dyDescent="0.2">
      <c r="A26" s="51">
        <v>23</v>
      </c>
      <c r="B26" s="38">
        <f>'4 коэффициента'!B26</f>
        <v>57</v>
      </c>
      <c r="C26" s="38">
        <f>'4 коэффициента'!D26</f>
        <v>2.9</v>
      </c>
      <c r="D26" s="38">
        <f>'4 коэффициента'!E26</f>
        <v>3.1</v>
      </c>
      <c r="E26" s="38">
        <f>'4 коэффициента'!F26</f>
        <v>56</v>
      </c>
      <c r="F26" s="47">
        <f t="shared" si="0"/>
        <v>8.41</v>
      </c>
      <c r="G26" s="47">
        <f t="shared" si="0"/>
        <v>9.6100000000000012</v>
      </c>
      <c r="H26" s="47">
        <f t="shared" si="0"/>
        <v>3136</v>
      </c>
      <c r="I26" s="48">
        <f t="shared" si="1"/>
        <v>8.99</v>
      </c>
      <c r="J26" s="48">
        <f t="shared" si="1"/>
        <v>162.4</v>
      </c>
      <c r="K26" s="48">
        <f t="shared" si="2"/>
        <v>173.6</v>
      </c>
      <c r="L26" s="48">
        <f t="shared" si="3"/>
        <v>165.29999999999998</v>
      </c>
      <c r="M26" s="48">
        <f t="shared" si="3"/>
        <v>176.70000000000002</v>
      </c>
      <c r="N26" s="48">
        <f t="shared" si="3"/>
        <v>3192</v>
      </c>
      <c r="O26" s="48">
        <f t="shared" si="4"/>
        <v>0.84640000000000315</v>
      </c>
      <c r="P26" s="48">
        <f t="shared" si="5"/>
        <v>0.1183360000000002</v>
      </c>
      <c r="Q26" s="48">
        <f t="shared" si="6"/>
        <v>0.25806399999999957</v>
      </c>
      <c r="R26" s="48">
        <f t="shared" si="7"/>
        <v>566.43999999999983</v>
      </c>
    </row>
    <row r="27" spans="1:18" x14ac:dyDescent="0.2">
      <c r="A27" s="50">
        <v>24</v>
      </c>
      <c r="B27" s="38">
        <f>'4 коэффициента'!B27</f>
        <v>51</v>
      </c>
      <c r="C27" s="38">
        <f>'4 коэффициента'!D27</f>
        <v>2.9</v>
      </c>
      <c r="D27" s="38">
        <f>'4 коэффициента'!E27</f>
        <v>2.6</v>
      </c>
      <c r="E27" s="38">
        <f>'4 коэффициента'!F27</f>
        <v>90</v>
      </c>
      <c r="F27" s="47">
        <f t="shared" si="0"/>
        <v>8.41</v>
      </c>
      <c r="G27" s="47">
        <f t="shared" si="0"/>
        <v>6.7600000000000007</v>
      </c>
      <c r="H27" s="47">
        <f t="shared" si="0"/>
        <v>8100</v>
      </c>
      <c r="I27" s="48">
        <f t="shared" si="1"/>
        <v>7.54</v>
      </c>
      <c r="J27" s="48">
        <f t="shared" si="1"/>
        <v>261</v>
      </c>
      <c r="K27" s="48">
        <f t="shared" si="2"/>
        <v>234</v>
      </c>
      <c r="L27" s="48">
        <f t="shared" si="3"/>
        <v>147.9</v>
      </c>
      <c r="M27" s="48">
        <f t="shared" si="3"/>
        <v>132.6</v>
      </c>
      <c r="N27" s="48">
        <f t="shared" si="3"/>
        <v>4590</v>
      </c>
      <c r="O27" s="48">
        <f t="shared" si="4"/>
        <v>25.806399999999982</v>
      </c>
      <c r="P27" s="48">
        <f t="shared" si="5"/>
        <v>0.1183360000000002</v>
      </c>
      <c r="Q27" s="48">
        <f t="shared" si="6"/>
        <v>6.3999999999993004E-5</v>
      </c>
      <c r="R27" s="48">
        <f t="shared" si="7"/>
        <v>104.04000000000006</v>
      </c>
    </row>
    <row r="28" spans="1:18" ht="16" thickBot="1" x14ac:dyDescent="0.25">
      <c r="A28" s="51">
        <v>25</v>
      </c>
      <c r="B28" s="38">
        <f>'4 коэффициента'!B28</f>
        <v>72</v>
      </c>
      <c r="C28" s="39">
        <f>'4 коэффициента'!D28</f>
        <v>1.3</v>
      </c>
      <c r="D28" s="39">
        <f>'4 коэффициента'!E28</f>
        <v>2</v>
      </c>
      <c r="E28" s="39">
        <f>'4 коэффициента'!F28</f>
        <v>16</v>
      </c>
      <c r="F28" s="49">
        <f t="shared" si="0"/>
        <v>1.6900000000000002</v>
      </c>
      <c r="G28" s="49">
        <f t="shared" si="0"/>
        <v>4</v>
      </c>
      <c r="H28" s="49">
        <f t="shared" si="0"/>
        <v>256</v>
      </c>
      <c r="I28" s="57">
        <f t="shared" si="1"/>
        <v>2.6</v>
      </c>
      <c r="J28" s="57">
        <f t="shared" si="1"/>
        <v>20.8</v>
      </c>
      <c r="K28" s="57">
        <f t="shared" si="2"/>
        <v>32</v>
      </c>
      <c r="L28" s="57">
        <f t="shared" si="3"/>
        <v>93.600000000000009</v>
      </c>
      <c r="M28" s="57">
        <f t="shared" si="3"/>
        <v>144</v>
      </c>
      <c r="N28" s="57">
        <f t="shared" si="3"/>
        <v>1152</v>
      </c>
      <c r="O28" s="48">
        <f t="shared" si="4"/>
        <v>253.44640000000007</v>
      </c>
      <c r="P28" s="48">
        <f t="shared" si="5"/>
        <v>1.5775359999999989</v>
      </c>
      <c r="Q28" s="48">
        <f t="shared" si="6"/>
        <v>0.35046400000000061</v>
      </c>
      <c r="R28" s="48">
        <f t="shared" si="7"/>
        <v>4070.4399999999996</v>
      </c>
    </row>
    <row r="29" spans="1:18" x14ac:dyDescent="0.2">
      <c r="A29" s="58" t="s">
        <v>28</v>
      </c>
      <c r="B29" s="59">
        <f t="shared" ref="B29:R29" si="17">SUM(B4:B28)</f>
        <v>1402</v>
      </c>
      <c r="C29" s="60">
        <f t="shared" si="17"/>
        <v>63.899999999999991</v>
      </c>
      <c r="D29" s="60">
        <f t="shared" si="17"/>
        <v>64.800000000000011</v>
      </c>
      <c r="E29" s="61">
        <f t="shared" si="17"/>
        <v>1995</v>
      </c>
      <c r="F29" s="60">
        <f t="shared" si="17"/>
        <v>170.98999999999998</v>
      </c>
      <c r="G29" s="60">
        <f t="shared" si="17"/>
        <v>177.06000000000003</v>
      </c>
      <c r="H29" s="60">
        <f t="shared" si="17"/>
        <v>177611</v>
      </c>
      <c r="I29" s="60">
        <f t="shared" si="17"/>
        <v>172.23000000000002</v>
      </c>
      <c r="J29" s="60">
        <f t="shared" si="17"/>
        <v>5280.3</v>
      </c>
      <c r="K29" s="60">
        <f t="shared" si="17"/>
        <v>5204.9000000000005</v>
      </c>
      <c r="L29" s="60">
        <f t="shared" si="17"/>
        <v>3535.9</v>
      </c>
      <c r="M29" s="60">
        <f t="shared" si="17"/>
        <v>3633.4999999999995</v>
      </c>
      <c r="N29" s="60">
        <f t="shared" si="17"/>
        <v>107536</v>
      </c>
      <c r="O29" s="60">
        <f t="shared" si="17"/>
        <v>1233.8399999999999</v>
      </c>
      <c r="P29" s="60">
        <f t="shared" si="17"/>
        <v>7.6616</v>
      </c>
      <c r="Q29" s="60">
        <f t="shared" si="17"/>
        <v>9.098399999999998</v>
      </c>
      <c r="R29" s="61">
        <f t="shared" si="17"/>
        <v>18410</v>
      </c>
    </row>
    <row r="30" spans="1:18" x14ac:dyDescent="0.2">
      <c r="A30" s="62" t="s">
        <v>29</v>
      </c>
      <c r="B30" s="63">
        <f t="shared" ref="B30:N30" si="18">AVERAGE(B4:B28)</f>
        <v>56.08</v>
      </c>
      <c r="C30" s="64">
        <f t="shared" si="18"/>
        <v>2.5559999999999996</v>
      </c>
      <c r="D30" s="64">
        <f>AVERAGE(D4:D28)</f>
        <v>2.5920000000000005</v>
      </c>
      <c r="E30" s="65">
        <f t="shared" si="18"/>
        <v>79.8</v>
      </c>
      <c r="F30" s="64">
        <f t="shared" si="18"/>
        <v>6.839599999999999</v>
      </c>
      <c r="G30" s="64">
        <f t="shared" si="18"/>
        <v>7.0824000000000016</v>
      </c>
      <c r="H30" s="64">
        <f t="shared" si="18"/>
        <v>7104.44</v>
      </c>
      <c r="I30" s="64">
        <f t="shared" si="18"/>
        <v>6.8892000000000007</v>
      </c>
      <c r="J30" s="64">
        <f t="shared" si="18"/>
        <v>211.21200000000002</v>
      </c>
      <c r="K30" s="64">
        <f t="shared" si="18"/>
        <v>208.19600000000003</v>
      </c>
      <c r="L30" s="64">
        <f t="shared" si="18"/>
        <v>141.43600000000001</v>
      </c>
      <c r="M30" s="64">
        <f t="shared" si="18"/>
        <v>145.33999999999997</v>
      </c>
      <c r="N30" s="64">
        <f t="shared" si="18"/>
        <v>4301.4399999999996</v>
      </c>
      <c r="O30" s="64"/>
      <c r="P30" s="64"/>
      <c r="Q30" s="64"/>
      <c r="R30" s="65"/>
    </row>
    <row r="31" spans="1:18" x14ac:dyDescent="0.2">
      <c r="A31" s="62" t="s">
        <v>30</v>
      </c>
      <c r="B31" s="63">
        <f>1/$A$28*O29</f>
        <v>49.3536</v>
      </c>
      <c r="C31" s="64">
        <f>1/$A$28*P29</f>
        <v>0.30646400000000001</v>
      </c>
      <c r="D31" s="64">
        <f>1/$A$28*Q29</f>
        <v>0.36393599999999993</v>
      </c>
      <c r="E31" s="65">
        <f>1/$A$28*R29</f>
        <v>736.4</v>
      </c>
      <c r="F31" s="64"/>
      <c r="G31" s="64"/>
      <c r="H31" s="64"/>
      <c r="I31" s="64"/>
      <c r="J31" s="64"/>
      <c r="K31" s="64"/>
      <c r="L31" s="64"/>
      <c r="M31" s="64"/>
      <c r="N31" s="64"/>
      <c r="O31" s="33"/>
      <c r="P31" s="33"/>
      <c r="Q31" s="33"/>
      <c r="R31" s="66"/>
    </row>
    <row r="32" spans="1:18" ht="16" thickBot="1" x14ac:dyDescent="0.25">
      <c r="A32" s="27" t="s">
        <v>31</v>
      </c>
      <c r="B32" s="67">
        <f>SQRT(B31)</f>
        <v>7.0252117405812049</v>
      </c>
      <c r="C32" s="68">
        <f>SQRT(C31)</f>
        <v>0.55359190745530229</v>
      </c>
      <c r="D32" s="68">
        <f>SQRT(D31)</f>
        <v>0.60327108334479274</v>
      </c>
      <c r="E32" s="69">
        <f>SQRT(E31)</f>
        <v>27.136691028937186</v>
      </c>
      <c r="F32" s="68"/>
      <c r="G32" s="68"/>
      <c r="H32" s="68"/>
      <c r="I32" s="68"/>
      <c r="J32" s="68"/>
      <c r="K32" s="68"/>
      <c r="L32" s="68"/>
      <c r="M32" s="68"/>
      <c r="N32" s="68"/>
      <c r="O32" s="70"/>
      <c r="P32" s="70"/>
      <c r="Q32" s="70"/>
      <c r="R32" s="71"/>
    </row>
    <row r="34" spans="1:17" ht="16" thickBot="1" x14ac:dyDescent="0.25">
      <c r="G34" s="26"/>
    </row>
    <row r="35" spans="1:17" ht="16" x14ac:dyDescent="0.2">
      <c r="A35" s="85" t="s">
        <v>82</v>
      </c>
      <c r="B35" s="86"/>
      <c r="C35" s="86"/>
      <c r="D35" s="86"/>
      <c r="E35" s="87"/>
      <c r="G35" s="73" t="s">
        <v>83</v>
      </c>
      <c r="H35" s="74">
        <v>73.370234959693491</v>
      </c>
      <c r="J35" s="23"/>
      <c r="K35" s="72">
        <f>C32*H36/B32</f>
        <v>-0.51907874096810847</v>
      </c>
      <c r="M35" s="26"/>
      <c r="Q35" s="15"/>
    </row>
    <row r="36" spans="1:17" ht="18" thickBot="1" x14ac:dyDescent="0.25">
      <c r="A36" s="27"/>
      <c r="B36" s="28"/>
      <c r="C36" s="28"/>
      <c r="D36" s="28"/>
      <c r="E36" s="29"/>
      <c r="G36" s="75" t="s">
        <v>36</v>
      </c>
      <c r="H36" s="76">
        <v>-6.5872315260130501</v>
      </c>
      <c r="J36" s="23"/>
      <c r="K36" s="72">
        <f>D32*H37/B32</f>
        <v>0.46370605252695335</v>
      </c>
      <c r="M36" s="25"/>
      <c r="Q36" s="15"/>
    </row>
    <row r="37" spans="1:17" ht="18" thickBot="1" x14ac:dyDescent="0.25">
      <c r="G37" s="75" t="s">
        <v>40</v>
      </c>
      <c r="H37" s="76">
        <v>5.3999492008289325</v>
      </c>
      <c r="J37" s="23"/>
      <c r="K37" s="72">
        <f>E32*H38/B32</f>
        <v>-0.6994563368672102</v>
      </c>
      <c r="M37" s="26"/>
      <c r="Q37" s="15"/>
    </row>
    <row r="38" spans="1:17" ht="18" thickBot="1" x14ac:dyDescent="0.25">
      <c r="A38" s="92" t="s">
        <v>44</v>
      </c>
      <c r="B38" s="93"/>
      <c r="C38" s="93"/>
      <c r="D38" s="93"/>
      <c r="E38" s="94"/>
      <c r="G38" s="77" t="s">
        <v>42</v>
      </c>
      <c r="H38" s="78">
        <v>-0.18107693618737783</v>
      </c>
      <c r="I38" s="15"/>
      <c r="J38" s="15"/>
      <c r="K38" s="15"/>
      <c r="M38" s="26"/>
      <c r="N38" s="15"/>
      <c r="O38" s="15"/>
      <c r="P38" s="15"/>
      <c r="Q38" s="15"/>
    </row>
    <row r="39" spans="1:17" ht="17" x14ac:dyDescent="0.2">
      <c r="A39" s="40"/>
      <c r="B39" s="41" t="s">
        <v>4</v>
      </c>
      <c r="C39" s="41" t="s">
        <v>5</v>
      </c>
      <c r="D39" s="41" t="s">
        <v>7</v>
      </c>
      <c r="E39" s="42" t="s">
        <v>8</v>
      </c>
      <c r="G39" s="26"/>
      <c r="M39" s="26"/>
    </row>
    <row r="40" spans="1:17" x14ac:dyDescent="0.2">
      <c r="A40" s="43" t="s">
        <v>4</v>
      </c>
      <c r="B40">
        <v>1</v>
      </c>
      <c r="C40">
        <v>0.75306469693001532</v>
      </c>
      <c r="D40">
        <v>-4.5680771048875026E-3</v>
      </c>
      <c r="E40" s="2">
        <v>-0.91136743732957148</v>
      </c>
      <c r="G40" s="26"/>
      <c r="K40" s="15"/>
      <c r="M40" s="26"/>
      <c r="Q40" s="15"/>
    </row>
    <row r="41" spans="1:17" ht="17" x14ac:dyDescent="0.2">
      <c r="A41" s="43" t="s">
        <v>5</v>
      </c>
      <c r="B41">
        <v>0.75306469693001532</v>
      </c>
      <c r="C41">
        <v>1</v>
      </c>
      <c r="D41">
        <v>-8.3556615428896364E-2</v>
      </c>
      <c r="E41" s="2">
        <v>-0.75998805537043235</v>
      </c>
      <c r="G41" s="25"/>
      <c r="K41" s="15"/>
      <c r="M41" s="25"/>
      <c r="Q41" s="15"/>
    </row>
    <row r="42" spans="1:17" ht="17" x14ac:dyDescent="0.2">
      <c r="A42" s="43" t="s">
        <v>7</v>
      </c>
      <c r="B42">
        <v>-4.5680771048875026E-3</v>
      </c>
      <c r="C42">
        <v>-8.3556615428896364E-2</v>
      </c>
      <c r="D42">
        <v>1</v>
      </c>
      <c r="E42" s="2">
        <v>8.273276640735272E-2</v>
      </c>
      <c r="K42" s="15"/>
      <c r="M42" s="26"/>
      <c r="Q42" s="15"/>
    </row>
    <row r="43" spans="1:17" ht="18" thickBot="1" x14ac:dyDescent="0.25">
      <c r="A43" s="44" t="s">
        <v>8</v>
      </c>
      <c r="B43" s="3">
        <v>-0.91136743732957148</v>
      </c>
      <c r="C43" s="3">
        <v>-0.75998805537043235</v>
      </c>
      <c r="D43" s="3">
        <v>8.273276640735272E-2</v>
      </c>
      <c r="E43" s="4">
        <v>1</v>
      </c>
      <c r="G43" s="32"/>
      <c r="H43" s="80"/>
      <c r="I43" s="80"/>
      <c r="J43" s="80"/>
      <c r="K43" s="80"/>
      <c r="L43" s="80"/>
      <c r="M43" s="26"/>
      <c r="N43" s="15"/>
      <c r="O43" s="15"/>
      <c r="P43" s="15"/>
      <c r="Q43" s="15"/>
    </row>
    <row r="44" spans="1:17" x14ac:dyDescent="0.2">
      <c r="G44" s="80"/>
    </row>
    <row r="45" spans="1:17" x14ac:dyDescent="0.2">
      <c r="G45" s="80"/>
    </row>
    <row r="46" spans="1:17" x14ac:dyDescent="0.2">
      <c r="A46" s="30" t="s">
        <v>45</v>
      </c>
      <c r="B46">
        <f>MDETERM(C41:E43)</f>
        <v>0.41909913424960427</v>
      </c>
      <c r="D46" t="s">
        <v>46</v>
      </c>
      <c r="E46">
        <f>SQRT(1-B47/B46)</f>
        <v>0.91908952771721808</v>
      </c>
      <c r="G46" s="80"/>
    </row>
    <row r="47" spans="1:17" x14ac:dyDescent="0.2">
      <c r="A47" s="31"/>
      <c r="B47">
        <f>MDETERM(B40:E43)</f>
        <v>6.5075383392082811E-2</v>
      </c>
      <c r="D47" t="s">
        <v>47</v>
      </c>
      <c r="E47">
        <f>(E46^2/(1-E46^2))*(A28-3-1)/3</f>
        <v>38.081469932671148</v>
      </c>
      <c r="G47" s="80"/>
    </row>
    <row r="48" spans="1:17" x14ac:dyDescent="0.2">
      <c r="G48" s="80"/>
    </row>
    <row r="51" spans="5:12" x14ac:dyDescent="0.2">
      <c r="E51" s="32"/>
      <c r="F51" s="32"/>
      <c r="G51" s="32"/>
      <c r="H51" s="32"/>
      <c r="I51" s="32"/>
    </row>
    <row r="55" spans="5:12" x14ac:dyDescent="0.2">
      <c r="H55" s="32"/>
      <c r="I55" s="32"/>
      <c r="J55" s="32"/>
      <c r="K55" s="32"/>
      <c r="L55" s="32"/>
    </row>
  </sheetData>
  <mergeCells count="4">
    <mergeCell ref="A1:D1"/>
    <mergeCell ref="E1:H1"/>
    <mergeCell ref="A35:E35"/>
    <mergeCell ref="A38:E3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368300</xdr:colOff>
                <xdr:row>0</xdr:row>
                <xdr:rowOff>0</xdr:rowOff>
              </from>
              <to>
                <xdr:col>3</xdr:col>
                <xdr:colOff>241300</xdr:colOff>
                <xdr:row>1</xdr:row>
                <xdr:rowOff>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 sizeWithCells="1">
              <from>
                <xdr:col>0</xdr:col>
                <xdr:colOff>38100</xdr:colOff>
                <xdr:row>45</xdr:row>
                <xdr:rowOff>177800</xdr:rowOff>
              </from>
              <to>
                <xdr:col>0</xdr:col>
                <xdr:colOff>241300</xdr:colOff>
                <xdr:row>46</xdr:row>
                <xdr:rowOff>165100</xdr:rowOff>
              </to>
            </anchor>
          </objectPr>
        </oleObject>
      </mc:Choice>
      <mc:Fallback>
        <oleObject progId="Equation.3" shapeId="5122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Исходные данные</vt:lpstr>
      <vt:lpstr>Регрессия по 4</vt:lpstr>
      <vt:lpstr>4 коэффициента</vt:lpstr>
      <vt:lpstr>Регрессия по 3</vt:lpstr>
      <vt:lpstr>3 коэффициента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Баков</dc:creator>
  <cp:lastModifiedBy>Владислав Туровец</cp:lastModifiedBy>
  <dcterms:created xsi:type="dcterms:W3CDTF">2015-06-05T18:19:34Z</dcterms:created>
  <dcterms:modified xsi:type="dcterms:W3CDTF">2024-06-03T12:38:57Z</dcterms:modified>
</cp:coreProperties>
</file>