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13_ncr:1_{40B0E4FC-DA4B-5F4C-B88D-4522327E69C7}" xr6:coauthVersionLast="47" xr6:coauthVersionMax="47" xr10:uidLastSave="{00000000-0000-0000-0000-000000000000}"/>
  <bookViews>
    <workbookView xWindow="0" yWindow="740" windowWidth="30240" windowHeight="18900" activeTab="5" xr2:uid="{00000000-000D-0000-FFFF-FFFF00000000}"/>
  </bookViews>
  <sheets>
    <sheet name="Тренды" sheetId="12" r:id="rId1"/>
    <sheet name="Исходные данные 1" sheetId="9" r:id="rId2"/>
    <sheet name="Автокорреляция" sheetId="13" r:id="rId3"/>
    <sheet name="Дарбин-Уотсон" sheetId="11" r:id="rId4"/>
    <sheet name="Исходные данные 2" sheetId="1" r:id="rId5"/>
    <sheet name="Задача 2" sheetId="7" r:id="rId6"/>
    <sheet name="Исходный график" sheetId="8" r:id="rId7"/>
    <sheet name="Сост. временного ряда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3" l="1"/>
  <c r="E64" i="7" l="1"/>
  <c r="E65" i="7"/>
  <c r="E66" i="7"/>
  <c r="E67" i="7"/>
  <c r="E68" i="7"/>
  <c r="E69" i="7"/>
  <c r="E70" i="7"/>
  <c r="E71" i="7"/>
  <c r="E72" i="7"/>
  <c r="E73" i="7"/>
  <c r="E74" i="7"/>
  <c r="E63" i="7"/>
  <c r="F60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41" i="7"/>
  <c r="C33" i="7"/>
  <c r="C31" i="7"/>
  <c r="D30" i="7"/>
  <c r="C30" i="7"/>
  <c r="C29" i="7"/>
  <c r="C3" i="11"/>
  <c r="C4" i="11"/>
  <c r="D4" i="11" s="1"/>
  <c r="C5" i="11"/>
  <c r="C6" i="11"/>
  <c r="C7" i="11"/>
  <c r="C8" i="11"/>
  <c r="C9" i="11"/>
  <c r="D9" i="11" s="1"/>
  <c r="C10" i="11"/>
  <c r="C11" i="11"/>
  <c r="C12" i="11"/>
  <c r="C13" i="11"/>
  <c r="D13" i="11" s="1"/>
  <c r="C14" i="11"/>
  <c r="C15" i="11"/>
  <c r="C16" i="11"/>
  <c r="D16" i="11" s="1"/>
  <c r="C17" i="11"/>
  <c r="C18" i="11"/>
  <c r="C19" i="11"/>
  <c r="C20" i="11"/>
  <c r="C21" i="11"/>
  <c r="D21" i="11" s="1"/>
  <c r="C22" i="11"/>
  <c r="C23" i="11"/>
  <c r="C24" i="11"/>
  <c r="C25" i="11"/>
  <c r="D25" i="11" s="1"/>
  <c r="C2" i="11"/>
  <c r="H8" i="11"/>
  <c r="H15" i="11"/>
  <c r="H20" i="11"/>
  <c r="H23" i="11"/>
  <c r="H24" i="11"/>
  <c r="E4" i="11"/>
  <c r="E6" i="11"/>
  <c r="E9" i="11"/>
  <c r="E11" i="11"/>
  <c r="F11" i="11" s="1"/>
  <c r="G11" i="11" s="1"/>
  <c r="E13" i="11"/>
  <c r="E16" i="11"/>
  <c r="E18" i="11"/>
  <c r="E21" i="11"/>
  <c r="E23" i="11"/>
  <c r="E25" i="11"/>
  <c r="D3" i="11"/>
  <c r="D5" i="11"/>
  <c r="D6" i="11"/>
  <c r="F6" i="11" s="1"/>
  <c r="G6" i="11" s="1"/>
  <c r="D7" i="11"/>
  <c r="E8" i="11" s="1"/>
  <c r="D8" i="11"/>
  <c r="F8" i="11" s="1"/>
  <c r="G8" i="11" s="1"/>
  <c r="D10" i="11"/>
  <c r="D11" i="11"/>
  <c r="H11" i="11" s="1"/>
  <c r="D12" i="11"/>
  <c r="D14" i="11"/>
  <c r="E15" i="11" s="1"/>
  <c r="D15" i="11"/>
  <c r="F15" i="11" s="1"/>
  <c r="G15" i="11" s="1"/>
  <c r="D17" i="11"/>
  <c r="D18" i="11"/>
  <c r="E19" i="11" s="1"/>
  <c r="D19" i="11"/>
  <c r="E20" i="11" s="1"/>
  <c r="D20" i="11"/>
  <c r="D22" i="11"/>
  <c r="D23" i="11"/>
  <c r="F23" i="11" s="1"/>
  <c r="G23" i="11" s="1"/>
  <c r="D24" i="11"/>
  <c r="A1" i="11"/>
  <c r="B1" i="11"/>
  <c r="A2" i="11"/>
  <c r="B2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1" i="13"/>
  <c r="B1" i="13"/>
  <c r="A2" i="13"/>
  <c r="B2" i="13"/>
  <c r="A3" i="13"/>
  <c r="B3" i="13"/>
  <c r="A4" i="13"/>
  <c r="B4" i="13"/>
  <c r="A5" i="13"/>
  <c r="B5" i="13"/>
  <c r="B28" i="13" s="1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E17" i="11" l="1"/>
  <c r="F17" i="11" s="1"/>
  <c r="G17" i="11" s="1"/>
  <c r="F16" i="11"/>
  <c r="G16" i="11" s="1"/>
  <c r="H16" i="11"/>
  <c r="F4" i="11"/>
  <c r="G4" i="11" s="1"/>
  <c r="H4" i="11"/>
  <c r="E5" i="11"/>
  <c r="F5" i="11" s="1"/>
  <c r="G5" i="11" s="1"/>
  <c r="H25" i="11"/>
  <c r="F25" i="11"/>
  <c r="G25" i="11" s="1"/>
  <c r="F13" i="11"/>
  <c r="G13" i="11" s="1"/>
  <c r="H13" i="11"/>
  <c r="E14" i="11"/>
  <c r="H9" i="11"/>
  <c r="E10" i="11"/>
  <c r="F10" i="11" s="1"/>
  <c r="G10" i="11" s="1"/>
  <c r="F9" i="11"/>
  <c r="G9" i="11" s="1"/>
  <c r="F22" i="11"/>
  <c r="G22" i="11" s="1"/>
  <c r="F21" i="11"/>
  <c r="G21" i="11" s="1"/>
  <c r="H21" i="11"/>
  <c r="E22" i="11"/>
  <c r="F20" i="11"/>
  <c r="G20" i="11" s="1"/>
  <c r="H19" i="11"/>
  <c r="H14" i="11"/>
  <c r="F14" i="11"/>
  <c r="G14" i="11" s="1"/>
  <c r="E24" i="11"/>
  <c r="F24" i="11" s="1"/>
  <c r="G24" i="11" s="1"/>
  <c r="E12" i="11"/>
  <c r="F12" i="11" s="1"/>
  <c r="G12" i="11" s="1"/>
  <c r="F19" i="11"/>
  <c r="G19" i="11" s="1"/>
  <c r="H18" i="11"/>
  <c r="H7" i="11"/>
  <c r="F18" i="11"/>
  <c r="G18" i="11" s="1"/>
  <c r="H12" i="11"/>
  <c r="H17" i="11"/>
  <c r="H22" i="11"/>
  <c r="H6" i="11"/>
  <c r="E7" i="11"/>
  <c r="F7" i="11" s="1"/>
  <c r="G7" i="11" s="1"/>
  <c r="H5" i="11"/>
  <c r="H10" i="11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B58" i="7"/>
  <c r="T35" i="11" l="1"/>
  <c r="B30" i="13"/>
  <c r="C6" i="7" l="1"/>
  <c r="C10" i="7"/>
  <c r="V35" i="11" l="1"/>
  <c r="P35" i="11" l="1"/>
  <c r="B31" i="13" l="1"/>
  <c r="N35" i="11" l="1"/>
  <c r="C3" i="13" l="1"/>
  <c r="B29" i="13" s="1"/>
  <c r="I4" i="13" l="1"/>
  <c r="L4" i="13" s="1"/>
  <c r="D3" i="13"/>
  <c r="E3" i="13" l="1"/>
  <c r="H3" i="13" s="1"/>
  <c r="J4" i="13"/>
  <c r="M4" i="13" s="1"/>
  <c r="G3" i="13"/>
  <c r="F3" i="13" l="1"/>
  <c r="K4" i="13"/>
  <c r="B26" i="11"/>
  <c r="E29" i="13" l="1"/>
  <c r="D2" i="11"/>
  <c r="H2" i="11" s="1"/>
  <c r="E3" i="11" l="1"/>
  <c r="F3" i="11" s="1"/>
  <c r="G3" i="11" s="1"/>
  <c r="H3" i="11"/>
  <c r="D6" i="7"/>
  <c r="E7" i="7" s="1"/>
  <c r="F7" i="7" s="1"/>
  <c r="C7" i="7"/>
  <c r="D7" i="7" s="1"/>
  <c r="C8" i="7"/>
  <c r="D8" i="7" s="1"/>
  <c r="C9" i="7"/>
  <c r="D9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I52" i="7"/>
  <c r="D10" i="7"/>
  <c r="E11" i="7" l="1"/>
  <c r="F11" i="7" s="1"/>
  <c r="E28" i="7" s="1"/>
  <c r="E8" i="7"/>
  <c r="F8" i="7" s="1"/>
  <c r="F27" i="7" s="1"/>
  <c r="E10" i="7"/>
  <c r="F10" i="7" s="1"/>
  <c r="D28" i="7" s="1"/>
  <c r="E9" i="7"/>
  <c r="F9" i="7" s="1"/>
  <c r="C28" i="7" s="1"/>
  <c r="I41" i="7"/>
  <c r="H26" i="11"/>
  <c r="I45" i="7"/>
  <c r="I54" i="7"/>
  <c r="I48" i="7"/>
  <c r="I46" i="7"/>
  <c r="I50" i="7"/>
  <c r="I53" i="7"/>
  <c r="I42" i="7"/>
  <c r="I55" i="7"/>
  <c r="I49" i="7"/>
  <c r="I47" i="7"/>
  <c r="I51" i="7"/>
  <c r="I43" i="7"/>
  <c r="I56" i="7"/>
  <c r="E14" i="7"/>
  <c r="F14" i="7" s="1"/>
  <c r="D29" i="7" s="1"/>
  <c r="E27" i="7"/>
  <c r="E18" i="7"/>
  <c r="F18" i="7" s="1"/>
  <c r="E16" i="7"/>
  <c r="F16" i="7" s="1"/>
  <c r="F29" i="7" s="1"/>
  <c r="E17" i="7"/>
  <c r="F17" i="7" s="1"/>
  <c r="E13" i="7"/>
  <c r="F13" i="7" s="1"/>
  <c r="E12" i="7"/>
  <c r="F12" i="7" s="1"/>
  <c r="F28" i="7" s="1"/>
  <c r="E15" i="7"/>
  <c r="F15" i="7" s="1"/>
  <c r="E29" i="7" s="1"/>
  <c r="I44" i="7"/>
  <c r="F31" i="7" l="1"/>
  <c r="C32" i="7"/>
  <c r="D31" i="7"/>
  <c r="E31" i="7"/>
  <c r="E32" i="7" s="1"/>
  <c r="G26" i="11"/>
  <c r="B30" i="11" s="1"/>
  <c r="D32" i="7"/>
  <c r="I57" i="7"/>
  <c r="F32" i="7"/>
  <c r="B35" i="11" l="1"/>
  <c r="B35" i="7"/>
  <c r="D33" i="7" l="1"/>
  <c r="F33" i="7"/>
  <c r="F70" i="7" s="1"/>
  <c r="E33" i="7"/>
  <c r="F65" i="7" s="1"/>
  <c r="F63" i="7"/>
  <c r="F71" i="7"/>
  <c r="F67" i="7"/>
  <c r="G33" i="7" l="1"/>
  <c r="F69" i="7"/>
  <c r="F73" i="7"/>
  <c r="D55" i="7"/>
  <c r="D41" i="7"/>
  <c r="F41" i="7"/>
  <c r="G41" i="7" s="1"/>
  <c r="H41" i="7" s="1"/>
  <c r="F56" i="7"/>
  <c r="G56" i="7" s="1"/>
  <c r="H56" i="7" s="1"/>
  <c r="F74" i="7"/>
  <c r="F64" i="7"/>
  <c r="F66" i="7"/>
  <c r="F72" i="7"/>
  <c r="F68" i="7"/>
  <c r="D49" i="7"/>
  <c r="F49" i="7"/>
  <c r="G49" i="7" s="1"/>
  <c r="H49" i="7" s="1"/>
  <c r="D53" i="7"/>
  <c r="F53" i="7"/>
  <c r="G53" i="7" s="1"/>
  <c r="H53" i="7" s="1"/>
  <c r="D45" i="7"/>
  <c r="F45" i="7"/>
  <c r="G45" i="7" s="1"/>
  <c r="H45" i="7" s="1"/>
  <c r="D54" i="7"/>
  <c r="F54" i="7"/>
  <c r="G54" i="7" s="1"/>
  <c r="H54" i="7" s="1"/>
  <c r="D43" i="7"/>
  <c r="F43" i="7"/>
  <c r="G43" i="7" s="1"/>
  <c r="H43" i="7" s="1"/>
  <c r="D48" i="7"/>
  <c r="F48" i="7"/>
  <c r="G48" i="7" s="1"/>
  <c r="H48" i="7" s="1"/>
  <c r="F52" i="7" l="1"/>
  <c r="G52" i="7" s="1"/>
  <c r="H52" i="7" s="1"/>
  <c r="D56" i="7"/>
  <c r="D52" i="7"/>
  <c r="D42" i="7"/>
  <c r="D47" i="7"/>
  <c r="F51" i="7"/>
  <c r="G51" i="7" s="1"/>
  <c r="H51" i="7" s="1"/>
  <c r="F47" i="7"/>
  <c r="G47" i="7" s="1"/>
  <c r="H47" i="7" s="1"/>
  <c r="F55" i="7"/>
  <c r="G55" i="7" s="1"/>
  <c r="H55" i="7" s="1"/>
  <c r="D51" i="7"/>
  <c r="F46" i="7"/>
  <c r="G46" i="7" s="1"/>
  <c r="H46" i="7" s="1"/>
  <c r="D46" i="7"/>
  <c r="F42" i="7"/>
  <c r="G42" i="7" s="1"/>
  <c r="H42" i="7" s="1"/>
  <c r="D44" i="7"/>
  <c r="F50" i="7"/>
  <c r="G50" i="7" s="1"/>
  <c r="H50" i="7" s="1"/>
  <c r="D50" i="7"/>
  <c r="F44" i="7"/>
  <c r="G44" i="7" s="1"/>
  <c r="H44" i="7" s="1"/>
  <c r="H57" i="7" l="1"/>
</calcChain>
</file>

<file path=xl/sharedStrings.xml><?xml version="1.0" encoding="utf-8"?>
<sst xmlns="http://schemas.openxmlformats.org/spreadsheetml/2006/main" count="101" uniqueCount="59">
  <si>
    <t>Сумма</t>
  </si>
  <si>
    <t>1. Построить графики ряда динамики и трендов.</t>
  </si>
  <si>
    <t>2. Выбрать наилучший вид тренда на основании графического изображения и значения коэффициента детерминации.</t>
  </si>
  <si>
    <t>3. Вычислите коэффициенты автокорреляции первого и второго порядка. Сделать вывод о наличии во временном ряде тенденции.</t>
  </si>
  <si>
    <t>4. Вычислить остатки, определить наличие автокорреляции в остатках с помощью критерия Дарбина-Уотсона.</t>
  </si>
  <si>
    <t>t</t>
  </si>
  <si>
    <t>-</t>
  </si>
  <si>
    <t>Шаг 2</t>
  </si>
  <si>
    <t>Рассчёт значения сезонной компоненты в аддитивной модели</t>
  </si>
  <si>
    <t>Год</t>
  </si>
  <si>
    <t>№ кв-ла</t>
  </si>
  <si>
    <t>Итого за i-ый квартал за все годы</t>
  </si>
  <si>
    <t>Средняя оценка сезонной компоненты для i-го квартала</t>
  </si>
  <si>
    <t>Скорректированная сезонная компонента</t>
  </si>
  <si>
    <t>k=</t>
  </si>
  <si>
    <t>Шаг 3</t>
  </si>
  <si>
    <t>T+E=     -</t>
  </si>
  <si>
    <t>T</t>
  </si>
  <si>
    <t>T+S</t>
  </si>
  <si>
    <t>Е</t>
  </si>
  <si>
    <t>Средняя</t>
  </si>
  <si>
    <t>1. Постройте исходный график зависимости.</t>
  </si>
  <si>
    <t>2. По графику определите, существует ли периодическая составляющая, если да, то определите ее период.</t>
  </si>
  <si>
    <t>Итого за 4 квартала, Sum</t>
  </si>
  <si>
    <t>Скользящая ср за 4 квартала, Srt</t>
  </si>
  <si>
    <t>Центр-нная скользящая ср, CSr</t>
  </si>
  <si>
    <t>Оценка сезон. компоненты, Ost</t>
  </si>
  <si>
    <t>Показатели</t>
  </si>
  <si>
    <t xml:space="preserve">Оценка сезонной компоненты,
OSt
</t>
  </si>
  <si>
    <t>Критерий Дарбина-Уотсона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</si>
  <si>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t-1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</si>
  <si>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</si>
  <si>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</si>
  <si>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</si>
  <si>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Расчет оценок сезонной компоненты в аддитивной модели</t>
  </si>
  <si>
    <t>Шаг 1</t>
  </si>
  <si>
    <t>Прогноз</t>
  </si>
  <si>
    <t>S</t>
  </si>
  <si>
    <t>положительная автокорреляция остатков</t>
  </si>
  <si>
    <t>зона неопределенности</t>
  </si>
  <si>
    <t>автокорреляция остатков отсутствует</t>
  </si>
  <si>
    <t>отрицательная автокорреляция остатков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</si>
  <si>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scheme val="minor"/>
      </rPr>
      <t xml:space="preserve"> = 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</si>
  <si>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scheme val="minor"/>
      </rPr>
      <t xml:space="preserve"> = </t>
    </r>
  </si>
  <si>
    <r>
      <t>4 - d</t>
    </r>
    <r>
      <rPr>
        <vertAlign val="subscript"/>
        <sz val="11"/>
        <color theme="1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scheme val="minor"/>
      </rPr>
      <t xml:space="preserve"> = </t>
    </r>
  </si>
  <si>
    <r>
      <t>4 - d</t>
    </r>
    <r>
      <rPr>
        <vertAlign val="subscript"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scheme val="minor"/>
      </rPr>
      <t xml:space="preserve"> = </t>
    </r>
  </si>
  <si>
    <t>0</t>
  </si>
  <si>
    <t>Имеются условные данные об объемах потребления электроэнергии ( ) жителями региона за 16 кварталов</t>
  </si>
  <si>
    <t>4-d =</t>
  </si>
  <si>
    <t>d =</t>
  </si>
  <si>
    <t>Квартал</t>
  </si>
  <si>
    <t xml:space="preserve">Объем потребления </t>
  </si>
  <si>
    <t>Объем</t>
  </si>
  <si>
    <t>T + S + E</t>
  </si>
  <si>
    <t>Номер квартала</t>
  </si>
  <si>
    <t>Имеются данные об объеме экспорта из Российской Федерации (млрд долл., цены Фондовой Общероссийской биржи (ФОБ)) за 1994–1999 гг.</t>
  </si>
  <si>
    <t>Экспорт, млрд долл., цены ФОБ</t>
  </si>
  <si>
    <r>
      <t xml:space="preserve">Фактическое значение d не находится между 1,20 и 1,41, можно считать, что автокорреляции остатков положительная, потому что выполняется 0 &lt; d &lt; dl </t>
    </r>
    <r>
      <rPr>
        <b/>
        <sz val="12"/>
        <color theme="1"/>
        <rFont val="Calibri"/>
        <family val="2"/>
        <scheme val="minor"/>
      </rPr>
      <t>(0 &lt; 0,98 &lt; 1,27)</t>
    </r>
  </si>
  <si>
    <t>d=0,98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</si>
</sst>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5">
    <xf numFmtId="0" fontId="0" fillId="0" borderId="0" xfId="0"/>
    <xf numFmtId="0" fontId="0" fillId="0" borderId="2" xfId="0" applyBorder="1"/>
    <xf numFmtId="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0" borderId="17" xfId="0" applyBorder="1" applyAlignment="1">
      <alignment horizontal="right"/>
    </xf>
    <xf numFmtId="2" fontId="0" fillId="0" borderId="18" xfId="0" applyNumberFormat="1" applyBorder="1"/>
    <xf numFmtId="0" fontId="7" fillId="0" borderId="2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5" xfId="0" applyFill="1" applyBorder="1"/>
    <xf numFmtId="0" fontId="0" fillId="2" borderId="34" xfId="0" applyFill="1" applyBorder="1"/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18" xfId="0" applyFill="1" applyBorder="1" applyAlignment="1">
      <alignment vertical="center"/>
    </xf>
    <xf numFmtId="0" fontId="0" fillId="2" borderId="33" xfId="0" applyFill="1" applyBorder="1"/>
    <xf numFmtId="0" fontId="0" fillId="2" borderId="15" xfId="0" applyFill="1" applyBorder="1"/>
    <xf numFmtId="0" fontId="0" fillId="2" borderId="0" xfId="0" applyFill="1"/>
    <xf numFmtId="0" fontId="0" fillId="2" borderId="16" xfId="0" applyFill="1" applyBorder="1"/>
    <xf numFmtId="0" fontId="0" fillId="2" borderId="35" xfId="0" applyFill="1" applyBorder="1"/>
    <xf numFmtId="49" fontId="0" fillId="2" borderId="25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23" xfId="0" applyFill="1" applyBorder="1"/>
    <xf numFmtId="0" fontId="0" fillId="2" borderId="24" xfId="0" applyFill="1" applyBorder="1"/>
    <xf numFmtId="0" fontId="0" fillId="2" borderId="1" xfId="0" applyFill="1" applyBorder="1"/>
    <xf numFmtId="2" fontId="0" fillId="2" borderId="0" xfId="0" applyNumberFormat="1" applyFill="1" applyAlignment="1">
      <alignment horizontal="left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5" fillId="0" borderId="0" xfId="0" applyFont="1"/>
    <xf numFmtId="0" fontId="0" fillId="0" borderId="2" xfId="0" applyBorder="1" applyAlignment="1">
      <alignment vertical="top"/>
    </xf>
    <xf numFmtId="164" fontId="0" fillId="0" borderId="2" xfId="0" applyNumberFormat="1" applyBorder="1"/>
    <xf numFmtId="164" fontId="0" fillId="0" borderId="0" xfId="0" applyNumberFormat="1"/>
    <xf numFmtId="0" fontId="0" fillId="0" borderId="0" xfId="0" applyAlignment="1">
      <alignment horizontal="right" wrapText="1"/>
    </xf>
    <xf numFmtId="2" fontId="0" fillId="0" borderId="28" xfId="0" applyNumberFormat="1" applyBorder="1"/>
    <xf numFmtId="0" fontId="0" fillId="0" borderId="7" xfId="0" applyBorder="1"/>
    <xf numFmtId="0" fontId="0" fillId="0" borderId="29" xfId="0" applyBorder="1"/>
    <xf numFmtId="2" fontId="0" fillId="0" borderId="2" xfId="0" applyNumberFormat="1" applyBorder="1"/>
    <xf numFmtId="2" fontId="0" fillId="0" borderId="32" xfId="0" applyNumberFormat="1" applyBorder="1"/>
    <xf numFmtId="2" fontId="0" fillId="0" borderId="7" xfId="0" applyNumberFormat="1" applyBorder="1"/>
    <xf numFmtId="2" fontId="0" fillId="0" borderId="29" xfId="0" applyNumberFormat="1" applyBorder="1"/>
    <xf numFmtId="0" fontId="11" fillId="0" borderId="2" xfId="0" applyFont="1" applyBorder="1" applyAlignment="1">
      <alignment horizontal="center" vertical="center" wrapText="1"/>
    </xf>
    <xf numFmtId="0" fontId="13" fillId="0" borderId="18" xfId="0" applyFont="1" applyBorder="1"/>
    <xf numFmtId="0" fontId="13" fillId="0" borderId="19" xfId="0" applyFont="1" applyBorder="1"/>
    <xf numFmtId="0" fontId="11" fillId="0" borderId="30" xfId="0" applyFont="1" applyBorder="1" applyAlignment="1">
      <alignment horizontal="center" vertical="center" wrapText="1"/>
    </xf>
    <xf numFmtId="164" fontId="0" fillId="0" borderId="3" xfId="0" applyNumberFormat="1" applyBorder="1"/>
    <xf numFmtId="0" fontId="0" fillId="0" borderId="8" xfId="0" applyBorder="1"/>
    <xf numFmtId="0" fontId="0" fillId="0" borderId="36" xfId="0" applyBorder="1"/>
    <xf numFmtId="164" fontId="0" fillId="0" borderId="8" xfId="0" applyNumberFormat="1" applyBorder="1"/>
    <xf numFmtId="2" fontId="0" fillId="0" borderId="33" xfId="0" applyNumberFormat="1" applyBorder="1"/>
    <xf numFmtId="0" fontId="11" fillId="0" borderId="3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4" fontId="0" fillId="0" borderId="38" xfId="0" applyNumberFormat="1" applyBorder="1"/>
    <xf numFmtId="164" fontId="0" fillId="0" borderId="7" xfId="0" applyNumberFormat="1" applyBorder="1"/>
    <xf numFmtId="0" fontId="0" fillId="0" borderId="31" xfId="0" applyBorder="1"/>
    <xf numFmtId="0" fontId="0" fillId="0" borderId="42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6" xfId="0" applyBorder="1"/>
    <xf numFmtId="0" fontId="1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6" fontId="11" fillId="0" borderId="2" xfId="0" applyNumberFormat="1" applyFont="1" applyBorder="1" applyAlignment="1">
      <alignment horizontal="center" vertical="top" wrapText="1"/>
    </xf>
    <xf numFmtId="0" fontId="0" fillId="0" borderId="2" xfId="0" applyBorder="1" applyAlignment="1">
      <alignment vertical="center"/>
    </xf>
    <xf numFmtId="0" fontId="12" fillId="0" borderId="2" xfId="0" applyFont="1" applyBorder="1" applyAlignment="1">
      <alignment horizontal="center"/>
    </xf>
    <xf numFmtId="0" fontId="11" fillId="0" borderId="2" xfId="0" applyFont="1" applyBorder="1"/>
    <xf numFmtId="0" fontId="11" fillId="0" borderId="3" xfId="0" applyFont="1" applyBorder="1"/>
    <xf numFmtId="0" fontId="11" fillId="0" borderId="10" xfId="0" applyFont="1" applyBorder="1"/>
    <xf numFmtId="0" fontId="11" fillId="0" borderId="1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5" fillId="0" borderId="2" xfId="0" applyFont="1" applyBorder="1" applyAlignment="1">
      <alignment vertical="top" wrapText="1"/>
    </xf>
    <xf numFmtId="164" fontId="0" fillId="0" borderId="2" xfId="0" applyNumberFormat="1" applyBorder="1" applyAlignment="1">
      <alignment horizontal="center"/>
    </xf>
    <xf numFmtId="166" fontId="6" fillId="0" borderId="2" xfId="0" applyNumberFormat="1" applyFont="1" applyBorder="1" applyAlignment="1">
      <alignment horizontal="center" vertical="top" wrapText="1"/>
    </xf>
    <xf numFmtId="0" fontId="0" fillId="3" borderId="2" xfId="0" applyFill="1" applyBorder="1"/>
    <xf numFmtId="165" fontId="0" fillId="3" borderId="2" xfId="0" applyNumberFormat="1" applyFill="1" applyBorder="1"/>
    <xf numFmtId="0" fontId="0" fillId="3" borderId="5" xfId="0" applyFill="1" applyBorder="1"/>
    <xf numFmtId="0" fontId="5" fillId="3" borderId="5" xfId="0" applyFont="1" applyFill="1" applyBorder="1"/>
    <xf numFmtId="0" fontId="12" fillId="0" borderId="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0" fillId="0" borderId="8" xfId="0" applyNumberFormat="1" applyBorder="1"/>
    <xf numFmtId="0" fontId="0" fillId="0" borderId="45" xfId="0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3" borderId="1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841363451389738E-2"/>
          <c:y val="6.2527862409158655E-2"/>
          <c:w val="0.92970793335296564"/>
          <c:h val="0.899368539616872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00858885666362"/>
                  <c:y val="-0.49221352827127762"/>
                </c:manualLayout>
              </c:layout>
              <c:numFmt formatCode="General" sourceLinked="0"/>
              <c:spPr>
                <a:noFill/>
                <a:ln w="25400" cap="rnd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25400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574940950264729"/>
                  <c:y val="-0.4905755813186668"/>
                </c:manualLayout>
              </c:layout>
              <c:numFmt formatCode="General" sourceLinked="0"/>
              <c:spPr>
                <a:noFill/>
                <a:ln w="25400"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398971662586466"/>
                  <c:y val="-0.27597534918687927"/>
                </c:manualLayout>
              </c:layout>
              <c:numFmt formatCode="General" sourceLinked="0"/>
              <c:spPr>
                <a:noFill/>
                <a:ln w="25400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'Исходные данные 1'!$A$2:$A$30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'Исходные данные 1'!$B$2:$B$30</c:f>
              <c:numCache>
                <c:formatCode>0.0</c:formatCode>
                <c:ptCount val="29"/>
                <c:pt idx="0">
                  <c:v>4087</c:v>
                </c:pt>
                <c:pt idx="1">
                  <c:v>4737</c:v>
                </c:pt>
                <c:pt idx="2">
                  <c:v>5768</c:v>
                </c:pt>
                <c:pt idx="3">
                  <c:v>6005</c:v>
                </c:pt>
                <c:pt idx="4">
                  <c:v>5639</c:v>
                </c:pt>
                <c:pt idx="5">
                  <c:v>6745</c:v>
                </c:pt>
                <c:pt idx="6">
                  <c:v>6311</c:v>
                </c:pt>
                <c:pt idx="7">
                  <c:v>7107</c:v>
                </c:pt>
                <c:pt idx="8">
                  <c:v>5741</c:v>
                </c:pt>
                <c:pt idx="9">
                  <c:v>7087</c:v>
                </c:pt>
                <c:pt idx="10">
                  <c:v>7310</c:v>
                </c:pt>
                <c:pt idx="11">
                  <c:v>8600</c:v>
                </c:pt>
                <c:pt idx="12">
                  <c:v>6975</c:v>
                </c:pt>
                <c:pt idx="13">
                  <c:v>6891</c:v>
                </c:pt>
                <c:pt idx="14">
                  <c:v>7527</c:v>
                </c:pt>
                <c:pt idx="15">
                  <c:v>7971</c:v>
                </c:pt>
                <c:pt idx="16">
                  <c:v>5875</c:v>
                </c:pt>
                <c:pt idx="17">
                  <c:v>6140</c:v>
                </c:pt>
                <c:pt idx="18">
                  <c:v>6248</c:v>
                </c:pt>
                <c:pt idx="19">
                  <c:v>6041</c:v>
                </c:pt>
                <c:pt idx="20" formatCode="General">
                  <c:v>4626</c:v>
                </c:pt>
                <c:pt idx="21" formatCode="General">
                  <c:v>6501</c:v>
                </c:pt>
                <c:pt idx="22" formatCode="General">
                  <c:v>6284</c:v>
                </c:pt>
                <c:pt idx="23" formatCode="General">
                  <c:v>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8-464D-83FE-A205AAF2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58488"/>
        <c:axId val="649658816"/>
      </c:scatterChart>
      <c:valAx>
        <c:axId val="64965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658816"/>
        <c:crosses val="autoZero"/>
        <c:crossBetween val="midCat"/>
      </c:valAx>
      <c:valAx>
        <c:axId val="64965881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65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Исходные</a:t>
            </a:r>
            <a:r>
              <a:rPr lang="ru-RU" baseline="0"/>
              <a:t> данные</a:t>
            </a:r>
            <a:endParaRPr lang="ru-RU"/>
          </a:p>
        </c:rich>
      </c:tx>
      <c:layout>
        <c:manualLayout>
          <c:xMode val="edge"/>
          <c:yMode val="edge"/>
          <c:x val="0.378902668416447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'Исходные данные 2'!$A$2:$A$17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'Исходные данные 2'!$B$2:$B$17</c:f>
              <c:numCache>
                <c:formatCode>General</c:formatCode>
                <c:ptCount val="16"/>
                <c:pt idx="0">
                  <c:v>5.8</c:v>
                </c:pt>
                <c:pt idx="1">
                  <c:v>4.5</c:v>
                </c:pt>
                <c:pt idx="2">
                  <c:v>5.0999999999999996</c:v>
                </c:pt>
                <c:pt idx="3">
                  <c:v>9.1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10.1</c:v>
                </c:pt>
                <c:pt idx="8">
                  <c:v>7.9</c:v>
                </c:pt>
                <c:pt idx="9">
                  <c:v>5.5</c:v>
                </c:pt>
                <c:pt idx="10">
                  <c:v>6.3</c:v>
                </c:pt>
                <c:pt idx="11">
                  <c:v>10.8</c:v>
                </c:pt>
                <c:pt idx="12">
                  <c:v>9</c:v>
                </c:pt>
                <c:pt idx="13">
                  <c:v>6.5</c:v>
                </c:pt>
                <c:pt idx="14">
                  <c:v>7</c:v>
                </c:pt>
                <c:pt idx="15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1-4799-A5C7-F2985B4B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72392"/>
        <c:axId val="600361744"/>
      </c:scatterChart>
      <c:valAx>
        <c:axId val="603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361744"/>
        <c:crosses val="autoZero"/>
        <c:crossBetween val="midCat"/>
        <c:majorUnit val="1"/>
      </c:valAx>
      <c:valAx>
        <c:axId val="6003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67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Аналитическое выравнивание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98167121111792"/>
          <c:y val="0.16964166739295006"/>
          <c:w val="0.8460428952770862"/>
          <c:h val="0.780046703021650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342957130358702E-2"/>
                  <c:y val="0.18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'Задача 2'!$D$41:$D$56</c:f>
              <c:numCache>
                <c:formatCode>0.000</c:formatCode>
                <c:ptCount val="16"/>
                <c:pt idx="0">
                  <c:v>4.9859999999999998</c:v>
                </c:pt>
                <c:pt idx="1">
                  <c:v>6.7489999999999997</c:v>
                </c:pt>
                <c:pt idx="2">
                  <c:v>6.3739999999999997</c:v>
                </c:pt>
                <c:pt idx="3">
                  <c:v>6.2910000000000004</c:v>
                </c:pt>
                <c:pt idx="4">
                  <c:v>6.5859999999999994</c:v>
                </c:pt>
                <c:pt idx="5">
                  <c:v>6.8490000000000002</c:v>
                </c:pt>
                <c:pt idx="6">
                  <c:v>7.3739999999999997</c:v>
                </c:pt>
                <c:pt idx="7">
                  <c:v>7.2910000000000004</c:v>
                </c:pt>
                <c:pt idx="8">
                  <c:v>7.7860000000000005</c:v>
                </c:pt>
                <c:pt idx="9">
                  <c:v>7.3490000000000002</c:v>
                </c:pt>
                <c:pt idx="10">
                  <c:v>7.6740000000000004</c:v>
                </c:pt>
                <c:pt idx="11">
                  <c:v>8.1910000000000007</c:v>
                </c:pt>
                <c:pt idx="12">
                  <c:v>8.4860000000000007</c:v>
                </c:pt>
                <c:pt idx="13">
                  <c:v>8.5489999999999995</c:v>
                </c:pt>
                <c:pt idx="14">
                  <c:v>8.7740000000000009</c:v>
                </c:pt>
                <c:pt idx="15">
                  <c:v>8.4909999999999997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E-4B0F-B1BA-5785CDD8B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21008"/>
        <c:axId val="648328552"/>
      </c:scatterChart>
      <c:valAx>
        <c:axId val="6483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328552"/>
        <c:crosses val="autoZero"/>
        <c:crossBetween val="midCat"/>
      </c:valAx>
      <c:valAx>
        <c:axId val="6483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3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'Задача 2'!$D$62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2'!$C$63:$C$74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xVal>
          <c:yVal>
            <c:numRef>
              <c:f>'Задача 2'!$D$63:$D$74</c:f>
              <c:numCache>
                <c:formatCode>General</c:formatCode>
                <c:ptCount val="12"/>
                <c:pt idx="0">
                  <c:v>0.51400000000000001</c:v>
                </c:pt>
                <c:pt idx="1">
                  <c:v>-1.9490000000000001</c:v>
                </c:pt>
                <c:pt idx="2">
                  <c:v>-1.274</c:v>
                </c:pt>
                <c:pt idx="3">
                  <c:v>2.7090000000000001</c:v>
                </c:pt>
                <c:pt idx="4">
                  <c:v>0.51400000000000001</c:v>
                </c:pt>
                <c:pt idx="5">
                  <c:v>-1.9490000000000001</c:v>
                </c:pt>
                <c:pt idx="6">
                  <c:v>-1.274</c:v>
                </c:pt>
                <c:pt idx="7">
                  <c:v>2.7090000000000001</c:v>
                </c:pt>
                <c:pt idx="8">
                  <c:v>0.51400000000000001</c:v>
                </c:pt>
                <c:pt idx="9">
                  <c:v>-1.9490000000000001</c:v>
                </c:pt>
                <c:pt idx="10">
                  <c:v>-1.274</c:v>
                </c:pt>
                <c:pt idx="11">
                  <c:v>2.7090000000000001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4-4B81-980D-7FEAAB2C4703}"/>
            </c:ext>
          </c:extLst>
        </c:ser>
        <c:ser>
          <c:idx val="1"/>
          <c:order val="1"/>
          <c:tx>
            <c:strRef>
              <c:f>'Задача 2'!$E$62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2'!$C$63:$C$74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xVal>
          <c:yVal>
            <c:numRef>
              <c:f>'Задача 2'!$E$63:$E$74</c:f>
              <c:numCache>
                <c:formatCode>0.00</c:formatCode>
                <c:ptCount val="12"/>
                <c:pt idx="0">
                  <c:v>9.0924999999999994</c:v>
                </c:pt>
                <c:pt idx="1">
                  <c:v>9.2959999999999994</c:v>
                </c:pt>
                <c:pt idx="2">
                  <c:v>9.4994999999999994</c:v>
                </c:pt>
                <c:pt idx="3">
                  <c:v>9.7029999999999994</c:v>
                </c:pt>
                <c:pt idx="4">
                  <c:v>9.9064999999999994</c:v>
                </c:pt>
                <c:pt idx="5">
                  <c:v>10.11</c:v>
                </c:pt>
                <c:pt idx="6">
                  <c:v>10.313499999999999</c:v>
                </c:pt>
                <c:pt idx="7">
                  <c:v>10.516999999999999</c:v>
                </c:pt>
                <c:pt idx="8">
                  <c:v>10.720499999999999</c:v>
                </c:pt>
                <c:pt idx="9">
                  <c:v>10.923999999999999</c:v>
                </c:pt>
                <c:pt idx="10">
                  <c:v>11.1275</c:v>
                </c:pt>
                <c:pt idx="11">
                  <c:v>11.331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4-4B81-980D-7FEAAB2C4703}"/>
            </c:ext>
          </c:extLst>
        </c:ser>
        <c:ser>
          <c:idx val="2"/>
          <c:order val="2"/>
          <c:tx>
            <c:strRef>
              <c:f>'Задача 2'!$F$62</c:f>
              <c:strCache>
                <c:ptCount val="1"/>
                <c:pt idx="0">
                  <c:v>T + S + 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'Задача 2'!$C$63:$C$74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xVal>
          <c:yVal>
            <c:numRef>
              <c:f>'Задача 2'!$F$63:$F$74</c:f>
              <c:numCache>
                <c:formatCode>0.00</c:formatCode>
                <c:ptCount val="12"/>
                <c:pt idx="0">
                  <c:v>9.6064999999999987</c:v>
                </c:pt>
                <c:pt idx="1">
                  <c:v>7.3469999999999995</c:v>
                </c:pt>
                <c:pt idx="2">
                  <c:v>8.2255000000000003</c:v>
                </c:pt>
                <c:pt idx="3">
                  <c:v>12.411999999999999</c:v>
                </c:pt>
                <c:pt idx="4">
                  <c:v>10.420499999999999</c:v>
                </c:pt>
                <c:pt idx="5">
                  <c:v>8.1609999999999996</c:v>
                </c:pt>
                <c:pt idx="6">
                  <c:v>9.0395000000000003</c:v>
                </c:pt>
                <c:pt idx="7">
                  <c:v>13.225999999999999</c:v>
                </c:pt>
                <c:pt idx="8">
                  <c:v>11.234499999999999</c:v>
                </c:pt>
                <c:pt idx="9">
                  <c:v>8.9749999999999996</c:v>
                </c:pt>
                <c:pt idx="10">
                  <c:v>9.8535000000000004</c:v>
                </c:pt>
                <c:pt idx="11">
                  <c:v>14.04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84-4B81-980D-7FEAAB2C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35928"/>
        <c:axId val="668231336"/>
      </c:scatterChart>
      <c:valAx>
        <c:axId val="668235928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231336"/>
        <c:crosses val="autoZero"/>
        <c:crossBetween val="midCat"/>
      </c:valAx>
      <c:valAx>
        <c:axId val="6682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23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902668416447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'Исходные данные 2'!$A$2:$A$17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'Исходные данные 2'!$B$2:$B$17</c:f>
              <c:numCache>
                <c:formatCode>General</c:formatCode>
                <c:ptCount val="16"/>
                <c:pt idx="0">
                  <c:v>5.8</c:v>
                </c:pt>
                <c:pt idx="1">
                  <c:v>4.5</c:v>
                </c:pt>
                <c:pt idx="2">
                  <c:v>5.0999999999999996</c:v>
                </c:pt>
                <c:pt idx="3">
                  <c:v>9.1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10.1</c:v>
                </c:pt>
                <c:pt idx="8">
                  <c:v>7.9</c:v>
                </c:pt>
                <c:pt idx="9">
                  <c:v>5.5</c:v>
                </c:pt>
                <c:pt idx="10">
                  <c:v>6.3</c:v>
                </c:pt>
                <c:pt idx="11">
                  <c:v>10.8</c:v>
                </c:pt>
                <c:pt idx="12">
                  <c:v>9</c:v>
                </c:pt>
                <c:pt idx="13">
                  <c:v>6.5</c:v>
                </c:pt>
                <c:pt idx="14">
                  <c:v>7</c:v>
                </c:pt>
                <c:pt idx="15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E-49B5-B431-E6962C1C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72392"/>
        <c:axId val="600361744"/>
      </c:scatterChart>
      <c:valAx>
        <c:axId val="603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361744"/>
        <c:crosses val="autoZero"/>
        <c:crossBetween val="midCat"/>
        <c:majorUnit val="1"/>
      </c:valAx>
      <c:valAx>
        <c:axId val="6003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67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lg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69191635490584"/>
                  <c:y val="0.19648228680517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'Исходные данные 2'!$A$2:$A$17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'Исходные данные 2'!$B$2:$B$17</c:f>
              <c:numCache>
                <c:formatCode>General</c:formatCode>
                <c:ptCount val="16"/>
                <c:pt idx="0">
                  <c:v>5.8</c:v>
                </c:pt>
                <c:pt idx="1">
                  <c:v>4.5</c:v>
                </c:pt>
                <c:pt idx="2">
                  <c:v>5.0999999999999996</c:v>
                </c:pt>
                <c:pt idx="3">
                  <c:v>9.1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10.1</c:v>
                </c:pt>
                <c:pt idx="8">
                  <c:v>7.9</c:v>
                </c:pt>
                <c:pt idx="9">
                  <c:v>5.5</c:v>
                </c:pt>
                <c:pt idx="10">
                  <c:v>6.3</c:v>
                </c:pt>
                <c:pt idx="11">
                  <c:v>10.8</c:v>
                </c:pt>
                <c:pt idx="12">
                  <c:v>9</c:v>
                </c:pt>
                <c:pt idx="13">
                  <c:v>6.5</c:v>
                </c:pt>
                <c:pt idx="14">
                  <c:v>7</c:v>
                </c:pt>
                <c:pt idx="15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0-4E44-81A8-6237F31A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53896"/>
        <c:axId val="649649304"/>
      </c:scatterChart>
      <c:valAx>
        <c:axId val="64965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649304"/>
        <c:crosses val="autoZero"/>
        <c:crossBetween val="midCat"/>
      </c:valAx>
      <c:valAx>
        <c:axId val="6496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65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Составляющие</a:t>
            </a:r>
            <a:r>
              <a:rPr lang="ru-RU" baseline="0"/>
              <a:t> временного ряда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2'!$A$41:$A$56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'Задача 2'!$B$41:$B$56</c:f>
              <c:numCache>
                <c:formatCode>General</c:formatCode>
                <c:ptCount val="16"/>
                <c:pt idx="0">
                  <c:v>5.5</c:v>
                </c:pt>
                <c:pt idx="1">
                  <c:v>4.8</c:v>
                </c:pt>
                <c:pt idx="2">
                  <c:v>5.0999999999999996</c:v>
                </c:pt>
                <c:pt idx="3">
                  <c:v>9</c:v>
                </c:pt>
                <c:pt idx="4">
                  <c:v>7.1</c:v>
                </c:pt>
                <c:pt idx="5">
                  <c:v>4.9000000000000004</c:v>
                </c:pt>
                <c:pt idx="6">
                  <c:v>6.1</c:v>
                </c:pt>
                <c:pt idx="7">
                  <c:v>10</c:v>
                </c:pt>
                <c:pt idx="8">
                  <c:v>8.3000000000000007</c:v>
                </c:pt>
                <c:pt idx="9">
                  <c:v>5.4</c:v>
                </c:pt>
                <c:pt idx="10">
                  <c:v>6.4</c:v>
                </c:pt>
                <c:pt idx="11">
                  <c:v>10.9</c:v>
                </c:pt>
                <c:pt idx="12">
                  <c:v>9</c:v>
                </c:pt>
                <c:pt idx="13">
                  <c:v>6.6</c:v>
                </c:pt>
                <c:pt idx="14">
                  <c:v>7.5</c:v>
                </c:pt>
                <c:pt idx="15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B-4414-9931-7356F386B895}"/>
            </c:ext>
          </c:extLst>
        </c:ser>
        <c:ser>
          <c:idx val="1"/>
          <c:order val="1"/>
          <c:tx>
            <c:v>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2'!$A$41:$A$56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'Задача 2'!$C$41:$C$56</c:f>
              <c:numCache>
                <c:formatCode>General</c:formatCode>
                <c:ptCount val="16"/>
                <c:pt idx="0">
                  <c:v>0.51400000000000001</c:v>
                </c:pt>
                <c:pt idx="1">
                  <c:v>-1.9490000000000001</c:v>
                </c:pt>
                <c:pt idx="2">
                  <c:v>-1.274</c:v>
                </c:pt>
                <c:pt idx="3">
                  <c:v>2.7090000000000001</c:v>
                </c:pt>
                <c:pt idx="4">
                  <c:v>0.51400000000000001</c:v>
                </c:pt>
                <c:pt idx="5">
                  <c:v>-1.9490000000000001</c:v>
                </c:pt>
                <c:pt idx="6">
                  <c:v>-1.274</c:v>
                </c:pt>
                <c:pt idx="7">
                  <c:v>2.7090000000000001</c:v>
                </c:pt>
                <c:pt idx="8">
                  <c:v>0.51400000000000001</c:v>
                </c:pt>
                <c:pt idx="9">
                  <c:v>-1.9490000000000001</c:v>
                </c:pt>
                <c:pt idx="10">
                  <c:v>-1.274</c:v>
                </c:pt>
                <c:pt idx="11">
                  <c:v>2.7090000000000001</c:v>
                </c:pt>
                <c:pt idx="12">
                  <c:v>0.51400000000000001</c:v>
                </c:pt>
                <c:pt idx="13">
                  <c:v>-1.9490000000000001</c:v>
                </c:pt>
                <c:pt idx="14">
                  <c:v>-1.274</c:v>
                </c:pt>
                <c:pt idx="15">
                  <c:v>2.7090000000000001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B-4414-9931-7356F386B895}"/>
            </c:ext>
          </c:extLst>
        </c:ser>
        <c:ser>
          <c:idx val="2"/>
          <c:order val="2"/>
          <c:tx>
            <c:strRef>
              <c:f>'Задача 2'!$E$40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'Задача 2'!$A$41:$A$56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'Задача 2'!$E$41:$E$56</c:f>
              <c:numCache>
                <c:formatCode>0.000</c:formatCode>
                <c:ptCount val="16"/>
                <c:pt idx="0">
                  <c:v>5.8365</c:v>
                </c:pt>
                <c:pt idx="1">
                  <c:v>6.04</c:v>
                </c:pt>
                <c:pt idx="2">
                  <c:v>6.2435</c:v>
                </c:pt>
                <c:pt idx="3">
                  <c:v>6.4470000000000001</c:v>
                </c:pt>
                <c:pt idx="4">
                  <c:v>6.6505000000000001</c:v>
                </c:pt>
                <c:pt idx="5">
                  <c:v>6.8540000000000001</c:v>
                </c:pt>
                <c:pt idx="6">
                  <c:v>7.0575000000000001</c:v>
                </c:pt>
                <c:pt idx="7">
                  <c:v>7.2610000000000001</c:v>
                </c:pt>
                <c:pt idx="8">
                  <c:v>7.4645000000000001</c:v>
                </c:pt>
                <c:pt idx="9">
                  <c:v>7.6679999999999993</c:v>
                </c:pt>
                <c:pt idx="10">
                  <c:v>7.8714999999999993</c:v>
                </c:pt>
                <c:pt idx="11">
                  <c:v>8.0749999999999993</c:v>
                </c:pt>
                <c:pt idx="12">
                  <c:v>8.2784999999999993</c:v>
                </c:pt>
                <c:pt idx="13">
                  <c:v>8.4819999999999993</c:v>
                </c:pt>
                <c:pt idx="14">
                  <c:v>8.6854999999999993</c:v>
                </c:pt>
                <c:pt idx="15">
                  <c:v>8.8889999999999993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B-4414-9931-7356F386B895}"/>
            </c:ext>
          </c:extLst>
        </c:ser>
        <c:ser>
          <c:idx val="4"/>
          <c:order val="3"/>
          <c:tx>
            <c:strRef>
              <c:f>'Задача 2'!$G$40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'Задача 2'!$A$41:$A$56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'Задача 2'!$G$41:$G$56</c:f>
              <c:numCache>
                <c:formatCode>0.000</c:formatCode>
                <c:ptCount val="16"/>
                <c:pt idx="0">
                  <c:v>-0.85050000000000026</c:v>
                </c:pt>
                <c:pt idx="1">
                  <c:v>0.70899999999999963</c:v>
                </c:pt>
                <c:pt idx="2">
                  <c:v>0.13049999999999962</c:v>
                </c:pt>
                <c:pt idx="3">
                  <c:v>-0.15600000000000058</c:v>
                </c:pt>
                <c:pt idx="4">
                  <c:v>-6.4500000000000668E-2</c:v>
                </c:pt>
                <c:pt idx="5">
                  <c:v>-4.9999999999998934E-3</c:v>
                </c:pt>
                <c:pt idx="6">
                  <c:v>0.31649999999999956</c:v>
                </c:pt>
                <c:pt idx="7">
                  <c:v>2.9999999999999361E-2</c:v>
                </c:pt>
                <c:pt idx="8">
                  <c:v>0.32150000000000034</c:v>
                </c:pt>
                <c:pt idx="9">
                  <c:v>-0.31899999999999906</c:v>
                </c:pt>
                <c:pt idx="10">
                  <c:v>-0.1974999999999989</c:v>
                </c:pt>
                <c:pt idx="11">
                  <c:v>0.11600000000000144</c:v>
                </c:pt>
                <c:pt idx="12">
                  <c:v>0.20750000000000135</c:v>
                </c:pt>
                <c:pt idx="13">
                  <c:v>6.7000000000000171E-2</c:v>
                </c:pt>
                <c:pt idx="14">
                  <c:v>8.8500000000000689E-2</c:v>
                </c:pt>
                <c:pt idx="15">
                  <c:v>-0.39799999999999969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3B-4414-9931-7356F386B895}"/>
            </c:ext>
          </c:extLst>
        </c:ser>
        <c:ser>
          <c:idx val="5"/>
          <c:order val="4"/>
          <c:tx>
            <c:v>T + 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'Задача 2'!$A$41:$A$56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'Задача 2'!$D$41:$D$56</c:f>
              <c:numCache>
                <c:formatCode>0.000</c:formatCode>
                <c:ptCount val="16"/>
                <c:pt idx="0">
                  <c:v>4.9859999999999998</c:v>
                </c:pt>
                <c:pt idx="1">
                  <c:v>6.7489999999999997</c:v>
                </c:pt>
                <c:pt idx="2">
                  <c:v>6.3739999999999997</c:v>
                </c:pt>
                <c:pt idx="3">
                  <c:v>6.2910000000000004</c:v>
                </c:pt>
                <c:pt idx="4">
                  <c:v>6.5859999999999994</c:v>
                </c:pt>
                <c:pt idx="5">
                  <c:v>6.8490000000000002</c:v>
                </c:pt>
                <c:pt idx="6">
                  <c:v>7.3739999999999997</c:v>
                </c:pt>
                <c:pt idx="7">
                  <c:v>7.2910000000000004</c:v>
                </c:pt>
                <c:pt idx="8">
                  <c:v>7.7860000000000005</c:v>
                </c:pt>
                <c:pt idx="9">
                  <c:v>7.3490000000000002</c:v>
                </c:pt>
                <c:pt idx="10">
                  <c:v>7.6740000000000004</c:v>
                </c:pt>
                <c:pt idx="11">
                  <c:v>8.1910000000000007</c:v>
                </c:pt>
                <c:pt idx="12">
                  <c:v>8.4860000000000007</c:v>
                </c:pt>
                <c:pt idx="13">
                  <c:v>8.5489999999999995</c:v>
                </c:pt>
                <c:pt idx="14">
                  <c:v>8.7740000000000009</c:v>
                </c:pt>
                <c:pt idx="15">
                  <c:v>8.4909999999999997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9-4F34-9070-2DB88E83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87376"/>
        <c:axId val="598385408"/>
      </c:scatterChart>
      <c:valAx>
        <c:axId val="5983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385408"/>
        <c:crosses val="autoZero"/>
        <c:crossBetween val="midCat"/>
      </c:valAx>
      <c:valAx>
        <c:axId val="5983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38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248380204006807"/>
          <c:y val="0.36368437130608694"/>
          <c:w val="6.472109899019482E-2"/>
          <c:h val="0.176561424367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0.40197</cdr:x>
      <cdr:y>0.22487</cdr:y>
    </cdr:from>
    <cdr:to>
      <cdr:x>0.50041</cdr:x>
      <cdr:y>0.27638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CB3DA1-2EAE-8112-917C-DD876EAA61E6}"/>
            </a:ext>
          </a:extLst>
        </cdr:cNvPr>
        <cdr:cNvSpPr txBox="1"/>
      </cdr:nvSpPr>
      <cdr:spPr>
        <a:xfrm xmlns:a="http://schemas.openxmlformats.org/drawingml/2006/main">
          <a:off x="3733800" y="1363980"/>
          <a:ext cx="91440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35720</xdr:colOff>
      <xdr:row>0</xdr:row>
      <xdr:rowOff>88106</xdr:rowOff>
    </xdr:from>
    <xdr:ext cx="4653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794160" y="88106"/>
              <a:ext cx="4653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2794160" y="88106"/>
              <a:ext cx="4653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𝑡−(𝑦_1 )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7620</xdr:colOff>
      <xdr:row>0</xdr:row>
      <xdr:rowOff>83820</xdr:rowOff>
    </xdr:from>
    <xdr:ext cx="6030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3375660" y="83820"/>
              <a:ext cx="603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3375660" y="83820"/>
              <a:ext cx="603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𝑡−1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−(𝑦_2 )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1262988</xdr:colOff>
      <xdr:row>0</xdr:row>
      <xdr:rowOff>62557</xdr:rowOff>
    </xdr:from>
    <xdr:ext cx="64780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5243317" y="62557"/>
              <a:ext cx="6478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5243317" y="62557"/>
              <a:ext cx="6478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𝑡−(𝑦_1 ) ̅ )^2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130661</xdr:colOff>
      <xdr:row>0</xdr:row>
      <xdr:rowOff>67066</xdr:rowOff>
    </xdr:from>
    <xdr:ext cx="78553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6083226" y="67066"/>
              <a:ext cx="7855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6083226" y="67066"/>
              <a:ext cx="7855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𝑡−1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−(𝑦_2 ) ̅ )^2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0</xdr:rowOff>
    </xdr:from>
    <xdr:ext cx="168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9334500" y="381000"/>
              <a:ext cx="168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9334500" y="381000"/>
              <a:ext cx="168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(𝑦_1 )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28</xdr:row>
      <xdr:rowOff>0</xdr:rowOff>
    </xdr:from>
    <xdr:ext cx="1719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9334500" y="563880"/>
              <a:ext cx="1719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9334500" y="563880"/>
              <a:ext cx="1719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(𝑦_2 )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29</xdr:row>
      <xdr:rowOff>0</xdr:rowOff>
    </xdr:from>
    <xdr:ext cx="1719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9334500" y="792480"/>
              <a:ext cx="1719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9334500" y="792480"/>
              <a:ext cx="1719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(𝑦_</a:t>
              </a:r>
              <a:r>
                <a:rPr lang="ru-RU" sz="1100" b="0" i="0">
                  <a:latin typeface="Cambria Math" panose="02040503050406030204" pitchFamily="18" charset="0"/>
                </a:rPr>
                <a:t>3 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0</xdr:rowOff>
    </xdr:from>
    <xdr:ext cx="1658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9334500" y="975360"/>
              <a:ext cx="165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9334500" y="975360"/>
              <a:ext cx="165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(𝑦_</a:t>
              </a:r>
              <a:r>
                <a:rPr lang="ru-RU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77855</xdr:colOff>
      <xdr:row>0</xdr:row>
      <xdr:rowOff>70176</xdr:rowOff>
    </xdr:from>
    <xdr:ext cx="657252" cy="180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4058184" y="70176"/>
              <a:ext cx="657252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</m:acc>
                </m:oMath>
              </a14:m>
              <a:r>
                <a:rPr lang="en-US" sz="1100"/>
                <a:t>*</a:t>
              </a:r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4058184" y="70176"/>
              <a:ext cx="657252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(𝑦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𝑡−(𝑦_1)) ̅</a:t>
              </a:r>
              <a:r>
                <a:rPr lang="en-US" sz="1100"/>
                <a:t>*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618565</xdr:colOff>
      <xdr:row>0</xdr:row>
      <xdr:rowOff>65892</xdr:rowOff>
    </xdr:from>
    <xdr:ext cx="627530" cy="185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4598894" y="65892"/>
              <a:ext cx="627530" cy="185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598894" y="65892"/>
              <a:ext cx="627530" cy="185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(𝑦</a:t>
              </a:r>
              <a:r>
                <a:rPr lang="ru-RU" sz="1100" b="0" i="0">
                  <a:latin typeface="Cambria Math" panose="02040503050406030204" pitchFamily="18" charset="0"/>
                </a:rPr>
                <a:t>〗_(</a:t>
              </a:r>
              <a:r>
                <a:rPr lang="en-US" sz="1100" b="0" i="0">
                  <a:latin typeface="Cambria Math" panose="02040503050406030204" pitchFamily="18" charset="0"/>
                </a:rPr>
                <a:t>𝑡−1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−(𝑦_2))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80544</xdr:colOff>
      <xdr:row>0</xdr:row>
      <xdr:rowOff>56729</xdr:rowOff>
    </xdr:from>
    <xdr:ext cx="4685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6723391" y="56729"/>
              <a:ext cx="468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6723391" y="56729"/>
              <a:ext cx="468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𝑡−(𝑦_</a:t>
              </a:r>
              <a:r>
                <a:rPr lang="ru-RU" sz="1100" b="0" i="0">
                  <a:latin typeface="Cambria Math" panose="02040503050406030204" pitchFamily="18" charset="0"/>
                </a:rPr>
                <a:t>3 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</xdr:colOff>
      <xdr:row>0</xdr:row>
      <xdr:rowOff>71717</xdr:rowOff>
    </xdr:from>
    <xdr:ext cx="5970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7252448" y="71717"/>
              <a:ext cx="5970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7252448" y="71717"/>
              <a:ext cx="5970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𝑡−1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−(𝑦_</a:t>
              </a:r>
              <a:r>
                <a:rPr lang="ru-RU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1261644</xdr:colOff>
      <xdr:row>0</xdr:row>
      <xdr:rowOff>83624</xdr:rowOff>
    </xdr:from>
    <xdr:ext cx="65107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9123691" y="83624"/>
              <a:ext cx="65107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9123691" y="83624"/>
              <a:ext cx="65107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𝑡−(𝑦_</a:t>
              </a:r>
              <a:r>
                <a:rPr lang="ru-RU" sz="1100" b="0" i="0">
                  <a:latin typeface="Cambria Math" panose="02040503050406030204" pitchFamily="18" charset="0"/>
                </a:rPr>
                <a:t>3 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605790</xdr:colOff>
      <xdr:row>0</xdr:row>
      <xdr:rowOff>76480</xdr:rowOff>
    </xdr:from>
    <xdr:ext cx="77950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9077437" y="76480"/>
              <a:ext cx="77950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 txBox="1"/>
          </xdr:nvSpPr>
          <xdr:spPr>
            <a:xfrm>
              <a:off x="9077437" y="76480"/>
              <a:ext cx="77950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𝑡−1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−(𝑦_</a:t>
              </a:r>
              <a:r>
                <a:rPr lang="ru-RU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77855</xdr:colOff>
      <xdr:row>0</xdr:row>
      <xdr:rowOff>70176</xdr:rowOff>
    </xdr:from>
    <xdr:ext cx="657252" cy="180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4058184" y="70176"/>
              <a:ext cx="657252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</m:acc>
                </m:oMath>
              </a14:m>
              <a:r>
                <a:rPr lang="en-US" sz="1100"/>
                <a:t>*</a:t>
              </a:r>
              <a:endParaRPr lang="ru-RU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4058184" y="70176"/>
              <a:ext cx="657252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(𝑦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𝑡−(𝑦_3)) ̅</a:t>
              </a:r>
              <a:r>
                <a:rPr lang="en-US" sz="1100"/>
                <a:t>*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618565</xdr:colOff>
      <xdr:row>0</xdr:row>
      <xdr:rowOff>65892</xdr:rowOff>
    </xdr:from>
    <xdr:ext cx="627530" cy="185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4598894" y="65892"/>
              <a:ext cx="627530" cy="185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598894" y="65892"/>
              <a:ext cx="627530" cy="185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(𝑦</a:t>
              </a:r>
              <a:r>
                <a:rPr lang="ru-RU" sz="1100" b="0" i="0">
                  <a:latin typeface="Cambria Math" panose="02040503050406030204" pitchFamily="18" charset="0"/>
                </a:rPr>
                <a:t>〗_(</a:t>
              </a:r>
              <a:r>
                <a:rPr lang="en-US" sz="1100" b="0" i="0">
                  <a:latin typeface="Cambria Math" panose="02040503050406030204" pitchFamily="18" charset="0"/>
                </a:rPr>
                <a:t>𝑡−1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−(𝑦_4)) ̅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0</xdr:row>
          <xdr:rowOff>63500</xdr:rowOff>
        </xdr:from>
        <xdr:to>
          <xdr:col>2</xdr:col>
          <xdr:colOff>406400</xdr:colOff>
          <xdr:row>0</xdr:row>
          <xdr:rowOff>279400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0</xdr:row>
          <xdr:rowOff>38100</xdr:rowOff>
        </xdr:from>
        <xdr:to>
          <xdr:col>3</xdr:col>
          <xdr:colOff>406400</xdr:colOff>
          <xdr:row>0</xdr:row>
          <xdr:rowOff>279400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165100</xdr:colOff>
          <xdr:row>0</xdr:row>
          <xdr:rowOff>63500</xdr:rowOff>
        </xdr:from>
        <xdr:to>
          <xdr:col>4</xdr:col>
          <xdr:colOff>393700</xdr:colOff>
          <xdr:row>0</xdr:row>
          <xdr:rowOff>254000</xdr:rowOff>
        </xdr:to>
        <xdr:sp macro="" textlink="">
          <xdr:nvSpPr>
            <xdr:cNvPr id="12294" name="Object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3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596900</xdr:colOff>
          <xdr:row>0</xdr:row>
          <xdr:rowOff>63500</xdr:rowOff>
        </xdr:from>
        <xdr:to>
          <xdr:col>5</xdr:col>
          <xdr:colOff>596900</xdr:colOff>
          <xdr:row>0</xdr:row>
          <xdr:rowOff>254000</xdr:rowOff>
        </xdr:to>
        <xdr:sp macro="" textlink="">
          <xdr:nvSpPr>
            <xdr:cNvPr id="12293" name="Object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3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</xdr:colOff>
          <xdr:row>0</xdr:row>
          <xdr:rowOff>63500</xdr:rowOff>
        </xdr:from>
        <xdr:to>
          <xdr:col>7</xdr:col>
          <xdr:colOff>12700</xdr:colOff>
          <xdr:row>0</xdr:row>
          <xdr:rowOff>266700</xdr:rowOff>
        </xdr:to>
        <xdr:sp macro="" textlink="">
          <xdr:nvSpPr>
            <xdr:cNvPr id="12292" name="Object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3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215900</xdr:colOff>
          <xdr:row>0</xdr:row>
          <xdr:rowOff>50800</xdr:rowOff>
        </xdr:from>
        <xdr:to>
          <xdr:col>7</xdr:col>
          <xdr:colOff>393700</xdr:colOff>
          <xdr:row>0</xdr:row>
          <xdr:rowOff>254000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3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384810</xdr:colOff>
      <xdr:row>30</xdr:row>
      <xdr:rowOff>179070</xdr:rowOff>
    </xdr:from>
    <xdr:ext cx="1785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384810" y="5650230"/>
              <a:ext cx="1785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4810" y="5650230"/>
              <a:ext cx="1785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365760</xdr:colOff>
      <xdr:row>32</xdr:row>
      <xdr:rowOff>0</xdr:rowOff>
    </xdr:from>
    <xdr:ext cx="1965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365760" y="5836920"/>
              <a:ext cx="1965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65760" y="5836920"/>
              <a:ext cx="1965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𝑈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12</xdr:col>
      <xdr:colOff>319450</xdr:colOff>
      <xdr:row>32</xdr:row>
      <xdr:rowOff>143265</xdr:rowOff>
    </xdr:from>
    <xdr:to>
      <xdr:col>12</xdr:col>
      <xdr:colOff>427450</xdr:colOff>
      <xdr:row>33</xdr:row>
      <xdr:rowOff>68424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8549050" y="6185477"/>
          <a:ext cx="108000" cy="10445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4052</xdr:colOff>
      <xdr:row>9</xdr:row>
      <xdr:rowOff>0</xdr:rowOff>
    </xdr:from>
    <xdr:to>
      <xdr:col>15</xdr:col>
      <xdr:colOff>48846</xdr:colOff>
      <xdr:row>17</xdr:row>
      <xdr:rowOff>58615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456021</xdr:colOff>
      <xdr:row>12</xdr:row>
      <xdr:rowOff>43181</xdr:rowOff>
    </xdr:from>
    <xdr:to>
      <xdr:col>5</xdr:col>
      <xdr:colOff>457200</xdr:colOff>
      <xdr:row>15</xdr:row>
      <xdr:rowOff>30480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H="1" flipV="1">
          <a:off x="5645241" y="2824481"/>
          <a:ext cx="1179" cy="69595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563880</xdr:colOff>
      <xdr:row>11</xdr:row>
      <xdr:rowOff>179559</xdr:rowOff>
    </xdr:from>
    <xdr:to>
      <xdr:col>7</xdr:col>
      <xdr:colOff>570201</xdr:colOff>
      <xdr:row>15</xdr:row>
      <xdr:rowOff>22860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6972300" y="2724639"/>
          <a:ext cx="6321" cy="788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450258</xdr:colOff>
      <xdr:row>15</xdr:row>
      <xdr:rowOff>50799</xdr:rowOff>
    </xdr:from>
    <xdr:to>
      <xdr:col>7</xdr:col>
      <xdr:colOff>135654</xdr:colOff>
      <xdr:row>15</xdr:row>
      <xdr:rowOff>59871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H="1" flipV="1">
          <a:off x="5639478" y="3540759"/>
          <a:ext cx="904596" cy="907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369184</xdr:colOff>
      <xdr:row>15</xdr:row>
      <xdr:rowOff>54543</xdr:rowOff>
    </xdr:from>
    <xdr:to>
      <xdr:col>7</xdr:col>
      <xdr:colOff>585764</xdr:colOff>
      <xdr:row>15</xdr:row>
      <xdr:rowOff>58419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/>
      </xdr:nvCxnSpPr>
      <xdr:spPr>
        <a:xfrm>
          <a:off x="6168004" y="3544503"/>
          <a:ext cx="826180" cy="387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350520</xdr:colOff>
      <xdr:row>14</xdr:row>
      <xdr:rowOff>53340</xdr:rowOff>
    </xdr:from>
    <xdr:ext cx="40055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149340" y="330708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p=4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201930</xdr:colOff>
      <xdr:row>38</xdr:row>
      <xdr:rowOff>179070</xdr:rowOff>
    </xdr:from>
    <xdr:ext cx="1519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710690" y="7844790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10690" y="7844790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312420</xdr:colOff>
      <xdr:row>39</xdr:row>
      <xdr:rowOff>7620</xdr:rowOff>
    </xdr:from>
    <xdr:ext cx="1457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2430780" y="7856220"/>
              <a:ext cx="145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430780" y="7856220"/>
              <a:ext cx="145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304800</xdr:colOff>
      <xdr:row>38</xdr:row>
      <xdr:rowOff>175260</xdr:rowOff>
    </xdr:from>
    <xdr:ext cx="1519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3230880" y="7840980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30880" y="7840980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510540</xdr:colOff>
      <xdr:row>39</xdr:row>
      <xdr:rowOff>7620</xdr:rowOff>
    </xdr:from>
    <xdr:ext cx="1457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3436620" y="7856220"/>
              <a:ext cx="145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436620" y="7856220"/>
              <a:ext cx="145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228600</xdr:colOff>
      <xdr:row>39</xdr:row>
      <xdr:rowOff>3811</xdr:rowOff>
    </xdr:from>
    <xdr:ext cx="2209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6629400" y="7852411"/>
              <a:ext cx="2209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629400" y="7852411"/>
              <a:ext cx="2209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38100</xdr:colOff>
      <xdr:row>38</xdr:row>
      <xdr:rowOff>163830</xdr:rowOff>
    </xdr:from>
    <xdr:ext cx="5452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7048500" y="7829550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048500" y="7829550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(𝑦−𝑦 ̅)〗^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9</xdr:col>
      <xdr:colOff>458804</xdr:colOff>
      <xdr:row>39</xdr:row>
      <xdr:rowOff>4466</xdr:rowOff>
    </xdr:from>
    <xdr:to>
      <xdr:col>17</xdr:col>
      <xdr:colOff>168170</xdr:colOff>
      <xdr:row>54</xdr:row>
      <xdr:rowOff>33564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434730</xdr:colOff>
      <xdr:row>61</xdr:row>
      <xdr:rowOff>0</xdr:rowOff>
    </xdr:from>
    <xdr:to>
      <xdr:col>16</xdr:col>
      <xdr:colOff>565359</xdr:colOff>
      <xdr:row>73</xdr:row>
      <xdr:rowOff>170963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3</xdr:row>
      <xdr:rowOff>0</xdr:rowOff>
    </xdr:from>
    <xdr:to>
      <xdr:col>14</xdr:col>
      <xdr:colOff>600809</xdr:colOff>
      <xdr:row>12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124558</xdr:colOff>
      <xdr:row>6</xdr:row>
      <xdr:rowOff>7326</xdr:rowOff>
    </xdr:from>
    <xdr:to>
      <xdr:col>9</xdr:col>
      <xdr:colOff>131884</xdr:colOff>
      <xdr:row>9</xdr:row>
      <xdr:rowOff>87923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 flipV="1">
          <a:off x="8411308" y="1282211"/>
          <a:ext cx="7326" cy="63011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533859</xdr:colOff>
      <xdr:row>5</xdr:row>
      <xdr:rowOff>109903</xdr:rowOff>
    </xdr:from>
    <xdr:to>
      <xdr:col>10</xdr:col>
      <xdr:colOff>542192</xdr:colOff>
      <xdr:row>9</xdr:row>
      <xdr:rowOff>80596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>
        <a:xfrm flipH="1" flipV="1">
          <a:off x="9428744" y="1201615"/>
          <a:ext cx="8333" cy="70338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351693</xdr:colOff>
      <xdr:row>9</xdr:row>
      <xdr:rowOff>80596</xdr:rowOff>
    </xdr:from>
    <xdr:to>
      <xdr:col>10</xdr:col>
      <xdr:colOff>569738</xdr:colOff>
      <xdr:row>9</xdr:row>
      <xdr:rowOff>84472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>
        <a:xfrm>
          <a:off x="8638443" y="1905000"/>
          <a:ext cx="826180" cy="387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80596</xdr:colOff>
      <xdr:row>9</xdr:row>
      <xdr:rowOff>73269</xdr:rowOff>
    </xdr:from>
    <xdr:to>
      <xdr:col>10</xdr:col>
      <xdr:colOff>377057</xdr:colOff>
      <xdr:row>9</xdr:row>
      <xdr:rowOff>82341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/>
      </xdr:nvCxnSpPr>
      <xdr:spPr>
        <a:xfrm flipH="1" flipV="1">
          <a:off x="8367346" y="1897673"/>
          <a:ext cx="904596" cy="907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402981</xdr:colOff>
      <xdr:row>8</xdr:row>
      <xdr:rowOff>7326</xdr:rowOff>
    </xdr:from>
    <xdr:ext cx="400559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8689731" y="1648557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p=4</a:t>
          </a:r>
          <a:endParaRPr lang="ru-RU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837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zoomScale="90" zoomScaleNormal="90" workbookViewId="0">
      <selection activeCell="G19" sqref="G19"/>
    </sheetView>
  </sheetViews>
  <sheetFormatPr baseColWidth="10" defaultColWidth="8.83203125" defaultRowHeight="15" x14ac:dyDescent="0.2"/>
  <cols>
    <col min="1" max="1" width="14.83203125" bestFit="1" customWidth="1"/>
    <col min="2" max="2" width="28.1640625" customWidth="1"/>
    <col min="4" max="4" width="10.1640625" customWidth="1"/>
    <col min="5" max="5" width="9.83203125" customWidth="1"/>
    <col min="6" max="6" width="10.33203125" customWidth="1"/>
    <col min="9" max="9" width="10.1640625" customWidth="1"/>
    <col min="10" max="10" width="9.83203125" customWidth="1"/>
  </cols>
  <sheetData>
    <row r="1" spans="1:10" ht="14.5" customHeight="1" x14ac:dyDescent="0.2">
      <c r="A1" s="82" t="s">
        <v>54</v>
      </c>
      <c r="B1" s="84" t="s">
        <v>56</v>
      </c>
      <c r="D1" s="106" t="s">
        <v>55</v>
      </c>
      <c r="E1" s="106"/>
      <c r="F1" s="106"/>
      <c r="G1" s="106"/>
    </row>
    <row r="2" spans="1:10" ht="14.5" customHeight="1" x14ac:dyDescent="0.2">
      <c r="A2" s="83">
        <v>1</v>
      </c>
      <c r="B2" s="95">
        <v>4087</v>
      </c>
      <c r="D2" s="106"/>
      <c r="E2" s="106"/>
      <c r="F2" s="106"/>
      <c r="G2" s="106"/>
    </row>
    <row r="3" spans="1:10" ht="16" x14ac:dyDescent="0.2">
      <c r="A3" s="83">
        <v>2</v>
      </c>
      <c r="B3" s="95">
        <v>4737</v>
      </c>
      <c r="D3" s="106"/>
      <c r="E3" s="106"/>
      <c r="F3" s="106"/>
      <c r="G3" s="106"/>
    </row>
    <row r="4" spans="1:10" ht="16" x14ac:dyDescent="0.2">
      <c r="A4" s="83">
        <v>3</v>
      </c>
      <c r="B4" s="95">
        <v>5768</v>
      </c>
      <c r="D4" s="106"/>
      <c r="E4" s="106"/>
      <c r="F4" s="106"/>
      <c r="G4" s="106"/>
    </row>
    <row r="5" spans="1:10" ht="16" x14ac:dyDescent="0.2">
      <c r="A5" s="83">
        <v>4</v>
      </c>
      <c r="B5" s="95">
        <v>6005</v>
      </c>
    </row>
    <row r="6" spans="1:10" ht="16" x14ac:dyDescent="0.2">
      <c r="A6" s="83">
        <v>5</v>
      </c>
      <c r="B6" s="95">
        <v>5639</v>
      </c>
      <c r="D6" s="105" t="s">
        <v>1</v>
      </c>
      <c r="E6" s="105"/>
      <c r="F6" s="105"/>
      <c r="G6" s="105"/>
      <c r="H6" s="105"/>
      <c r="I6" s="105"/>
      <c r="J6" s="105"/>
    </row>
    <row r="7" spans="1:10" ht="15.5" customHeight="1" x14ac:dyDescent="0.2">
      <c r="A7" s="83">
        <v>6</v>
      </c>
      <c r="B7" s="95">
        <v>6745</v>
      </c>
      <c r="D7" s="104" t="s">
        <v>2</v>
      </c>
      <c r="E7" s="104"/>
      <c r="F7" s="104"/>
      <c r="G7" s="104"/>
      <c r="H7" s="104"/>
      <c r="I7" s="104"/>
      <c r="J7" s="104"/>
    </row>
    <row r="8" spans="1:10" ht="14.5" customHeight="1" x14ac:dyDescent="0.2">
      <c r="A8" s="83">
        <v>7</v>
      </c>
      <c r="B8" s="95">
        <v>6311</v>
      </c>
      <c r="D8" s="104"/>
      <c r="E8" s="104"/>
      <c r="F8" s="104"/>
      <c r="G8" s="104"/>
      <c r="H8" s="104"/>
      <c r="I8" s="104"/>
      <c r="J8" s="104"/>
    </row>
    <row r="9" spans="1:10" ht="15.5" customHeight="1" x14ac:dyDescent="0.2">
      <c r="A9" s="83">
        <v>8</v>
      </c>
      <c r="B9" s="95">
        <v>7107</v>
      </c>
      <c r="D9" s="104" t="s">
        <v>3</v>
      </c>
      <c r="E9" s="104"/>
      <c r="F9" s="104"/>
      <c r="G9" s="104"/>
      <c r="H9" s="104"/>
      <c r="I9" s="104"/>
      <c r="J9" s="104"/>
    </row>
    <row r="10" spans="1:10" ht="15.5" customHeight="1" x14ac:dyDescent="0.2">
      <c r="A10" s="83">
        <v>9</v>
      </c>
      <c r="B10" s="95">
        <v>5741</v>
      </c>
      <c r="D10" s="104"/>
      <c r="E10" s="104"/>
      <c r="F10" s="104"/>
      <c r="G10" s="104"/>
      <c r="H10" s="104"/>
      <c r="I10" s="104"/>
      <c r="J10" s="104"/>
    </row>
    <row r="11" spans="1:10" ht="15.5" customHeight="1" x14ac:dyDescent="0.2">
      <c r="A11" s="83">
        <v>10</v>
      </c>
      <c r="B11" s="95">
        <v>7087</v>
      </c>
      <c r="D11" s="104" t="s">
        <v>4</v>
      </c>
      <c r="E11" s="104"/>
      <c r="F11" s="104"/>
      <c r="G11" s="104"/>
      <c r="H11" s="104"/>
      <c r="I11" s="104"/>
      <c r="J11" s="104"/>
    </row>
    <row r="12" spans="1:10" ht="14.5" customHeight="1" x14ac:dyDescent="0.2">
      <c r="A12" s="83">
        <v>11</v>
      </c>
      <c r="B12" s="95">
        <v>7310</v>
      </c>
      <c r="D12" s="104"/>
      <c r="E12" s="104"/>
      <c r="F12" s="104"/>
      <c r="G12" s="104"/>
      <c r="H12" s="104"/>
      <c r="I12" s="104"/>
      <c r="J12" s="104"/>
    </row>
    <row r="13" spans="1:10" ht="16" x14ac:dyDescent="0.2">
      <c r="A13" s="83">
        <v>12</v>
      </c>
      <c r="B13" s="95">
        <v>8600</v>
      </c>
    </row>
    <row r="14" spans="1:10" ht="16" x14ac:dyDescent="0.2">
      <c r="A14" s="83">
        <v>13</v>
      </c>
      <c r="B14" s="95">
        <v>6975</v>
      </c>
    </row>
    <row r="15" spans="1:10" ht="16" x14ac:dyDescent="0.2">
      <c r="A15" s="83">
        <v>14</v>
      </c>
      <c r="B15" s="95">
        <v>6891</v>
      </c>
    </row>
    <row r="16" spans="1:10" ht="16" x14ac:dyDescent="0.2">
      <c r="A16" s="83">
        <v>15</v>
      </c>
      <c r="B16" s="95">
        <v>7527</v>
      </c>
    </row>
    <row r="17" spans="1:2" ht="16" x14ac:dyDescent="0.2">
      <c r="A17" s="83">
        <v>16</v>
      </c>
      <c r="B17" s="95">
        <v>7971</v>
      </c>
    </row>
    <row r="18" spans="1:2" ht="16" x14ac:dyDescent="0.2">
      <c r="A18" s="83">
        <v>17</v>
      </c>
      <c r="B18" s="95">
        <v>5875</v>
      </c>
    </row>
    <row r="19" spans="1:2" ht="16" x14ac:dyDescent="0.2">
      <c r="A19" s="83">
        <v>18</v>
      </c>
      <c r="B19" s="95">
        <v>6140</v>
      </c>
    </row>
    <row r="20" spans="1:2" ht="16" x14ac:dyDescent="0.2">
      <c r="A20" s="83">
        <v>19</v>
      </c>
      <c r="B20" s="95">
        <v>6248</v>
      </c>
    </row>
    <row r="21" spans="1:2" ht="16" x14ac:dyDescent="0.2">
      <c r="A21" s="83">
        <v>20</v>
      </c>
      <c r="B21" s="95">
        <v>6041</v>
      </c>
    </row>
    <row r="22" spans="1:2" ht="16" x14ac:dyDescent="0.2">
      <c r="A22" s="83">
        <v>21</v>
      </c>
      <c r="B22" s="82">
        <v>4626</v>
      </c>
    </row>
    <row r="23" spans="1:2" ht="16" x14ac:dyDescent="0.2">
      <c r="A23" s="83">
        <v>22</v>
      </c>
      <c r="B23" s="82">
        <v>6501</v>
      </c>
    </row>
    <row r="24" spans="1:2" ht="16" x14ac:dyDescent="0.2">
      <c r="A24" s="83">
        <v>23</v>
      </c>
      <c r="B24" s="82">
        <v>6284</v>
      </c>
    </row>
    <row r="25" spans="1:2" ht="16" x14ac:dyDescent="0.2">
      <c r="A25" s="83">
        <v>24</v>
      </c>
      <c r="B25" s="82">
        <v>6707</v>
      </c>
    </row>
    <row r="26" spans="1:2" x14ac:dyDescent="0.2">
      <c r="A26" s="81"/>
      <c r="B26" s="81"/>
    </row>
    <row r="27" spans="1:2" x14ac:dyDescent="0.2">
      <c r="A27" s="81"/>
      <c r="B27" s="81"/>
    </row>
    <row r="28" spans="1:2" x14ac:dyDescent="0.2">
      <c r="A28" s="81"/>
      <c r="B28" s="81"/>
    </row>
    <row r="29" spans="1:2" x14ac:dyDescent="0.2">
      <c r="A29" s="81"/>
      <c r="B29" s="81"/>
    </row>
    <row r="30" spans="1:2" x14ac:dyDescent="0.2">
      <c r="A30" s="81"/>
      <c r="B30" s="81"/>
    </row>
  </sheetData>
  <mergeCells count="5">
    <mergeCell ref="D9:J10"/>
    <mergeCell ref="D7:J8"/>
    <mergeCell ref="D6:J6"/>
    <mergeCell ref="D11:J12"/>
    <mergeCell ref="D1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zoomScaleNormal="100" workbookViewId="0">
      <selection activeCell="N21" sqref="N21"/>
    </sheetView>
  </sheetViews>
  <sheetFormatPr baseColWidth="10" defaultColWidth="8.83203125" defaultRowHeight="15" x14ac:dyDescent="0.2"/>
  <cols>
    <col min="1" max="1" width="10.5" customWidth="1"/>
    <col min="2" max="2" width="20.83203125" customWidth="1"/>
    <col min="3" max="3" width="10.1640625" bestFit="1" customWidth="1"/>
    <col min="5" max="5" width="10.1640625" bestFit="1" customWidth="1"/>
    <col min="6" max="6" width="18.5" customWidth="1"/>
    <col min="8" max="8" width="15.33203125" customWidth="1"/>
    <col min="11" max="11" width="18.5" customWidth="1"/>
    <col min="13" max="13" width="11.1640625" customWidth="1"/>
  </cols>
  <sheetData>
    <row r="1" spans="1:13" ht="30" x14ac:dyDescent="0.2">
      <c r="A1" s="60" t="str">
        <f>'Исходные данные 1'!A1</f>
        <v>Номер квартала</v>
      </c>
      <c r="B1" s="77" t="str">
        <f>'Исходные данные 1'!B1</f>
        <v>Экспорт, млрд долл., цены ФОБ</v>
      </c>
      <c r="C1" s="3" t="s">
        <v>30</v>
      </c>
      <c r="D1" s="86"/>
      <c r="E1" s="86"/>
      <c r="F1" s="3"/>
      <c r="G1" s="86"/>
      <c r="H1" s="86"/>
      <c r="I1" s="1"/>
      <c r="J1" s="1"/>
      <c r="K1" s="3"/>
      <c r="L1" s="1"/>
      <c r="M1" s="1"/>
    </row>
    <row r="2" spans="1:13" x14ac:dyDescent="0.2">
      <c r="A2" s="63">
        <f>'Исходные данные 1'!A2</f>
        <v>1</v>
      </c>
      <c r="B2" s="85">
        <f>'Исходные данные 1'!B2</f>
        <v>4087</v>
      </c>
      <c r="C2" s="47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</row>
    <row r="3" spans="1:13" x14ac:dyDescent="0.2">
      <c r="A3" s="63">
        <f>'Исходные данные 1'!A3</f>
        <v>2</v>
      </c>
      <c r="B3" s="85">
        <f>'Исходные данные 1'!B3</f>
        <v>4737</v>
      </c>
      <c r="C3" s="47">
        <f>B2</f>
        <v>4087</v>
      </c>
      <c r="D3" s="1">
        <f t="shared" ref="D3:D25" si="0">B3-$B$28</f>
        <v>-1734.130434782609</v>
      </c>
      <c r="E3" s="1">
        <f t="shared" ref="E3:E25" si="1">C3-$B$29</f>
        <v>-2270.217391304348</v>
      </c>
      <c r="F3" s="1">
        <f>D3*E3</f>
        <v>3936853.0718336492</v>
      </c>
      <c r="G3" s="1">
        <f>D3^2</f>
        <v>3007208.3648393205</v>
      </c>
      <c r="H3" s="1">
        <f>E3^2</f>
        <v>5153887.0037807189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</row>
    <row r="4" spans="1:13" x14ac:dyDescent="0.2">
      <c r="A4" s="63">
        <f>'Исходные данные 1'!A4</f>
        <v>3</v>
      </c>
      <c r="B4" s="85">
        <f>'Исходные данные 1'!B4</f>
        <v>5768</v>
      </c>
      <c r="C4" s="47">
        <f t="shared" ref="C4:C25" si="2">B3</f>
        <v>4737</v>
      </c>
      <c r="D4" s="1">
        <f t="shared" si="0"/>
        <v>-703.13043478260897</v>
      </c>
      <c r="E4" s="1">
        <f t="shared" si="1"/>
        <v>-1620.217391304348</v>
      </c>
      <c r="F4" s="1">
        <f t="shared" ref="F4:F25" si="3">D4*E4</f>
        <v>1139224.1587901707</v>
      </c>
      <c r="G4" s="1">
        <f t="shared" ref="G4:G25" si="4">D4^2</f>
        <v>494392.4083175807</v>
      </c>
      <c r="H4" s="1">
        <f t="shared" ref="H4:H25" si="5">E4^2</f>
        <v>2625104.3950850666</v>
      </c>
      <c r="I4" s="1">
        <f t="shared" ref="I4:I25" si="6">B4-$B$30</f>
        <v>-781.95454545454504</v>
      </c>
      <c r="J4" s="1">
        <f t="shared" ref="J4:J25" si="7">C4-$B$31</f>
        <v>-1723.409090909091</v>
      </c>
      <c r="K4" s="1">
        <f t="shared" ref="K4:K25" si="8">I4*J4</f>
        <v>1347627.5723140489</v>
      </c>
      <c r="L4" s="1">
        <f t="shared" ref="L4:L25" si="9">I4^2</f>
        <v>611452.91115702409</v>
      </c>
      <c r="M4" s="1">
        <f t="shared" ref="M4:M25" si="10">J4^2</f>
        <v>2970138.8946280996</v>
      </c>
    </row>
    <row r="5" spans="1:13" x14ac:dyDescent="0.2">
      <c r="A5" s="63">
        <f>'Исходные данные 1'!A5</f>
        <v>4</v>
      </c>
      <c r="B5" s="85">
        <f>'Исходные данные 1'!B5</f>
        <v>6005</v>
      </c>
      <c r="C5" s="47">
        <f t="shared" si="2"/>
        <v>5768</v>
      </c>
      <c r="D5" s="1">
        <f t="shared" si="0"/>
        <v>-466.13043478260897</v>
      </c>
      <c r="E5" s="1">
        <f t="shared" si="1"/>
        <v>-589.21739130434798</v>
      </c>
      <c r="F5" s="1">
        <f t="shared" si="3"/>
        <v>274652.15879017039</v>
      </c>
      <c r="G5" s="1">
        <f t="shared" si="4"/>
        <v>217277.58223062407</v>
      </c>
      <c r="H5" s="1">
        <f t="shared" si="5"/>
        <v>347177.13421550114</v>
      </c>
      <c r="I5" s="1">
        <f t="shared" si="6"/>
        <v>-544.95454545454504</v>
      </c>
      <c r="J5" s="1">
        <f t="shared" si="7"/>
        <v>-692.40909090909099</v>
      </c>
      <c r="K5" s="1">
        <f t="shared" si="8"/>
        <v>377331.48140495841</v>
      </c>
      <c r="L5" s="1">
        <f t="shared" si="9"/>
        <v>296975.4566115698</v>
      </c>
      <c r="M5" s="1">
        <f t="shared" si="10"/>
        <v>479430.34917355381</v>
      </c>
    </row>
    <row r="6" spans="1:13" x14ac:dyDescent="0.2">
      <c r="A6" s="63">
        <f>'Исходные данные 1'!A6</f>
        <v>5</v>
      </c>
      <c r="B6" s="85">
        <f>'Исходные данные 1'!B6</f>
        <v>5639</v>
      </c>
      <c r="C6" s="47">
        <f t="shared" si="2"/>
        <v>6005</v>
      </c>
      <c r="D6" s="1">
        <f t="shared" si="0"/>
        <v>-832.13043478260897</v>
      </c>
      <c r="E6" s="1">
        <f t="shared" si="1"/>
        <v>-352.21739130434798</v>
      </c>
      <c r="F6" s="1">
        <f t="shared" si="3"/>
        <v>293090.81096408342</v>
      </c>
      <c r="G6" s="1">
        <f t="shared" si="4"/>
        <v>692441.06049149379</v>
      </c>
      <c r="H6" s="1">
        <f t="shared" si="5"/>
        <v>124057.09073724019</v>
      </c>
      <c r="I6" s="1">
        <f t="shared" si="6"/>
        <v>-910.95454545454504</v>
      </c>
      <c r="J6" s="1">
        <f t="shared" si="7"/>
        <v>-455.40909090909099</v>
      </c>
      <c r="K6" s="1">
        <f t="shared" si="8"/>
        <v>414856.98140495858</v>
      </c>
      <c r="L6" s="1">
        <f t="shared" si="9"/>
        <v>829838.1838842968</v>
      </c>
      <c r="M6" s="1">
        <f t="shared" si="10"/>
        <v>207397.44008264469</v>
      </c>
    </row>
    <row r="7" spans="1:13" x14ac:dyDescent="0.2">
      <c r="A7" s="63">
        <f>'Исходные данные 1'!A7</f>
        <v>6</v>
      </c>
      <c r="B7" s="85">
        <f>'Исходные данные 1'!B7</f>
        <v>6745</v>
      </c>
      <c r="C7" s="47">
        <f t="shared" si="2"/>
        <v>5639</v>
      </c>
      <c r="D7" s="1">
        <f t="shared" si="0"/>
        <v>273.86956521739103</v>
      </c>
      <c r="E7" s="1">
        <f t="shared" si="1"/>
        <v>-718.21739130434798</v>
      </c>
      <c r="F7" s="1">
        <f t="shared" si="3"/>
        <v>-196697.88468809059</v>
      </c>
      <c r="G7" s="1">
        <f t="shared" si="4"/>
        <v>75004.538752362801</v>
      </c>
      <c r="H7" s="1">
        <f t="shared" si="5"/>
        <v>515836.22117202292</v>
      </c>
      <c r="I7" s="1">
        <f t="shared" si="6"/>
        <v>195.04545454545496</v>
      </c>
      <c r="J7" s="1">
        <f t="shared" si="7"/>
        <v>-821.40909090909099</v>
      </c>
      <c r="K7" s="1">
        <f t="shared" si="8"/>
        <v>-160212.10950413259</v>
      </c>
      <c r="L7" s="1">
        <f t="shared" si="9"/>
        <v>38042.729338843135</v>
      </c>
      <c r="M7" s="1">
        <f t="shared" si="10"/>
        <v>674712.89462809928</v>
      </c>
    </row>
    <row r="8" spans="1:13" x14ac:dyDescent="0.2">
      <c r="A8" s="63">
        <f>'Исходные данные 1'!A8</f>
        <v>7</v>
      </c>
      <c r="B8" s="85">
        <f>'Исходные данные 1'!B8</f>
        <v>6311</v>
      </c>
      <c r="C8" s="47">
        <f t="shared" si="2"/>
        <v>6745</v>
      </c>
      <c r="D8" s="1">
        <f t="shared" si="0"/>
        <v>-160.13043478260897</v>
      </c>
      <c r="E8" s="1">
        <f t="shared" si="1"/>
        <v>387.78260869565202</v>
      </c>
      <c r="F8" s="1">
        <f t="shared" si="3"/>
        <v>-62095.79773156908</v>
      </c>
      <c r="G8" s="1">
        <f t="shared" si="4"/>
        <v>25641.756143667386</v>
      </c>
      <c r="H8" s="1">
        <f t="shared" si="5"/>
        <v>150375.35160680517</v>
      </c>
      <c r="I8" s="1">
        <f t="shared" si="6"/>
        <v>-238.95454545454504</v>
      </c>
      <c r="J8" s="1">
        <f t="shared" si="7"/>
        <v>284.59090909090901</v>
      </c>
      <c r="K8" s="1">
        <f t="shared" si="8"/>
        <v>-68004.291322313918</v>
      </c>
      <c r="L8" s="1">
        <f t="shared" si="9"/>
        <v>57099.274793388235</v>
      </c>
      <c r="M8" s="1">
        <f t="shared" si="10"/>
        <v>80991.985537190034</v>
      </c>
    </row>
    <row r="9" spans="1:13" x14ac:dyDescent="0.2">
      <c r="A9" s="63">
        <f>'Исходные данные 1'!A9</f>
        <v>8</v>
      </c>
      <c r="B9" s="85">
        <f>'Исходные данные 1'!B9</f>
        <v>7107</v>
      </c>
      <c r="C9" s="47">
        <f t="shared" si="2"/>
        <v>6311</v>
      </c>
      <c r="D9" s="1">
        <f t="shared" si="0"/>
        <v>635.86956521739103</v>
      </c>
      <c r="E9" s="1">
        <f t="shared" si="1"/>
        <v>-46.217391304347984</v>
      </c>
      <c r="F9" s="1">
        <f t="shared" si="3"/>
        <v>-29388.23251417778</v>
      </c>
      <c r="G9" s="1">
        <f t="shared" si="4"/>
        <v>404330.10396975389</v>
      </c>
      <c r="H9" s="1">
        <f t="shared" si="5"/>
        <v>2136.0472589792207</v>
      </c>
      <c r="I9" s="1">
        <f t="shared" si="6"/>
        <v>557.04545454545496</v>
      </c>
      <c r="J9" s="1">
        <f t="shared" si="7"/>
        <v>-149.40909090909099</v>
      </c>
      <c r="K9" s="1">
        <f t="shared" si="8"/>
        <v>-83227.654958677798</v>
      </c>
      <c r="L9" s="1">
        <f t="shared" si="9"/>
        <v>310299.63842975255</v>
      </c>
      <c r="M9" s="1">
        <f t="shared" si="10"/>
        <v>22323.076446281015</v>
      </c>
    </row>
    <row r="10" spans="1:13" x14ac:dyDescent="0.2">
      <c r="A10" s="63">
        <f>'Исходные данные 1'!A10</f>
        <v>9</v>
      </c>
      <c r="B10" s="85">
        <f>'Исходные данные 1'!B10</f>
        <v>5741</v>
      </c>
      <c r="C10" s="47">
        <f t="shared" si="2"/>
        <v>7107</v>
      </c>
      <c r="D10" s="1">
        <f t="shared" si="0"/>
        <v>-730.13043478260897</v>
      </c>
      <c r="E10" s="1">
        <f t="shared" si="1"/>
        <v>749.78260869565202</v>
      </c>
      <c r="F10" s="1">
        <f t="shared" si="3"/>
        <v>-547439.1020793952</v>
      </c>
      <c r="G10" s="1">
        <f t="shared" si="4"/>
        <v>533090.45179584157</v>
      </c>
      <c r="H10" s="1">
        <f t="shared" si="5"/>
        <v>562173.96030245721</v>
      </c>
      <c r="I10" s="1">
        <f t="shared" si="6"/>
        <v>-808.95454545454504</v>
      </c>
      <c r="J10" s="1">
        <f t="shared" si="7"/>
        <v>646.59090909090901</v>
      </c>
      <c r="K10" s="1">
        <f t="shared" si="8"/>
        <v>-523062.65495867736</v>
      </c>
      <c r="L10" s="1">
        <f t="shared" si="9"/>
        <v>654407.45661156962</v>
      </c>
      <c r="M10" s="1">
        <f t="shared" si="10"/>
        <v>418079.80371900817</v>
      </c>
    </row>
    <row r="11" spans="1:13" x14ac:dyDescent="0.2">
      <c r="A11" s="63">
        <f>'Исходные данные 1'!A11</f>
        <v>10</v>
      </c>
      <c r="B11" s="85">
        <f>'Исходные данные 1'!B11</f>
        <v>7087</v>
      </c>
      <c r="C11" s="47">
        <f t="shared" si="2"/>
        <v>5741</v>
      </c>
      <c r="D11" s="1">
        <f t="shared" si="0"/>
        <v>615.86956521739103</v>
      </c>
      <c r="E11" s="1">
        <f t="shared" si="1"/>
        <v>-616.21739130434798</v>
      </c>
      <c r="F11" s="1">
        <f t="shared" si="3"/>
        <v>-379509.53686200373</v>
      </c>
      <c r="G11" s="1">
        <f t="shared" si="4"/>
        <v>379295.32136105828</v>
      </c>
      <c r="H11" s="1">
        <f t="shared" si="5"/>
        <v>379723.87334593595</v>
      </c>
      <c r="I11" s="1">
        <f t="shared" si="6"/>
        <v>537.04545454545496</v>
      </c>
      <c r="J11" s="1">
        <f t="shared" si="7"/>
        <v>-719.40909090909099</v>
      </c>
      <c r="K11" s="1">
        <f t="shared" si="8"/>
        <v>-386355.3822314053</v>
      </c>
      <c r="L11" s="1">
        <f t="shared" si="9"/>
        <v>288417.82024793432</v>
      </c>
      <c r="M11" s="1">
        <f t="shared" si="10"/>
        <v>517549.44008264475</v>
      </c>
    </row>
    <row r="12" spans="1:13" x14ac:dyDescent="0.2">
      <c r="A12" s="63">
        <f>'Исходные данные 1'!A12</f>
        <v>11</v>
      </c>
      <c r="B12" s="85">
        <f>'Исходные данные 1'!B12</f>
        <v>7310</v>
      </c>
      <c r="C12" s="47">
        <f t="shared" si="2"/>
        <v>7087</v>
      </c>
      <c r="D12" s="1">
        <f t="shared" si="0"/>
        <v>838.86956521739103</v>
      </c>
      <c r="E12" s="1">
        <f t="shared" si="1"/>
        <v>729.78260869565202</v>
      </c>
      <c r="F12" s="1">
        <f t="shared" si="3"/>
        <v>612192.41965973505</v>
      </c>
      <c r="G12" s="1">
        <f t="shared" si="4"/>
        <v>703702.1474480147</v>
      </c>
      <c r="H12" s="1">
        <f t="shared" si="5"/>
        <v>532582.65595463116</v>
      </c>
      <c r="I12" s="1">
        <f t="shared" si="6"/>
        <v>760.04545454545496</v>
      </c>
      <c r="J12" s="1">
        <f t="shared" si="7"/>
        <v>626.59090909090901</v>
      </c>
      <c r="K12" s="1">
        <f t="shared" si="8"/>
        <v>476237.57231404976</v>
      </c>
      <c r="L12" s="1">
        <f t="shared" si="9"/>
        <v>577669.09297520726</v>
      </c>
      <c r="M12" s="1">
        <f t="shared" si="10"/>
        <v>392616.16735537181</v>
      </c>
    </row>
    <row r="13" spans="1:13" x14ac:dyDescent="0.2">
      <c r="A13" s="63">
        <f>'Исходные данные 1'!A13</f>
        <v>12</v>
      </c>
      <c r="B13" s="85">
        <f>'Исходные данные 1'!B13</f>
        <v>8600</v>
      </c>
      <c r="C13" s="47">
        <f t="shared" si="2"/>
        <v>7310</v>
      </c>
      <c r="D13" s="1">
        <f t="shared" si="0"/>
        <v>2128.869565217391</v>
      </c>
      <c r="E13" s="1">
        <f t="shared" si="1"/>
        <v>952.78260869565202</v>
      </c>
      <c r="F13" s="1">
        <f t="shared" si="3"/>
        <v>2028349.8979206043</v>
      </c>
      <c r="G13" s="1">
        <f t="shared" si="4"/>
        <v>4532085.6257088836</v>
      </c>
      <c r="H13" s="1">
        <f t="shared" si="5"/>
        <v>907794.69943289191</v>
      </c>
      <c r="I13" s="1">
        <f t="shared" si="6"/>
        <v>2050.045454545455</v>
      </c>
      <c r="J13" s="1">
        <f t="shared" si="7"/>
        <v>849.59090909090901</v>
      </c>
      <c r="K13" s="1">
        <f t="shared" si="8"/>
        <v>1741699.9814049588</v>
      </c>
      <c r="L13" s="1">
        <f t="shared" si="9"/>
        <v>4202686.365702481</v>
      </c>
      <c r="M13" s="1">
        <f t="shared" si="10"/>
        <v>721804.71280991717</v>
      </c>
    </row>
    <row r="14" spans="1:13" x14ac:dyDescent="0.2">
      <c r="A14" s="63">
        <f>'Исходные данные 1'!A14</f>
        <v>13</v>
      </c>
      <c r="B14" s="85">
        <f>'Исходные данные 1'!B14</f>
        <v>6975</v>
      </c>
      <c r="C14" s="47">
        <f t="shared" si="2"/>
        <v>8600</v>
      </c>
      <c r="D14" s="1">
        <f t="shared" si="0"/>
        <v>503.86956521739103</v>
      </c>
      <c r="E14" s="1">
        <f t="shared" si="1"/>
        <v>2242.782608695652</v>
      </c>
      <c r="F14" s="1">
        <f t="shared" si="3"/>
        <v>1130069.8979206043</v>
      </c>
      <c r="G14" s="1">
        <f t="shared" si="4"/>
        <v>253884.53875236266</v>
      </c>
      <c r="H14" s="1">
        <f t="shared" si="5"/>
        <v>5030073.829867674</v>
      </c>
      <c r="I14" s="1">
        <f t="shared" si="6"/>
        <v>425.04545454545496</v>
      </c>
      <c r="J14" s="1">
        <f t="shared" si="7"/>
        <v>2139.590909090909</v>
      </c>
      <c r="K14" s="1">
        <f t="shared" si="8"/>
        <v>909423.39049586863</v>
      </c>
      <c r="L14" s="1">
        <f t="shared" si="9"/>
        <v>180663.63842975241</v>
      </c>
      <c r="M14" s="1">
        <f t="shared" si="10"/>
        <v>4577849.2582644625</v>
      </c>
    </row>
    <row r="15" spans="1:13" x14ac:dyDescent="0.2">
      <c r="A15" s="63">
        <f>'Исходные данные 1'!A15</f>
        <v>14</v>
      </c>
      <c r="B15" s="85">
        <f>'Исходные данные 1'!B15</f>
        <v>6891</v>
      </c>
      <c r="C15" s="47">
        <f t="shared" si="2"/>
        <v>6975</v>
      </c>
      <c r="D15" s="1">
        <f t="shared" si="0"/>
        <v>419.86956521739103</v>
      </c>
      <c r="E15" s="1">
        <f t="shared" si="1"/>
        <v>617.78260869565202</v>
      </c>
      <c r="F15" s="1">
        <f t="shared" si="3"/>
        <v>259388.11531190903</v>
      </c>
      <c r="G15" s="1">
        <f t="shared" si="4"/>
        <v>176290.45179584099</v>
      </c>
      <c r="H15" s="1">
        <f t="shared" si="5"/>
        <v>381655.35160680511</v>
      </c>
      <c r="I15" s="1">
        <f t="shared" si="6"/>
        <v>341.04545454545496</v>
      </c>
      <c r="J15" s="1">
        <f t="shared" si="7"/>
        <v>514.59090909090901</v>
      </c>
      <c r="K15" s="1">
        <f t="shared" si="8"/>
        <v>175498.89049586796</v>
      </c>
      <c r="L15" s="1">
        <f t="shared" si="9"/>
        <v>116312.00206611598</v>
      </c>
      <c r="M15" s="1">
        <f t="shared" si="10"/>
        <v>264803.80371900817</v>
      </c>
    </row>
    <row r="16" spans="1:13" x14ac:dyDescent="0.2">
      <c r="A16" s="63">
        <f>'Исходные данные 1'!A16</f>
        <v>15</v>
      </c>
      <c r="B16" s="85">
        <f>'Исходные данные 1'!B16</f>
        <v>7527</v>
      </c>
      <c r="C16" s="47">
        <f t="shared" si="2"/>
        <v>6891</v>
      </c>
      <c r="D16" s="1">
        <f t="shared" si="0"/>
        <v>1055.869565217391</v>
      </c>
      <c r="E16" s="1">
        <f t="shared" si="1"/>
        <v>533.78260869565202</v>
      </c>
      <c r="F16" s="1">
        <f t="shared" si="3"/>
        <v>563604.81096408283</v>
      </c>
      <c r="G16" s="1">
        <f t="shared" si="4"/>
        <v>1114860.5387523624</v>
      </c>
      <c r="H16" s="1">
        <f t="shared" si="5"/>
        <v>284923.87334593554</v>
      </c>
      <c r="I16" s="1">
        <f t="shared" si="6"/>
        <v>977.04545454545496</v>
      </c>
      <c r="J16" s="1">
        <f t="shared" si="7"/>
        <v>430.59090909090901</v>
      </c>
      <c r="K16" s="1">
        <f t="shared" si="8"/>
        <v>420706.89049586788</v>
      </c>
      <c r="L16" s="1">
        <f t="shared" si="9"/>
        <v>954617.82024793467</v>
      </c>
      <c r="M16" s="1">
        <f t="shared" si="10"/>
        <v>185408.53099173546</v>
      </c>
    </row>
    <row r="17" spans="1:13" x14ac:dyDescent="0.2">
      <c r="A17" s="63">
        <f>'Исходные данные 1'!A17</f>
        <v>16</v>
      </c>
      <c r="B17" s="85">
        <f>'Исходные данные 1'!B17</f>
        <v>7971</v>
      </c>
      <c r="C17" s="47">
        <f t="shared" si="2"/>
        <v>7527</v>
      </c>
      <c r="D17" s="1">
        <f t="shared" si="0"/>
        <v>1499.869565217391</v>
      </c>
      <c r="E17" s="1">
        <f t="shared" si="1"/>
        <v>1169.782608695652</v>
      </c>
      <c r="F17" s="1">
        <f t="shared" si="3"/>
        <v>1754521.332703213</v>
      </c>
      <c r="G17" s="1">
        <f t="shared" si="4"/>
        <v>2249608.7126654056</v>
      </c>
      <c r="H17" s="1">
        <f t="shared" si="5"/>
        <v>1368391.3516068049</v>
      </c>
      <c r="I17" s="1">
        <f t="shared" si="6"/>
        <v>1421.045454545455</v>
      </c>
      <c r="J17" s="1">
        <f t="shared" si="7"/>
        <v>1066.590909090909</v>
      </c>
      <c r="K17" s="1">
        <f t="shared" si="8"/>
        <v>1515674.1632231409</v>
      </c>
      <c r="L17" s="1">
        <f t="shared" si="9"/>
        <v>2019370.1838842987</v>
      </c>
      <c r="M17" s="1">
        <f t="shared" si="10"/>
        <v>1137616.1673553716</v>
      </c>
    </row>
    <row r="18" spans="1:13" x14ac:dyDescent="0.2">
      <c r="A18" s="63">
        <f>'Исходные данные 1'!A18</f>
        <v>17</v>
      </c>
      <c r="B18" s="85">
        <f>'Исходные данные 1'!B18</f>
        <v>5875</v>
      </c>
      <c r="C18" s="47">
        <f t="shared" si="2"/>
        <v>7971</v>
      </c>
      <c r="D18" s="1">
        <f t="shared" si="0"/>
        <v>-596.13043478260897</v>
      </c>
      <c r="E18" s="1">
        <f t="shared" si="1"/>
        <v>1613.782608695652</v>
      </c>
      <c r="F18" s="1">
        <f t="shared" si="3"/>
        <v>-962024.92816635198</v>
      </c>
      <c r="G18" s="1">
        <f t="shared" si="4"/>
        <v>355371.49527410243</v>
      </c>
      <c r="H18" s="1">
        <f t="shared" si="5"/>
        <v>2604294.3081285441</v>
      </c>
      <c r="I18" s="1">
        <f t="shared" si="6"/>
        <v>-674.95454545454504</v>
      </c>
      <c r="J18" s="1">
        <f t="shared" si="7"/>
        <v>1510.590909090909</v>
      </c>
      <c r="K18" s="1">
        <f t="shared" si="8"/>
        <v>-1019580.2004132224</v>
      </c>
      <c r="L18" s="1">
        <f t="shared" si="9"/>
        <v>455563.6384297515</v>
      </c>
      <c r="M18" s="1">
        <f t="shared" si="10"/>
        <v>2281884.8946280987</v>
      </c>
    </row>
    <row r="19" spans="1:13" x14ac:dyDescent="0.2">
      <c r="A19" s="63">
        <f>'Исходные данные 1'!A19</f>
        <v>18</v>
      </c>
      <c r="B19" s="85">
        <f>'Исходные данные 1'!B19</f>
        <v>6140</v>
      </c>
      <c r="C19" s="47">
        <f t="shared" si="2"/>
        <v>5875</v>
      </c>
      <c r="D19" s="1">
        <f t="shared" si="0"/>
        <v>-331.13043478260897</v>
      </c>
      <c r="E19" s="1">
        <f t="shared" si="1"/>
        <v>-482.21739130434798</v>
      </c>
      <c r="F19" s="1">
        <f t="shared" si="3"/>
        <v>159676.85444234422</v>
      </c>
      <c r="G19" s="1">
        <f t="shared" si="4"/>
        <v>109647.36483931965</v>
      </c>
      <c r="H19" s="1">
        <f t="shared" si="5"/>
        <v>232533.61247637068</v>
      </c>
      <c r="I19" s="1">
        <f t="shared" si="6"/>
        <v>-409.95454545454504</v>
      </c>
      <c r="J19" s="1">
        <f t="shared" si="7"/>
        <v>-585.40909090909099</v>
      </c>
      <c r="K19" s="1">
        <f t="shared" si="8"/>
        <v>239991.11776859482</v>
      </c>
      <c r="L19" s="1">
        <f t="shared" si="9"/>
        <v>168062.72933884265</v>
      </c>
      <c r="M19" s="1">
        <f t="shared" si="10"/>
        <v>342703.80371900834</v>
      </c>
    </row>
    <row r="20" spans="1:13" x14ac:dyDescent="0.2">
      <c r="A20" s="63">
        <f>'Исходные данные 1'!A20</f>
        <v>19</v>
      </c>
      <c r="B20" s="85">
        <f>'Исходные данные 1'!B20</f>
        <v>6248</v>
      </c>
      <c r="C20" s="47">
        <f t="shared" si="2"/>
        <v>6140</v>
      </c>
      <c r="D20" s="1">
        <f t="shared" si="0"/>
        <v>-223.13043478260897</v>
      </c>
      <c r="E20" s="1">
        <f t="shared" si="1"/>
        <v>-217.21739130434798</v>
      </c>
      <c r="F20" s="1">
        <f t="shared" si="3"/>
        <v>48467.81096408327</v>
      </c>
      <c r="G20" s="1">
        <f t="shared" si="4"/>
        <v>49787.190926276118</v>
      </c>
      <c r="H20" s="1">
        <f t="shared" si="5"/>
        <v>47183.39508506623</v>
      </c>
      <c r="I20" s="1">
        <f t="shared" si="6"/>
        <v>-301.95454545454504</v>
      </c>
      <c r="J20" s="1">
        <f t="shared" si="7"/>
        <v>-320.40909090909099</v>
      </c>
      <c r="K20" s="1">
        <f t="shared" si="8"/>
        <v>96748.981404958569</v>
      </c>
      <c r="L20" s="1">
        <f t="shared" si="9"/>
        <v>91176.547520660912</v>
      </c>
      <c r="M20" s="1">
        <f t="shared" si="10"/>
        <v>102661.98553719014</v>
      </c>
    </row>
    <row r="21" spans="1:13" x14ac:dyDescent="0.2">
      <c r="A21" s="63">
        <f>'Исходные данные 1'!A21</f>
        <v>20</v>
      </c>
      <c r="B21" s="85">
        <f>'Исходные данные 1'!B21</f>
        <v>6041</v>
      </c>
      <c r="C21" s="47">
        <f t="shared" si="2"/>
        <v>6248</v>
      </c>
      <c r="D21" s="1">
        <f t="shared" si="0"/>
        <v>-430.13043478260897</v>
      </c>
      <c r="E21" s="1">
        <f t="shared" si="1"/>
        <v>-109.21739130434798</v>
      </c>
      <c r="F21" s="1">
        <f t="shared" si="3"/>
        <v>46977.724007561534</v>
      </c>
      <c r="G21" s="1">
        <f t="shared" si="4"/>
        <v>185012.19092627623</v>
      </c>
      <c r="H21" s="1">
        <f t="shared" si="5"/>
        <v>11928.438563327067</v>
      </c>
      <c r="I21" s="1">
        <f t="shared" si="6"/>
        <v>-508.95454545454504</v>
      </c>
      <c r="J21" s="1">
        <f t="shared" si="7"/>
        <v>-212.40909090909099</v>
      </c>
      <c r="K21" s="1">
        <f t="shared" si="8"/>
        <v>108106.57231404954</v>
      </c>
      <c r="L21" s="1">
        <f t="shared" si="9"/>
        <v>259034.72933884256</v>
      </c>
      <c r="M21" s="1">
        <f t="shared" si="10"/>
        <v>45117.621900826482</v>
      </c>
    </row>
    <row r="22" spans="1:13" x14ac:dyDescent="0.2">
      <c r="A22" s="63">
        <f>'Исходные данные 1'!A22</f>
        <v>21</v>
      </c>
      <c r="B22" s="85">
        <f>'Исходные данные 1'!B22</f>
        <v>4626</v>
      </c>
      <c r="C22" s="47">
        <f t="shared" si="2"/>
        <v>6041</v>
      </c>
      <c r="D22" s="1">
        <f t="shared" si="0"/>
        <v>-1845.130434782609</v>
      </c>
      <c r="E22" s="1">
        <f t="shared" si="1"/>
        <v>-316.21739130434798</v>
      </c>
      <c r="F22" s="1">
        <f t="shared" si="3"/>
        <v>583462.33270321402</v>
      </c>
      <c r="G22" s="1">
        <f t="shared" si="4"/>
        <v>3404506.3213610598</v>
      </c>
      <c r="H22" s="1">
        <f t="shared" si="5"/>
        <v>99993.43856332713</v>
      </c>
      <c r="I22" s="1">
        <f t="shared" si="6"/>
        <v>-1923.954545454545</v>
      </c>
      <c r="J22" s="1">
        <f t="shared" si="7"/>
        <v>-419.40909090909099</v>
      </c>
      <c r="K22" s="1">
        <f t="shared" si="8"/>
        <v>806924.02685950417</v>
      </c>
      <c r="L22" s="1">
        <f t="shared" si="9"/>
        <v>3701601.0929752048</v>
      </c>
      <c r="M22" s="1">
        <f t="shared" si="10"/>
        <v>175903.98553719016</v>
      </c>
    </row>
    <row r="23" spans="1:13" x14ac:dyDescent="0.2">
      <c r="A23" s="63">
        <f>'Исходные данные 1'!A23</f>
        <v>22</v>
      </c>
      <c r="B23" s="85">
        <f>'Исходные данные 1'!B23</f>
        <v>6501</v>
      </c>
      <c r="C23" s="47">
        <f t="shared" si="2"/>
        <v>4626</v>
      </c>
      <c r="D23" s="1">
        <f t="shared" si="0"/>
        <v>29.869565217391028</v>
      </c>
      <c r="E23" s="1">
        <f t="shared" si="1"/>
        <v>-1731.217391304348</v>
      </c>
      <c r="F23" s="1">
        <f t="shared" si="3"/>
        <v>-51710.710775046784</v>
      </c>
      <c r="G23" s="1">
        <f t="shared" si="4"/>
        <v>892.19092627597593</v>
      </c>
      <c r="H23" s="1">
        <f t="shared" si="5"/>
        <v>2997113.655954632</v>
      </c>
      <c r="I23" s="1">
        <f t="shared" si="6"/>
        <v>-48.954545454545041</v>
      </c>
      <c r="J23" s="1">
        <f t="shared" si="7"/>
        <v>-1834.409090909091</v>
      </c>
      <c r="K23" s="1">
        <f t="shared" si="8"/>
        <v>89802.663223139738</v>
      </c>
      <c r="L23" s="1">
        <f t="shared" si="9"/>
        <v>2396.5475206611163</v>
      </c>
      <c r="M23" s="1">
        <f t="shared" si="10"/>
        <v>3365056.7128099175</v>
      </c>
    </row>
    <row r="24" spans="1:13" x14ac:dyDescent="0.2">
      <c r="A24" s="63">
        <f>'Исходные данные 1'!A24</f>
        <v>23</v>
      </c>
      <c r="B24" s="85">
        <f>'Исходные данные 1'!B24</f>
        <v>6284</v>
      </c>
      <c r="C24" s="47">
        <f t="shared" si="2"/>
        <v>6501</v>
      </c>
      <c r="D24" s="1">
        <f t="shared" si="0"/>
        <v>-187.13043478260897</v>
      </c>
      <c r="E24" s="1">
        <f t="shared" si="1"/>
        <v>143.78260869565202</v>
      </c>
      <c r="F24" s="1">
        <f t="shared" si="3"/>
        <v>-26906.102079395096</v>
      </c>
      <c r="G24" s="1">
        <f t="shared" si="4"/>
        <v>35017.799621928272</v>
      </c>
      <c r="H24" s="1">
        <f t="shared" si="5"/>
        <v>20673.438563326985</v>
      </c>
      <c r="I24" s="1">
        <f t="shared" si="6"/>
        <v>-265.95454545454504</v>
      </c>
      <c r="J24" s="1">
        <f t="shared" si="7"/>
        <v>40.590909090909008</v>
      </c>
      <c r="K24" s="1">
        <f t="shared" si="8"/>
        <v>-10795.336776859465</v>
      </c>
      <c r="L24" s="1">
        <f t="shared" si="9"/>
        <v>70731.820247933661</v>
      </c>
      <c r="M24" s="1">
        <f t="shared" si="10"/>
        <v>1647.6219008264395</v>
      </c>
    </row>
    <row r="25" spans="1:13" x14ac:dyDescent="0.2">
      <c r="A25" s="63">
        <f>'Исходные данные 1'!A25</f>
        <v>24</v>
      </c>
      <c r="B25" s="85">
        <f>'Исходные данные 1'!B25</f>
        <v>6707</v>
      </c>
      <c r="C25" s="47">
        <f t="shared" si="2"/>
        <v>6284</v>
      </c>
      <c r="D25" s="1">
        <f t="shared" si="0"/>
        <v>235.86956521739103</v>
      </c>
      <c r="E25" s="1">
        <f t="shared" si="1"/>
        <v>-73.217391304347984</v>
      </c>
      <c r="F25" s="1">
        <f t="shared" si="3"/>
        <v>-17269.754253308147</v>
      </c>
      <c r="G25" s="1">
        <f t="shared" si="4"/>
        <v>55634.45179584108</v>
      </c>
      <c r="H25" s="1">
        <f t="shared" si="5"/>
        <v>5360.7863894140119</v>
      </c>
      <c r="I25" s="1">
        <f t="shared" si="6"/>
        <v>157.04545454545496</v>
      </c>
      <c r="J25" s="1">
        <f t="shared" si="7"/>
        <v>-176.40909090909099</v>
      </c>
      <c r="K25" s="1">
        <f t="shared" si="8"/>
        <v>-27704.245867768681</v>
      </c>
      <c r="L25" s="1">
        <f t="shared" si="9"/>
        <v>24663.274793388558</v>
      </c>
      <c r="M25" s="1">
        <f t="shared" si="10"/>
        <v>31120.16735537193</v>
      </c>
    </row>
    <row r="26" spans="1:13" x14ac:dyDescent="0.2">
      <c r="A26" s="13"/>
    </row>
    <row r="28" spans="1:13" ht="17" x14ac:dyDescent="0.25">
      <c r="A28" s="1"/>
      <c r="B28" s="1">
        <f>SUM(B3:B25)/(A25-1)</f>
        <v>6471.130434782609</v>
      </c>
      <c r="D28" s="96" t="s">
        <v>31</v>
      </c>
      <c r="E28" s="97">
        <f>SUM(F3:F25)/SQRT(SUM(G3:G25)*SUM(H3:H25))</f>
        <v>0.48977343535020579</v>
      </c>
      <c r="F28" s="107"/>
    </row>
    <row r="29" spans="1:13" ht="19" x14ac:dyDescent="0.25">
      <c r="A29" s="12"/>
      <c r="B29" s="1">
        <f>SUM(C3:C25)/(A25-1)</f>
        <v>6357.217391304348</v>
      </c>
      <c r="D29" s="96" t="s">
        <v>32</v>
      </c>
      <c r="E29" s="97">
        <f>SUM(K4:K25)/SQRT(SUM(L4:L25)*SUM(M4:M25))</f>
        <v>0.37051807384416063</v>
      </c>
      <c r="F29" s="107"/>
    </row>
    <row r="30" spans="1:13" x14ac:dyDescent="0.2">
      <c r="A30" s="1"/>
      <c r="B30" s="1">
        <f>SUM(B4:B25)/(A25-2)</f>
        <v>6549.954545454545</v>
      </c>
    </row>
    <row r="31" spans="1:13" ht="18" x14ac:dyDescent="0.2">
      <c r="A31" s="12"/>
      <c r="B31" s="1">
        <f>SUM(C4:C25)/(A25-2)</f>
        <v>6460.409090909091</v>
      </c>
    </row>
  </sheetData>
  <mergeCells count="1">
    <mergeCell ref="F28:F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6"/>
  <sheetViews>
    <sheetView topLeftCell="A18" zoomScale="85" zoomScaleNormal="85" workbookViewId="0">
      <selection activeCell="K22" sqref="K22"/>
    </sheetView>
  </sheetViews>
  <sheetFormatPr baseColWidth="10" defaultColWidth="8.83203125" defaultRowHeight="15" x14ac:dyDescent="0.2"/>
  <cols>
    <col min="1" max="1" width="9" bestFit="1" customWidth="1"/>
    <col min="2" max="2" width="16.1640625" customWidth="1"/>
    <col min="3" max="5" width="9" bestFit="1" customWidth="1"/>
    <col min="6" max="6" width="9.33203125" customWidth="1"/>
    <col min="7" max="7" width="10.5" customWidth="1"/>
    <col min="8" max="8" width="12.5" bestFit="1" customWidth="1"/>
  </cols>
  <sheetData>
    <row r="1" spans="1:8" ht="30" x14ac:dyDescent="0.2">
      <c r="A1" s="60" t="str">
        <f>'Исходные данные 1'!A1</f>
        <v>Номер квартала</v>
      </c>
      <c r="B1" s="77" t="str">
        <f>'Исходные данные 1'!B1</f>
        <v>Экспорт, млрд долл., цены ФОБ</v>
      </c>
      <c r="C1" s="88"/>
      <c r="D1" s="88"/>
      <c r="E1" s="93"/>
      <c r="F1" s="93"/>
      <c r="G1" s="93"/>
      <c r="H1" s="93"/>
    </row>
    <row r="2" spans="1:8" x14ac:dyDescent="0.2">
      <c r="A2" s="63">
        <f>'Исходные данные 1'!A2</f>
        <v>1</v>
      </c>
      <c r="B2" s="85">
        <f>'Исходные данные 1'!B2</f>
        <v>4087</v>
      </c>
      <c r="C2" s="89">
        <f>36.852*A2 + 5911.1</f>
        <v>5947.9520000000002</v>
      </c>
      <c r="D2" s="88">
        <f>B2-C2</f>
        <v>-1860.9520000000002</v>
      </c>
      <c r="E2" s="88" t="s">
        <v>6</v>
      </c>
      <c r="F2" s="88" t="s">
        <v>6</v>
      </c>
      <c r="G2" s="88" t="s">
        <v>6</v>
      </c>
      <c r="H2" s="88">
        <f>D2^2</f>
        <v>3463142.3463040008</v>
      </c>
    </row>
    <row r="3" spans="1:8" x14ac:dyDescent="0.2">
      <c r="A3" s="63">
        <f>'Исходные данные 1'!A3</f>
        <v>2</v>
      </c>
      <c r="B3" s="85">
        <f>'Исходные данные 1'!B3</f>
        <v>4737</v>
      </c>
      <c r="C3" s="89">
        <f t="shared" ref="C3:C25" si="0">36.852*A3 + 5911.1</f>
        <v>5984.8040000000001</v>
      </c>
      <c r="D3" s="88">
        <f t="shared" ref="D3:D25" si="1">B3-C3</f>
        <v>-1247.8040000000001</v>
      </c>
      <c r="E3" s="88">
        <f>D2</f>
        <v>-1860.9520000000002</v>
      </c>
      <c r="F3" s="88">
        <f>D3-E3</f>
        <v>613.14800000000014</v>
      </c>
      <c r="G3" s="88">
        <f>F3^2</f>
        <v>375950.46990400017</v>
      </c>
      <c r="H3" s="88">
        <f t="shared" ref="H3" si="2">D3^2</f>
        <v>1557014.8224160003</v>
      </c>
    </row>
    <row r="4" spans="1:8" x14ac:dyDescent="0.2">
      <c r="A4" s="63">
        <f>'Исходные данные 1'!A4</f>
        <v>3</v>
      </c>
      <c r="B4" s="85">
        <f>'Исходные данные 1'!B4</f>
        <v>5768</v>
      </c>
      <c r="C4" s="89">
        <f t="shared" si="0"/>
        <v>6021.6559999999999</v>
      </c>
      <c r="D4" s="88">
        <f t="shared" si="1"/>
        <v>-253.65599999999995</v>
      </c>
      <c r="E4" s="88">
        <f t="shared" ref="E4:E25" si="3">D3</f>
        <v>-1247.8040000000001</v>
      </c>
      <c r="F4" s="88">
        <f t="shared" ref="F4:F25" si="4">D4-E4</f>
        <v>994.14800000000014</v>
      </c>
      <c r="G4" s="88">
        <f t="shared" ref="G4:G25" si="5">F4^2</f>
        <v>988330.24590400024</v>
      </c>
      <c r="H4" s="88">
        <f t="shared" ref="H4:H25" si="6">D4^2</f>
        <v>64341.366335999977</v>
      </c>
    </row>
    <row r="5" spans="1:8" x14ac:dyDescent="0.2">
      <c r="A5" s="63">
        <f>'Исходные данные 1'!A5</f>
        <v>4</v>
      </c>
      <c r="B5" s="85">
        <f>'Исходные данные 1'!B5</f>
        <v>6005</v>
      </c>
      <c r="C5" s="89">
        <f t="shared" si="0"/>
        <v>6058.5080000000007</v>
      </c>
      <c r="D5" s="88">
        <f t="shared" si="1"/>
        <v>-53.50800000000072</v>
      </c>
      <c r="E5" s="88">
        <f t="shared" si="3"/>
        <v>-253.65599999999995</v>
      </c>
      <c r="F5" s="88">
        <f t="shared" si="4"/>
        <v>200.14799999999923</v>
      </c>
      <c r="G5" s="88">
        <f t="shared" si="5"/>
        <v>40059.221903999693</v>
      </c>
      <c r="H5" s="88">
        <f t="shared" si="6"/>
        <v>2863.1060640000769</v>
      </c>
    </row>
    <row r="6" spans="1:8" x14ac:dyDescent="0.2">
      <c r="A6" s="63">
        <f>'Исходные данные 1'!A6</f>
        <v>5</v>
      </c>
      <c r="B6" s="85">
        <f>'Исходные данные 1'!B6</f>
        <v>5639</v>
      </c>
      <c r="C6" s="89">
        <f t="shared" si="0"/>
        <v>6095.3600000000006</v>
      </c>
      <c r="D6" s="88">
        <f t="shared" si="1"/>
        <v>-456.36000000000058</v>
      </c>
      <c r="E6" s="88">
        <f t="shared" si="3"/>
        <v>-53.50800000000072</v>
      </c>
      <c r="F6" s="88">
        <f t="shared" si="4"/>
        <v>-402.85199999999986</v>
      </c>
      <c r="G6" s="88">
        <f t="shared" si="5"/>
        <v>162289.73390399988</v>
      </c>
      <c r="H6" s="88">
        <f t="shared" si="6"/>
        <v>208264.44960000055</v>
      </c>
    </row>
    <row r="7" spans="1:8" x14ac:dyDescent="0.2">
      <c r="A7" s="63">
        <f>'Исходные данные 1'!A7</f>
        <v>6</v>
      </c>
      <c r="B7" s="85">
        <f>'Исходные данные 1'!B7</f>
        <v>6745</v>
      </c>
      <c r="C7" s="89">
        <f t="shared" si="0"/>
        <v>6132.2120000000004</v>
      </c>
      <c r="D7" s="88">
        <f t="shared" si="1"/>
        <v>612.78799999999956</v>
      </c>
      <c r="E7" s="88">
        <f t="shared" si="3"/>
        <v>-456.36000000000058</v>
      </c>
      <c r="F7" s="88">
        <f t="shared" si="4"/>
        <v>1069.1480000000001</v>
      </c>
      <c r="G7" s="88">
        <f t="shared" si="5"/>
        <v>1143077.4459040002</v>
      </c>
      <c r="H7" s="88">
        <f t="shared" si="6"/>
        <v>375509.13294399943</v>
      </c>
    </row>
    <row r="8" spans="1:8" x14ac:dyDescent="0.2">
      <c r="A8" s="63">
        <f>'Исходные данные 1'!A8</f>
        <v>7</v>
      </c>
      <c r="B8" s="85">
        <f>'Исходные данные 1'!B8</f>
        <v>6311</v>
      </c>
      <c r="C8" s="89">
        <f t="shared" si="0"/>
        <v>6169.0640000000003</v>
      </c>
      <c r="D8" s="88">
        <f t="shared" si="1"/>
        <v>141.93599999999969</v>
      </c>
      <c r="E8" s="88">
        <f t="shared" si="3"/>
        <v>612.78799999999956</v>
      </c>
      <c r="F8" s="88">
        <f t="shared" si="4"/>
        <v>-470.85199999999986</v>
      </c>
      <c r="G8" s="88">
        <f t="shared" si="5"/>
        <v>221701.60590399988</v>
      </c>
      <c r="H8" s="88">
        <f t="shared" si="6"/>
        <v>20145.828095999914</v>
      </c>
    </row>
    <row r="9" spans="1:8" x14ac:dyDescent="0.2">
      <c r="A9" s="63">
        <f>'Исходные данные 1'!A9</f>
        <v>8</v>
      </c>
      <c r="B9" s="85">
        <f>'Исходные данные 1'!B9</f>
        <v>7107</v>
      </c>
      <c r="C9" s="89">
        <f t="shared" si="0"/>
        <v>6205.9160000000002</v>
      </c>
      <c r="D9" s="88">
        <f t="shared" si="1"/>
        <v>901.08399999999983</v>
      </c>
      <c r="E9" s="88">
        <f t="shared" si="3"/>
        <v>141.93599999999969</v>
      </c>
      <c r="F9" s="88">
        <f t="shared" si="4"/>
        <v>759.14800000000014</v>
      </c>
      <c r="G9" s="88">
        <f t="shared" si="5"/>
        <v>576305.68590400019</v>
      </c>
      <c r="H9" s="88">
        <f t="shared" si="6"/>
        <v>811952.37505599973</v>
      </c>
    </row>
    <row r="10" spans="1:8" x14ac:dyDescent="0.2">
      <c r="A10" s="63">
        <f>'Исходные данные 1'!A10</f>
        <v>9</v>
      </c>
      <c r="B10" s="85">
        <f>'Исходные данные 1'!B10</f>
        <v>5741</v>
      </c>
      <c r="C10" s="89">
        <f t="shared" si="0"/>
        <v>6242.768</v>
      </c>
      <c r="D10" s="88">
        <f t="shared" si="1"/>
        <v>-501.76800000000003</v>
      </c>
      <c r="E10" s="88">
        <f t="shared" si="3"/>
        <v>901.08399999999983</v>
      </c>
      <c r="F10" s="88">
        <f t="shared" si="4"/>
        <v>-1402.8519999999999</v>
      </c>
      <c r="G10" s="88">
        <f t="shared" si="5"/>
        <v>1967993.7339039997</v>
      </c>
      <c r="H10" s="88">
        <f t="shared" si="6"/>
        <v>251771.12582400002</v>
      </c>
    </row>
    <row r="11" spans="1:8" x14ac:dyDescent="0.2">
      <c r="A11" s="63">
        <f>'Исходные данные 1'!A11</f>
        <v>10</v>
      </c>
      <c r="B11" s="85">
        <f>'Исходные данные 1'!B11</f>
        <v>7087</v>
      </c>
      <c r="C11" s="89">
        <f t="shared" si="0"/>
        <v>6279.6200000000008</v>
      </c>
      <c r="D11" s="88">
        <f t="shared" si="1"/>
        <v>807.3799999999992</v>
      </c>
      <c r="E11" s="88">
        <f t="shared" si="3"/>
        <v>-501.76800000000003</v>
      </c>
      <c r="F11" s="88">
        <f t="shared" si="4"/>
        <v>1309.1479999999992</v>
      </c>
      <c r="G11" s="88">
        <f t="shared" si="5"/>
        <v>1713868.4859039979</v>
      </c>
      <c r="H11" s="88">
        <f t="shared" si="6"/>
        <v>651862.46439999866</v>
      </c>
    </row>
    <row r="12" spans="1:8" x14ac:dyDescent="0.2">
      <c r="A12" s="63">
        <f>'Исходные данные 1'!A12</f>
        <v>11</v>
      </c>
      <c r="B12" s="85">
        <f>'Исходные данные 1'!B12</f>
        <v>7310</v>
      </c>
      <c r="C12" s="89">
        <f t="shared" si="0"/>
        <v>6316.4720000000007</v>
      </c>
      <c r="D12" s="88">
        <f t="shared" si="1"/>
        <v>993.52799999999934</v>
      </c>
      <c r="E12" s="88">
        <f t="shared" si="3"/>
        <v>807.3799999999992</v>
      </c>
      <c r="F12" s="88">
        <f t="shared" si="4"/>
        <v>186.14800000000014</v>
      </c>
      <c r="G12" s="88">
        <f t="shared" si="5"/>
        <v>34651.077904000049</v>
      </c>
      <c r="H12" s="88">
        <f t="shared" si="6"/>
        <v>987097.88678399869</v>
      </c>
    </row>
    <row r="13" spans="1:8" x14ac:dyDescent="0.2">
      <c r="A13" s="63">
        <f>'Исходные данные 1'!A13</f>
        <v>12</v>
      </c>
      <c r="B13" s="85">
        <f>'Исходные данные 1'!B13</f>
        <v>8600</v>
      </c>
      <c r="C13" s="89">
        <f t="shared" si="0"/>
        <v>6353.3240000000005</v>
      </c>
      <c r="D13" s="88">
        <f t="shared" si="1"/>
        <v>2246.6759999999995</v>
      </c>
      <c r="E13" s="88">
        <f t="shared" si="3"/>
        <v>993.52799999999934</v>
      </c>
      <c r="F13" s="88">
        <f t="shared" si="4"/>
        <v>1253.1480000000001</v>
      </c>
      <c r="G13" s="88">
        <f t="shared" si="5"/>
        <v>1570379.9099040003</v>
      </c>
      <c r="H13" s="88">
        <f t="shared" si="6"/>
        <v>5047553.0489759976</v>
      </c>
    </row>
    <row r="14" spans="1:8" x14ac:dyDescent="0.2">
      <c r="A14" s="63">
        <f>'Исходные данные 1'!A14</f>
        <v>13</v>
      </c>
      <c r="B14" s="85">
        <f>'Исходные данные 1'!B14</f>
        <v>6975</v>
      </c>
      <c r="C14" s="89">
        <f t="shared" si="0"/>
        <v>6390.1760000000004</v>
      </c>
      <c r="D14" s="88">
        <f t="shared" si="1"/>
        <v>584.82399999999961</v>
      </c>
      <c r="E14" s="88">
        <f t="shared" si="3"/>
        <v>2246.6759999999995</v>
      </c>
      <c r="F14" s="88">
        <f t="shared" si="4"/>
        <v>-1661.8519999999999</v>
      </c>
      <c r="G14" s="88">
        <f t="shared" si="5"/>
        <v>2761752.0699039996</v>
      </c>
      <c r="H14" s="88">
        <f t="shared" si="6"/>
        <v>342019.11097599956</v>
      </c>
    </row>
    <row r="15" spans="1:8" x14ac:dyDescent="0.2">
      <c r="A15" s="63">
        <f>'Исходные данные 1'!A15</f>
        <v>14</v>
      </c>
      <c r="B15" s="85">
        <f>'Исходные данные 1'!B15</f>
        <v>6891</v>
      </c>
      <c r="C15" s="89">
        <f t="shared" si="0"/>
        <v>6427.0280000000002</v>
      </c>
      <c r="D15" s="88">
        <f t="shared" si="1"/>
        <v>463.97199999999975</v>
      </c>
      <c r="E15" s="88">
        <f t="shared" si="3"/>
        <v>584.82399999999961</v>
      </c>
      <c r="F15" s="88">
        <f t="shared" si="4"/>
        <v>-120.85199999999986</v>
      </c>
      <c r="G15" s="88">
        <f t="shared" si="5"/>
        <v>14605.205903999966</v>
      </c>
      <c r="H15" s="88">
        <f t="shared" si="6"/>
        <v>215270.01678399977</v>
      </c>
    </row>
    <row r="16" spans="1:8" x14ac:dyDescent="0.2">
      <c r="A16" s="63">
        <f>'Исходные данные 1'!A16</f>
        <v>15</v>
      </c>
      <c r="B16" s="85">
        <f>'Исходные данные 1'!B16</f>
        <v>7527</v>
      </c>
      <c r="C16" s="89">
        <f t="shared" si="0"/>
        <v>6463.88</v>
      </c>
      <c r="D16" s="88">
        <f t="shared" si="1"/>
        <v>1063.1199999999999</v>
      </c>
      <c r="E16" s="88">
        <f t="shared" si="3"/>
        <v>463.97199999999975</v>
      </c>
      <c r="F16" s="88">
        <f t="shared" si="4"/>
        <v>599.14800000000014</v>
      </c>
      <c r="G16" s="88">
        <f t="shared" si="5"/>
        <v>358978.32590400014</v>
      </c>
      <c r="H16" s="88">
        <f t="shared" si="6"/>
        <v>1130224.1343999999</v>
      </c>
    </row>
    <row r="17" spans="1:24" x14ac:dyDescent="0.2">
      <c r="A17" s="63">
        <f>'Исходные данные 1'!A17</f>
        <v>16</v>
      </c>
      <c r="B17" s="85">
        <f>'Исходные данные 1'!B17</f>
        <v>7971</v>
      </c>
      <c r="C17" s="89">
        <f t="shared" si="0"/>
        <v>6500.732</v>
      </c>
      <c r="D17" s="88">
        <f t="shared" si="1"/>
        <v>1470.268</v>
      </c>
      <c r="E17" s="88">
        <f t="shared" si="3"/>
        <v>1063.1199999999999</v>
      </c>
      <c r="F17" s="88">
        <f t="shared" si="4"/>
        <v>407.14800000000014</v>
      </c>
      <c r="G17" s="88">
        <f t="shared" si="5"/>
        <v>165769.49390400012</v>
      </c>
      <c r="H17" s="88">
        <f t="shared" si="6"/>
        <v>2161687.9918240001</v>
      </c>
    </row>
    <row r="18" spans="1:24" x14ac:dyDescent="0.2">
      <c r="A18" s="63">
        <f>'Исходные данные 1'!A18</f>
        <v>17</v>
      </c>
      <c r="B18" s="85">
        <f>'Исходные данные 1'!B18</f>
        <v>5875</v>
      </c>
      <c r="C18" s="89">
        <f t="shared" si="0"/>
        <v>6537.5840000000007</v>
      </c>
      <c r="D18" s="88">
        <f t="shared" si="1"/>
        <v>-662.58400000000074</v>
      </c>
      <c r="E18" s="88">
        <f t="shared" si="3"/>
        <v>1470.268</v>
      </c>
      <c r="F18" s="88">
        <f t="shared" si="4"/>
        <v>-2132.8520000000008</v>
      </c>
      <c r="G18" s="88">
        <f t="shared" si="5"/>
        <v>4549057.6539040031</v>
      </c>
      <c r="H18" s="88">
        <f t="shared" si="6"/>
        <v>439017.55705600098</v>
      </c>
    </row>
    <row r="19" spans="1:24" x14ac:dyDescent="0.2">
      <c r="A19" s="63">
        <f>'Исходные данные 1'!A19</f>
        <v>18</v>
      </c>
      <c r="B19" s="85">
        <f>'Исходные данные 1'!B19</f>
        <v>6140</v>
      </c>
      <c r="C19" s="89">
        <f t="shared" si="0"/>
        <v>6574.4360000000006</v>
      </c>
      <c r="D19" s="88">
        <f t="shared" si="1"/>
        <v>-434.4360000000006</v>
      </c>
      <c r="E19" s="88">
        <f t="shared" si="3"/>
        <v>-662.58400000000074</v>
      </c>
      <c r="F19" s="88">
        <f t="shared" si="4"/>
        <v>228.14800000000014</v>
      </c>
      <c r="G19" s="88">
        <f t="shared" si="5"/>
        <v>52051.509904000064</v>
      </c>
      <c r="H19" s="88">
        <f t="shared" si="6"/>
        <v>188734.63809600053</v>
      </c>
    </row>
    <row r="20" spans="1:24" x14ac:dyDescent="0.2">
      <c r="A20" s="63">
        <f>'Исходные данные 1'!A20</f>
        <v>19</v>
      </c>
      <c r="B20" s="85">
        <f>'Исходные данные 1'!B20</f>
        <v>6248</v>
      </c>
      <c r="C20" s="89">
        <f t="shared" si="0"/>
        <v>6611.2880000000005</v>
      </c>
      <c r="D20" s="88">
        <f t="shared" si="1"/>
        <v>-363.28800000000047</v>
      </c>
      <c r="E20" s="88">
        <f t="shared" si="3"/>
        <v>-434.4360000000006</v>
      </c>
      <c r="F20" s="88">
        <f t="shared" si="4"/>
        <v>71.148000000000138</v>
      </c>
      <c r="G20" s="88">
        <f t="shared" si="5"/>
        <v>5062.0379040000198</v>
      </c>
      <c r="H20" s="88">
        <f t="shared" si="6"/>
        <v>131978.17094400033</v>
      </c>
    </row>
    <row r="21" spans="1:24" x14ac:dyDescent="0.2">
      <c r="A21" s="63">
        <f>'Исходные данные 1'!A21</f>
        <v>20</v>
      </c>
      <c r="B21" s="85">
        <f>'Исходные данные 1'!B21</f>
        <v>6041</v>
      </c>
      <c r="C21" s="89">
        <f t="shared" si="0"/>
        <v>6648.14</v>
      </c>
      <c r="D21" s="88">
        <f t="shared" si="1"/>
        <v>-607.14000000000033</v>
      </c>
      <c r="E21" s="88">
        <f t="shared" si="3"/>
        <v>-363.28800000000047</v>
      </c>
      <c r="F21" s="88">
        <f t="shared" si="4"/>
        <v>-243.85199999999986</v>
      </c>
      <c r="G21" s="88">
        <f t="shared" si="5"/>
        <v>59463.797903999934</v>
      </c>
      <c r="H21" s="88">
        <f t="shared" si="6"/>
        <v>368618.97960000037</v>
      </c>
    </row>
    <row r="22" spans="1:24" x14ac:dyDescent="0.2">
      <c r="A22" s="63">
        <f>'Исходные данные 1'!A22</f>
        <v>21</v>
      </c>
      <c r="B22" s="85">
        <f>'Исходные данные 1'!B22</f>
        <v>4626</v>
      </c>
      <c r="C22" s="89">
        <f t="shared" si="0"/>
        <v>6684.9920000000002</v>
      </c>
      <c r="D22" s="88">
        <f t="shared" si="1"/>
        <v>-2058.9920000000002</v>
      </c>
      <c r="E22" s="88">
        <f t="shared" si="3"/>
        <v>-607.14000000000033</v>
      </c>
      <c r="F22" s="88">
        <f t="shared" si="4"/>
        <v>-1451.8519999999999</v>
      </c>
      <c r="G22" s="88">
        <f t="shared" si="5"/>
        <v>2107874.2299039997</v>
      </c>
      <c r="H22" s="88">
        <f t="shared" si="6"/>
        <v>4239448.0560640004</v>
      </c>
    </row>
    <row r="23" spans="1:24" x14ac:dyDescent="0.2">
      <c r="A23" s="63">
        <f>'Исходные данные 1'!A23</f>
        <v>22</v>
      </c>
      <c r="B23" s="85">
        <f>'Исходные данные 1'!B23</f>
        <v>6501</v>
      </c>
      <c r="C23" s="89">
        <f t="shared" si="0"/>
        <v>6721.8440000000001</v>
      </c>
      <c r="D23" s="88">
        <f t="shared" si="1"/>
        <v>-220.84400000000005</v>
      </c>
      <c r="E23" s="88">
        <f t="shared" si="3"/>
        <v>-2058.9920000000002</v>
      </c>
      <c r="F23" s="88">
        <f t="shared" si="4"/>
        <v>1838.1480000000001</v>
      </c>
      <c r="G23" s="88">
        <f t="shared" si="5"/>
        <v>3378788.0699040005</v>
      </c>
      <c r="H23" s="88">
        <f t="shared" si="6"/>
        <v>48772.072336000019</v>
      </c>
    </row>
    <row r="24" spans="1:24" x14ac:dyDescent="0.2">
      <c r="A24" s="63">
        <f>'Исходные данные 1'!A24</f>
        <v>23</v>
      </c>
      <c r="B24" s="85">
        <f>'Исходные данные 1'!B24</f>
        <v>6284</v>
      </c>
      <c r="C24" s="89">
        <f t="shared" si="0"/>
        <v>6758.6959999999999</v>
      </c>
      <c r="D24" s="88">
        <f t="shared" si="1"/>
        <v>-474.69599999999991</v>
      </c>
      <c r="E24" s="88">
        <f t="shared" si="3"/>
        <v>-220.84400000000005</v>
      </c>
      <c r="F24" s="88">
        <f t="shared" si="4"/>
        <v>-253.85199999999986</v>
      </c>
      <c r="G24" s="88">
        <f t="shared" si="5"/>
        <v>64440.837903999927</v>
      </c>
      <c r="H24" s="88">
        <f t="shared" si="6"/>
        <v>225336.29241599992</v>
      </c>
    </row>
    <row r="25" spans="1:24" ht="16" thickBot="1" x14ac:dyDescent="0.25">
      <c r="A25" s="63">
        <f>'Исходные данные 1'!A25</f>
        <v>24</v>
      </c>
      <c r="B25" s="85">
        <f>'Исходные данные 1'!B25</f>
        <v>6707</v>
      </c>
      <c r="C25" s="89">
        <f t="shared" si="0"/>
        <v>6795.5480000000007</v>
      </c>
      <c r="D25" s="88">
        <f t="shared" si="1"/>
        <v>-88.548000000000684</v>
      </c>
      <c r="E25" s="88">
        <f t="shared" si="3"/>
        <v>-474.69599999999991</v>
      </c>
      <c r="F25" s="88">
        <f t="shared" si="4"/>
        <v>386.14799999999923</v>
      </c>
      <c r="G25" s="88">
        <f t="shared" si="5"/>
        <v>149110.27790399941</v>
      </c>
      <c r="H25" s="88">
        <f t="shared" si="6"/>
        <v>7840.7483040001207</v>
      </c>
    </row>
    <row r="26" spans="1:24" ht="16" thickBot="1" x14ac:dyDescent="0.25">
      <c r="A26" s="90" t="s">
        <v>0</v>
      </c>
      <c r="B26" s="91">
        <f>SUM(B3:B25)</f>
        <v>148836</v>
      </c>
      <c r="C26" s="91"/>
      <c r="D26" s="91"/>
      <c r="E26" s="91"/>
      <c r="F26" s="91"/>
      <c r="G26" s="91">
        <f>SUM(G3:G25)</f>
        <v>22461561.127791997</v>
      </c>
      <c r="H26" s="92">
        <f>SUM(H2:H25)</f>
        <v>22940465.721599996</v>
      </c>
    </row>
    <row r="28" spans="1:24" ht="22.25" customHeight="1" thickBot="1" x14ac:dyDescent="0.25"/>
    <row r="29" spans="1:24" ht="15.5" customHeight="1" x14ac:dyDescent="0.2">
      <c r="A29" s="111" t="s">
        <v>29</v>
      </c>
      <c r="B29" s="112"/>
      <c r="C29" s="5"/>
      <c r="D29" s="113" t="s">
        <v>57</v>
      </c>
      <c r="E29" s="113"/>
      <c r="F29" s="113"/>
      <c r="G29" s="113"/>
      <c r="H29" s="113"/>
      <c r="I29" s="6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/>
    </row>
    <row r="30" spans="1:24" ht="15.5" customHeight="1" x14ac:dyDescent="0.2">
      <c r="A30" s="7" t="s">
        <v>49</v>
      </c>
      <c r="B30">
        <f>G26/H26</f>
        <v>0.97912402478572713</v>
      </c>
      <c r="D30" s="114"/>
      <c r="E30" s="114"/>
      <c r="F30" s="114"/>
      <c r="G30" s="114"/>
      <c r="H30" s="114"/>
      <c r="I30" s="8"/>
      <c r="K30" s="19"/>
      <c r="L30" s="108" t="s">
        <v>38</v>
      </c>
      <c r="M30" s="108"/>
      <c r="N30" s="108" t="s">
        <v>39</v>
      </c>
      <c r="O30" s="108"/>
      <c r="P30" s="115" t="s">
        <v>40</v>
      </c>
      <c r="Q30" s="115"/>
      <c r="R30" s="115"/>
      <c r="S30" s="115"/>
      <c r="T30" s="108" t="s">
        <v>39</v>
      </c>
      <c r="U30" s="108"/>
      <c r="V30" s="108" t="s">
        <v>41</v>
      </c>
      <c r="W30" s="108"/>
      <c r="X30" s="20"/>
    </row>
    <row r="31" spans="1:24" ht="14.5" customHeight="1" x14ac:dyDescent="0.2">
      <c r="A31" s="9"/>
      <c r="D31" s="114"/>
      <c r="E31" s="114"/>
      <c r="F31" s="114"/>
      <c r="G31" s="114"/>
      <c r="H31" s="114"/>
      <c r="I31" s="8"/>
      <c r="K31" s="19"/>
      <c r="L31" s="108"/>
      <c r="M31" s="108"/>
      <c r="N31" s="108"/>
      <c r="O31" s="108"/>
      <c r="P31" s="115"/>
      <c r="Q31" s="115"/>
      <c r="R31" s="115"/>
      <c r="S31" s="115"/>
      <c r="T31" s="108"/>
      <c r="U31" s="108"/>
      <c r="V31" s="108"/>
      <c r="W31" s="108"/>
      <c r="X31" s="20"/>
    </row>
    <row r="32" spans="1:24" ht="14.5" customHeight="1" x14ac:dyDescent="0.2">
      <c r="A32" s="9"/>
      <c r="B32" s="2">
        <v>1.27</v>
      </c>
      <c r="D32" s="114"/>
      <c r="E32" s="114"/>
      <c r="F32" s="114"/>
      <c r="G32" s="114"/>
      <c r="H32" s="114"/>
      <c r="I32" s="8"/>
      <c r="K32" s="19"/>
      <c r="L32" s="108"/>
      <c r="M32" s="108"/>
      <c r="N32" s="108"/>
      <c r="O32" s="108"/>
      <c r="P32" s="21"/>
      <c r="Q32" s="21"/>
      <c r="R32" s="21"/>
      <c r="S32" s="22"/>
      <c r="T32" s="108"/>
      <c r="U32" s="108"/>
      <c r="V32" s="108"/>
      <c r="W32" s="108"/>
      <c r="X32" s="20"/>
    </row>
    <row r="33" spans="1:24" x14ac:dyDescent="0.2">
      <c r="A33" s="9"/>
      <c r="B33" s="2">
        <v>1.45</v>
      </c>
      <c r="D33" s="114"/>
      <c r="E33" s="114"/>
      <c r="F33" s="114"/>
      <c r="G33" s="114"/>
      <c r="H33" s="114"/>
      <c r="I33" s="8"/>
      <c r="K33" s="19"/>
      <c r="M33" s="24" t="s">
        <v>58</v>
      </c>
      <c r="N33" s="25"/>
      <c r="O33" s="24"/>
      <c r="P33" s="23"/>
      <c r="Q33" s="26"/>
      <c r="R33" s="24"/>
      <c r="S33" s="27"/>
      <c r="T33" s="25"/>
      <c r="U33" s="24"/>
      <c r="V33" s="25"/>
      <c r="W33" s="26"/>
      <c r="X33" s="28"/>
    </row>
    <row r="34" spans="1:24" x14ac:dyDescent="0.2">
      <c r="A34" s="9"/>
      <c r="I34" s="8"/>
      <c r="K34" s="19"/>
      <c r="L34" s="29"/>
      <c r="M34" s="30"/>
      <c r="N34" s="29"/>
      <c r="O34" s="30"/>
      <c r="P34" s="29"/>
      <c r="Q34" s="31"/>
      <c r="R34" s="30"/>
      <c r="S34" s="30"/>
      <c r="T34" s="29"/>
      <c r="U34" s="30"/>
      <c r="V34" s="29"/>
      <c r="W34" s="30"/>
      <c r="X34" s="32"/>
    </row>
    <row r="35" spans="1:24" ht="17" x14ac:dyDescent="0.25">
      <c r="A35" s="10" t="s">
        <v>48</v>
      </c>
      <c r="B35" s="11">
        <f>4-B30</f>
        <v>3.0208759752142731</v>
      </c>
      <c r="C35" s="61"/>
      <c r="D35" s="61"/>
      <c r="E35" s="61"/>
      <c r="F35" s="61"/>
      <c r="G35" s="61"/>
      <c r="H35" s="61"/>
      <c r="I35" s="62"/>
      <c r="K35" s="33" t="s">
        <v>46</v>
      </c>
      <c r="L35" s="29"/>
      <c r="M35" s="34" t="s">
        <v>42</v>
      </c>
      <c r="N35" s="38">
        <f>B32</f>
        <v>1.27</v>
      </c>
      <c r="O35" s="34" t="s">
        <v>43</v>
      </c>
      <c r="P35" s="38">
        <f>B33</f>
        <v>1.45</v>
      </c>
      <c r="Q35" s="109">
        <v>2</v>
      </c>
      <c r="R35" s="109"/>
      <c r="S35" s="34" t="s">
        <v>44</v>
      </c>
      <c r="T35" s="38">
        <f>4-B33</f>
        <v>2.5499999999999998</v>
      </c>
      <c r="U35" s="34" t="s">
        <v>45</v>
      </c>
      <c r="V35" s="38">
        <f>4-B32</f>
        <v>2.73</v>
      </c>
      <c r="W35" s="109">
        <v>4</v>
      </c>
      <c r="X35" s="110"/>
    </row>
    <row r="36" spans="1:24" ht="16" thickBot="1" x14ac:dyDescent="0.25">
      <c r="K36" s="35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7"/>
    </row>
  </sheetData>
  <mergeCells count="9">
    <mergeCell ref="T30:U32"/>
    <mergeCell ref="V30:W32"/>
    <mergeCell ref="Q35:R35"/>
    <mergeCell ref="W35:X35"/>
    <mergeCell ref="A29:B29"/>
    <mergeCell ref="L30:M32"/>
    <mergeCell ref="N30:O32"/>
    <mergeCell ref="D29:H33"/>
    <mergeCell ref="P30:S31"/>
  </mergeCells>
  <pageMargins left="0.7" right="0.7" top="0.75" bottom="0.75" header="0.3" footer="0.3"/>
  <ignoredErrors>
    <ignoredError sqref="E3" formula="1"/>
  </ignoredErrors>
  <drawing r:id="rId1"/>
  <legacyDrawing r:id="rId2"/>
  <oleObjects>
    <mc:AlternateContent xmlns:mc="http://schemas.openxmlformats.org/markup-compatibility/2006">
      <mc:Choice Requires="x14">
        <oleObject progId="Equation.3" shapeId="12289" r:id="rId3">
          <objectPr defaultSize="0" autoPict="0" r:id="rId4">
            <anchor moveWithCells="1" sizeWithCells="1">
              <from>
                <xdr:col>2</xdr:col>
                <xdr:colOff>228600</xdr:colOff>
                <xdr:row>0</xdr:row>
                <xdr:rowOff>63500</xdr:rowOff>
              </from>
              <to>
                <xdr:col>2</xdr:col>
                <xdr:colOff>406400</xdr:colOff>
                <xdr:row>0</xdr:row>
                <xdr:rowOff>279400</xdr:rowOff>
              </to>
            </anchor>
          </objectPr>
        </oleObject>
      </mc:Choice>
      <mc:Fallback>
        <oleObject progId="Equation.3" shapeId="12289" r:id="rId3"/>
      </mc:Fallback>
    </mc:AlternateContent>
    <mc:AlternateContent xmlns:mc="http://schemas.openxmlformats.org/markup-compatibility/2006">
      <mc:Choice Requires="x14">
        <oleObject progId="Equation.3" shapeId="12290" r:id="rId5">
          <objectPr defaultSize="0" autoPict="0" r:id="rId6">
            <anchor moveWithCells="1" sizeWithCells="1">
              <from>
                <xdr:col>3</xdr:col>
                <xdr:colOff>228600</xdr:colOff>
                <xdr:row>0</xdr:row>
                <xdr:rowOff>38100</xdr:rowOff>
              </from>
              <to>
                <xdr:col>3</xdr:col>
                <xdr:colOff>406400</xdr:colOff>
                <xdr:row>0</xdr:row>
                <xdr:rowOff>279400</xdr:rowOff>
              </to>
            </anchor>
          </objectPr>
        </oleObject>
      </mc:Choice>
      <mc:Fallback>
        <oleObject progId="Equation.3" shapeId="12290" r:id="rId5"/>
      </mc:Fallback>
    </mc:AlternateContent>
    <mc:AlternateContent xmlns:mc="http://schemas.openxmlformats.org/markup-compatibility/2006">
      <mc:Choice Requires="x14">
        <oleObject progId="Equation.3" shapeId="12294" r:id="rId7">
          <objectPr defaultSize="0" autoPict="0" r:id="rId8">
            <anchor moveWithCells="1" sizeWithCells="1">
              <from>
                <xdr:col>4</xdr:col>
                <xdr:colOff>165100</xdr:colOff>
                <xdr:row>0</xdr:row>
                <xdr:rowOff>63500</xdr:rowOff>
              </from>
              <to>
                <xdr:col>4</xdr:col>
                <xdr:colOff>393700</xdr:colOff>
                <xdr:row>0</xdr:row>
                <xdr:rowOff>254000</xdr:rowOff>
              </to>
            </anchor>
          </objectPr>
        </oleObject>
      </mc:Choice>
      <mc:Fallback>
        <oleObject progId="Equation.3" shapeId="12294" r:id="rId7"/>
      </mc:Fallback>
    </mc:AlternateContent>
    <mc:AlternateContent xmlns:mc="http://schemas.openxmlformats.org/markup-compatibility/2006">
      <mc:Choice Requires="x14">
        <oleObject progId="Equation.3" shapeId="12293" r:id="rId9">
          <objectPr defaultSize="0" autoPict="0" r:id="rId10">
            <anchor moveWithCells="1" sizeWithCells="1">
              <from>
                <xdr:col>4</xdr:col>
                <xdr:colOff>596900</xdr:colOff>
                <xdr:row>0</xdr:row>
                <xdr:rowOff>63500</xdr:rowOff>
              </from>
              <to>
                <xdr:col>5</xdr:col>
                <xdr:colOff>596900</xdr:colOff>
                <xdr:row>0</xdr:row>
                <xdr:rowOff>254000</xdr:rowOff>
              </to>
            </anchor>
          </objectPr>
        </oleObject>
      </mc:Choice>
      <mc:Fallback>
        <oleObject progId="Equation.3" shapeId="12293" r:id="rId9"/>
      </mc:Fallback>
    </mc:AlternateContent>
    <mc:AlternateContent xmlns:mc="http://schemas.openxmlformats.org/markup-compatibility/2006">
      <mc:Choice Requires="x14">
        <oleObject progId="Equation.3" shapeId="12292" r:id="rId11">
          <objectPr defaultSize="0" autoPict="0" r:id="rId12">
            <anchor moveWithCells="1" sizeWithCells="1">
              <from>
                <xdr:col>6</xdr:col>
                <xdr:colOff>25400</xdr:colOff>
                <xdr:row>0</xdr:row>
                <xdr:rowOff>63500</xdr:rowOff>
              </from>
              <to>
                <xdr:col>7</xdr:col>
                <xdr:colOff>12700</xdr:colOff>
                <xdr:row>0</xdr:row>
                <xdr:rowOff>266700</xdr:rowOff>
              </to>
            </anchor>
          </objectPr>
        </oleObject>
      </mc:Choice>
      <mc:Fallback>
        <oleObject progId="Equation.3" shapeId="12292" r:id="rId11"/>
      </mc:Fallback>
    </mc:AlternateContent>
    <mc:AlternateContent xmlns:mc="http://schemas.openxmlformats.org/markup-compatibility/2006">
      <mc:Choice Requires="x14">
        <oleObject progId="Equation.3" shapeId="12291" r:id="rId13">
          <objectPr defaultSize="0" autoPict="0" r:id="rId14">
            <anchor moveWithCells="1" sizeWithCells="1">
              <from>
                <xdr:col>7</xdr:col>
                <xdr:colOff>215900</xdr:colOff>
                <xdr:row>0</xdr:row>
                <xdr:rowOff>50800</xdr:rowOff>
              </from>
              <to>
                <xdr:col>7</xdr:col>
                <xdr:colOff>393700</xdr:colOff>
                <xdr:row>0</xdr:row>
                <xdr:rowOff>254000</xdr:rowOff>
              </to>
            </anchor>
          </objectPr>
        </oleObject>
      </mc:Choice>
      <mc:Fallback>
        <oleObject progId="Equation.3" shapeId="12291" r:id="rId1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topLeftCell="A8" zoomScaleNormal="100" workbookViewId="0">
      <selection activeCell="S14" sqref="S14"/>
    </sheetView>
  </sheetViews>
  <sheetFormatPr baseColWidth="10" defaultColWidth="8.83203125" defaultRowHeight="15" x14ac:dyDescent="0.2"/>
  <cols>
    <col min="1" max="1" width="16.1640625" customWidth="1"/>
    <col min="2" max="2" width="32.83203125" customWidth="1"/>
    <col min="12" max="12" width="2.83203125" customWidth="1"/>
    <col min="13" max="15" width="5.5" customWidth="1"/>
  </cols>
  <sheetData>
    <row r="1" spans="1:15" ht="19" x14ac:dyDescent="0.2">
      <c r="A1" s="100" t="s">
        <v>50</v>
      </c>
      <c r="B1" s="87" t="s">
        <v>51</v>
      </c>
      <c r="N1" s="39"/>
      <c r="O1" s="39"/>
    </row>
    <row r="2" spans="1:15" ht="14.5" customHeight="1" x14ac:dyDescent="0.2">
      <c r="A2" s="100">
        <v>1</v>
      </c>
      <c r="B2" s="100">
        <v>5.8</v>
      </c>
      <c r="D2" s="116" t="s">
        <v>47</v>
      </c>
      <c r="E2" s="116"/>
      <c r="F2" s="116"/>
      <c r="G2" s="116"/>
      <c r="N2" s="40"/>
      <c r="O2" s="41"/>
    </row>
    <row r="3" spans="1:15" ht="18" x14ac:dyDescent="0.2">
      <c r="A3" s="100">
        <v>2</v>
      </c>
      <c r="B3" s="100">
        <v>4.5</v>
      </c>
      <c r="D3" s="116"/>
      <c r="E3" s="116"/>
      <c r="F3" s="116"/>
      <c r="G3" s="116"/>
      <c r="N3" s="40"/>
      <c r="O3" s="41"/>
    </row>
    <row r="4" spans="1:15" ht="18" x14ac:dyDescent="0.2">
      <c r="A4" s="100">
        <v>3</v>
      </c>
      <c r="B4" s="100">
        <v>5.0999999999999996</v>
      </c>
      <c r="D4" s="116"/>
      <c r="E4" s="116"/>
      <c r="F4" s="116"/>
      <c r="G4" s="116"/>
      <c r="N4" s="40"/>
      <c r="O4" s="41"/>
    </row>
    <row r="5" spans="1:15" ht="18" x14ac:dyDescent="0.2">
      <c r="A5" s="100">
        <v>4</v>
      </c>
      <c r="B5" s="100">
        <v>9.1</v>
      </c>
      <c r="D5" s="116"/>
      <c r="E5" s="116"/>
      <c r="F5" s="116"/>
      <c r="G5" s="116"/>
      <c r="N5" s="40"/>
      <c r="O5" s="41"/>
    </row>
    <row r="6" spans="1:15" ht="18" x14ac:dyDescent="0.2">
      <c r="A6" s="100">
        <v>5</v>
      </c>
      <c r="B6" s="100">
        <v>7</v>
      </c>
      <c r="N6" s="40"/>
      <c r="O6" s="41"/>
    </row>
    <row r="7" spans="1:15" ht="18" x14ac:dyDescent="0.2">
      <c r="A7" s="100">
        <v>6</v>
      </c>
      <c r="B7" s="100">
        <v>5</v>
      </c>
      <c r="D7" s="105" t="s">
        <v>21</v>
      </c>
      <c r="E7" s="105"/>
      <c r="F7" s="105"/>
      <c r="G7" s="105"/>
      <c r="H7" s="105"/>
      <c r="I7" s="105"/>
      <c r="J7" s="105"/>
      <c r="N7" s="40"/>
      <c r="O7" s="41"/>
    </row>
    <row r="8" spans="1:15" ht="18" x14ac:dyDescent="0.2">
      <c r="A8" s="100">
        <v>7</v>
      </c>
      <c r="B8" s="100">
        <v>6</v>
      </c>
      <c r="D8" s="104" t="s">
        <v>22</v>
      </c>
      <c r="E8" s="104"/>
      <c r="F8" s="104"/>
      <c r="G8" s="104"/>
      <c r="H8" s="104"/>
      <c r="I8" s="104"/>
      <c r="J8" s="104"/>
      <c r="N8" s="40"/>
      <c r="O8" s="41"/>
    </row>
    <row r="9" spans="1:15" ht="18" x14ac:dyDescent="0.2">
      <c r="A9" s="100">
        <v>8</v>
      </c>
      <c r="B9" s="100">
        <v>10.1</v>
      </c>
      <c r="D9" s="104"/>
      <c r="E9" s="104"/>
      <c r="F9" s="104"/>
      <c r="G9" s="104"/>
      <c r="H9" s="104"/>
      <c r="I9" s="104"/>
      <c r="J9" s="104"/>
      <c r="N9" s="40"/>
      <c r="O9" s="41"/>
    </row>
    <row r="10" spans="1:15" ht="18" x14ac:dyDescent="0.2">
      <c r="A10" s="100">
        <v>9</v>
      </c>
      <c r="B10" s="100">
        <v>7.9</v>
      </c>
      <c r="N10" s="40"/>
      <c r="O10" s="41"/>
    </row>
    <row r="11" spans="1:15" ht="18" x14ac:dyDescent="0.2">
      <c r="A11" s="100">
        <v>10</v>
      </c>
      <c r="B11" s="100">
        <v>5.5</v>
      </c>
      <c r="N11" s="40"/>
      <c r="O11" s="41"/>
    </row>
    <row r="12" spans="1:15" ht="18" x14ac:dyDescent="0.2">
      <c r="A12" s="100">
        <v>11</v>
      </c>
      <c r="B12" s="100">
        <v>6.3</v>
      </c>
      <c r="N12" s="40"/>
      <c r="O12" s="41"/>
    </row>
    <row r="13" spans="1:15" ht="18" x14ac:dyDescent="0.2">
      <c r="A13" s="100">
        <v>12</v>
      </c>
      <c r="B13" s="100">
        <v>10.8</v>
      </c>
      <c r="N13" s="40"/>
      <c r="O13" s="41"/>
    </row>
    <row r="14" spans="1:15" ht="18" x14ac:dyDescent="0.2">
      <c r="A14" s="100">
        <v>13</v>
      </c>
      <c r="B14" s="100">
        <v>9</v>
      </c>
      <c r="N14" s="40"/>
      <c r="O14" s="41"/>
    </row>
    <row r="15" spans="1:15" ht="18" x14ac:dyDescent="0.2">
      <c r="A15" s="100">
        <v>14</v>
      </c>
      <c r="B15" s="100">
        <v>6.5</v>
      </c>
      <c r="N15" s="40"/>
      <c r="O15" s="41"/>
    </row>
    <row r="16" spans="1:15" ht="18" x14ac:dyDescent="0.2">
      <c r="A16" s="100">
        <v>15</v>
      </c>
      <c r="B16" s="100">
        <v>7</v>
      </c>
      <c r="N16" s="40"/>
      <c r="O16" s="41"/>
    </row>
    <row r="17" spans="1:15" ht="18" x14ac:dyDescent="0.2">
      <c r="A17" s="100">
        <v>16</v>
      </c>
      <c r="B17" s="100">
        <v>11.1</v>
      </c>
      <c r="N17" s="40"/>
      <c r="O17" s="41"/>
    </row>
  </sheetData>
  <mergeCells count="3">
    <mergeCell ref="D2:G5"/>
    <mergeCell ref="D8:J9"/>
    <mergeCell ref="D7:J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4"/>
  <sheetViews>
    <sheetView tabSelected="1" topLeftCell="B36" zoomScale="182" workbookViewId="0">
      <selection activeCell="I41" sqref="I41"/>
    </sheetView>
  </sheetViews>
  <sheetFormatPr baseColWidth="10" defaultColWidth="8.83203125" defaultRowHeight="15" x14ac:dyDescent="0.2"/>
  <cols>
    <col min="1" max="1" width="22" customWidth="1"/>
    <col min="2" max="2" width="9.5" customWidth="1"/>
    <col min="3" max="3" width="12.83203125" customWidth="1"/>
    <col min="4" max="4" width="15.5" customWidth="1"/>
    <col min="5" max="5" width="17.83203125" customWidth="1"/>
    <col min="6" max="6" width="16.5" customWidth="1"/>
  </cols>
  <sheetData>
    <row r="1" spans="1:6" ht="16" thickBot="1" x14ac:dyDescent="0.25">
      <c r="C1" s="98" t="s">
        <v>35</v>
      </c>
    </row>
    <row r="2" spans="1:6" x14ac:dyDescent="0.2">
      <c r="A2" s="124" t="s">
        <v>34</v>
      </c>
      <c r="B2" s="124"/>
      <c r="C2" s="124"/>
      <c r="D2" s="124"/>
      <c r="E2" s="124"/>
      <c r="F2" s="124"/>
    </row>
    <row r="4" spans="1:6" ht="28.25" customHeight="1" x14ac:dyDescent="0.2">
      <c r="A4" s="42" t="s">
        <v>50</v>
      </c>
      <c r="B4" s="78" t="s">
        <v>52</v>
      </c>
      <c r="C4" s="43" t="s">
        <v>23</v>
      </c>
      <c r="D4" s="44" t="s">
        <v>24</v>
      </c>
      <c r="E4" s="44" t="s">
        <v>25</v>
      </c>
      <c r="F4" s="44" t="s">
        <v>26</v>
      </c>
    </row>
    <row r="5" spans="1:6" x14ac:dyDescent="0.2">
      <c r="A5" s="60">
        <f>'Исходные данные 2'!A2</f>
        <v>1</v>
      </c>
      <c r="B5" s="60">
        <f>'Исходные данные 2'!B2</f>
        <v>5.8</v>
      </c>
      <c r="C5" s="45" t="s">
        <v>6</v>
      </c>
      <c r="D5" s="3" t="s">
        <v>6</v>
      </c>
      <c r="E5" s="3" t="s">
        <v>6</v>
      </c>
      <c r="F5" s="46" t="s">
        <v>6</v>
      </c>
    </row>
    <row r="6" spans="1:6" x14ac:dyDescent="0.2">
      <c r="A6" s="60">
        <f>'Исходные данные 2'!A3</f>
        <v>2</v>
      </c>
      <c r="B6" s="60">
        <f>'Исходные данные 2'!B3</f>
        <v>4.5</v>
      </c>
      <c r="C6" s="47">
        <f>SUM(B5:B8)</f>
        <v>24.5</v>
      </c>
      <c r="D6" s="1">
        <f>C6/4</f>
        <v>6.125</v>
      </c>
      <c r="E6" s="46" t="s">
        <v>6</v>
      </c>
      <c r="F6" s="46" t="s">
        <v>6</v>
      </c>
    </row>
    <row r="7" spans="1:6" x14ac:dyDescent="0.2">
      <c r="A7" s="60">
        <f>'Исходные данные 2'!A4</f>
        <v>3</v>
      </c>
      <c r="B7" s="60">
        <f>'Исходные данные 2'!B4</f>
        <v>5.0999999999999996</v>
      </c>
      <c r="C7" s="47">
        <f t="shared" ref="C7:C15" si="0">SUM(B6:B9)</f>
        <v>25.7</v>
      </c>
      <c r="D7" s="1">
        <f>C7/4</f>
        <v>6.4249999999999998</v>
      </c>
      <c r="E7" s="1">
        <f>AVERAGE(D6:D7)</f>
        <v>6.2750000000000004</v>
      </c>
      <c r="F7" s="1">
        <f>B7-E7</f>
        <v>-1.1750000000000007</v>
      </c>
    </row>
    <row r="8" spans="1:6" x14ac:dyDescent="0.2">
      <c r="A8" s="60">
        <f>'Исходные данные 2'!A5</f>
        <v>4</v>
      </c>
      <c r="B8" s="60">
        <f>'Исходные данные 2'!B5</f>
        <v>9.1</v>
      </c>
      <c r="C8" s="47">
        <f t="shared" si="0"/>
        <v>26.2</v>
      </c>
      <c r="D8" s="1">
        <f t="shared" ref="D8:D18" si="1">C8/4</f>
        <v>6.55</v>
      </c>
      <c r="E8" s="1">
        <f t="shared" ref="E8:E17" si="2">AVERAGE(D7:D8)</f>
        <v>6.4874999999999998</v>
      </c>
      <c r="F8" s="1">
        <f t="shared" ref="F8:F17" si="3">B8-E8</f>
        <v>2.6124999999999998</v>
      </c>
    </row>
    <row r="9" spans="1:6" x14ac:dyDescent="0.2">
      <c r="A9" s="60">
        <f>'Исходные данные 2'!A6</f>
        <v>5</v>
      </c>
      <c r="B9" s="60">
        <f>'Исходные данные 2'!B6</f>
        <v>7</v>
      </c>
      <c r="C9" s="47">
        <f t="shared" si="0"/>
        <v>27.1</v>
      </c>
      <c r="D9" s="1">
        <f t="shared" si="1"/>
        <v>6.7750000000000004</v>
      </c>
      <c r="E9" s="1">
        <f t="shared" si="2"/>
        <v>6.6624999999999996</v>
      </c>
      <c r="F9" s="1">
        <f t="shared" si="3"/>
        <v>0.33750000000000036</v>
      </c>
    </row>
    <row r="10" spans="1:6" x14ac:dyDescent="0.2">
      <c r="A10" s="60">
        <f>'Исходные данные 2'!A7</f>
        <v>6</v>
      </c>
      <c r="B10" s="60">
        <f>'Исходные данные 2'!B7</f>
        <v>5</v>
      </c>
      <c r="C10" s="47">
        <f>SUM(B9:B12)</f>
        <v>28.1</v>
      </c>
      <c r="D10" s="1">
        <f t="shared" si="1"/>
        <v>7.0250000000000004</v>
      </c>
      <c r="E10" s="1">
        <f>AVERAGE(D9:D10)</f>
        <v>6.9</v>
      </c>
      <c r="F10" s="1">
        <f t="shared" si="3"/>
        <v>-1.9000000000000004</v>
      </c>
    </row>
    <row r="11" spans="1:6" x14ac:dyDescent="0.2">
      <c r="A11" s="60">
        <f>'Исходные данные 2'!A8</f>
        <v>7</v>
      </c>
      <c r="B11" s="60">
        <f>'Исходные данные 2'!B8</f>
        <v>6</v>
      </c>
      <c r="C11" s="47">
        <f t="shared" si="0"/>
        <v>29</v>
      </c>
      <c r="D11" s="1">
        <f t="shared" si="1"/>
        <v>7.25</v>
      </c>
      <c r="E11" s="1">
        <f t="shared" si="2"/>
        <v>7.1375000000000002</v>
      </c>
      <c r="F11" s="1">
        <f t="shared" si="3"/>
        <v>-1.1375000000000002</v>
      </c>
    </row>
    <row r="12" spans="1:6" x14ac:dyDescent="0.2">
      <c r="A12" s="60">
        <f>'Исходные данные 2'!A9</f>
        <v>8</v>
      </c>
      <c r="B12" s="60">
        <f>'Исходные данные 2'!B9</f>
        <v>10.1</v>
      </c>
      <c r="C12" s="47">
        <f t="shared" si="0"/>
        <v>29.5</v>
      </c>
      <c r="D12" s="1">
        <f t="shared" si="1"/>
        <v>7.375</v>
      </c>
      <c r="E12" s="1">
        <f t="shared" si="2"/>
        <v>7.3125</v>
      </c>
      <c r="F12" s="1">
        <f t="shared" si="3"/>
        <v>2.7874999999999996</v>
      </c>
    </row>
    <row r="13" spans="1:6" x14ac:dyDescent="0.2">
      <c r="A13" s="60">
        <f>'Исходные данные 2'!A10</f>
        <v>9</v>
      </c>
      <c r="B13" s="60">
        <f>'Исходные данные 2'!B10</f>
        <v>7.9</v>
      </c>
      <c r="C13" s="47">
        <f t="shared" si="0"/>
        <v>29.8</v>
      </c>
      <c r="D13" s="1">
        <f t="shared" si="1"/>
        <v>7.45</v>
      </c>
      <c r="E13" s="1">
        <f t="shared" si="2"/>
        <v>7.4124999999999996</v>
      </c>
      <c r="F13" s="1">
        <f t="shared" si="3"/>
        <v>0.48750000000000071</v>
      </c>
    </row>
    <row r="14" spans="1:6" x14ac:dyDescent="0.2">
      <c r="A14" s="60">
        <f>'Исходные данные 2'!A11</f>
        <v>10</v>
      </c>
      <c r="B14" s="60">
        <f>'Исходные данные 2'!B11</f>
        <v>5.5</v>
      </c>
      <c r="C14" s="47">
        <f t="shared" si="0"/>
        <v>30.5</v>
      </c>
      <c r="D14" s="1">
        <f t="shared" si="1"/>
        <v>7.625</v>
      </c>
      <c r="E14" s="1">
        <f t="shared" si="2"/>
        <v>7.5374999999999996</v>
      </c>
      <c r="F14" s="1">
        <f t="shared" si="3"/>
        <v>-2.0374999999999996</v>
      </c>
    </row>
    <row r="15" spans="1:6" x14ac:dyDescent="0.2">
      <c r="A15" s="60">
        <f>'Исходные данные 2'!A12</f>
        <v>11</v>
      </c>
      <c r="B15" s="60">
        <f>'Исходные данные 2'!B12</f>
        <v>6.3</v>
      </c>
      <c r="C15" s="47">
        <f t="shared" si="0"/>
        <v>31.6</v>
      </c>
      <c r="D15" s="1">
        <f t="shared" si="1"/>
        <v>7.9</v>
      </c>
      <c r="E15" s="1">
        <f t="shared" si="2"/>
        <v>7.7625000000000002</v>
      </c>
      <c r="F15" s="1">
        <f t="shared" si="3"/>
        <v>-1.4625000000000004</v>
      </c>
    </row>
    <row r="16" spans="1:6" x14ac:dyDescent="0.2">
      <c r="A16" s="60">
        <f>'Исходные данные 2'!A13</f>
        <v>12</v>
      </c>
      <c r="B16" s="60">
        <f>'Исходные данные 2'!B13</f>
        <v>10.8</v>
      </c>
      <c r="C16" s="47">
        <f>SUM(B15:B18)</f>
        <v>32.6</v>
      </c>
      <c r="D16" s="1">
        <f t="shared" si="1"/>
        <v>8.15</v>
      </c>
      <c r="E16" s="1">
        <f t="shared" si="2"/>
        <v>8.0250000000000004</v>
      </c>
      <c r="F16" s="1">
        <f t="shared" si="3"/>
        <v>2.7750000000000004</v>
      </c>
    </row>
    <row r="17" spans="1:6" x14ac:dyDescent="0.2">
      <c r="A17" s="60">
        <f>'Исходные данные 2'!A14</f>
        <v>13</v>
      </c>
      <c r="B17" s="60">
        <f>'Исходные данные 2'!B14</f>
        <v>9</v>
      </c>
      <c r="C17" s="47">
        <f>SUM(B16:B19)</f>
        <v>33.299999999999997</v>
      </c>
      <c r="D17" s="1">
        <f t="shared" si="1"/>
        <v>8.3249999999999993</v>
      </c>
      <c r="E17" s="1">
        <f t="shared" si="2"/>
        <v>8.2375000000000007</v>
      </c>
      <c r="F17" s="1">
        <f t="shared" si="3"/>
        <v>0.76249999999999929</v>
      </c>
    </row>
    <row r="18" spans="1:6" x14ac:dyDescent="0.2">
      <c r="A18" s="60">
        <f>'Исходные данные 2'!A15</f>
        <v>14</v>
      </c>
      <c r="B18" s="60">
        <f>'Исходные данные 2'!B15</f>
        <v>6.5</v>
      </c>
      <c r="C18" s="47">
        <f>SUM(B17:B20)</f>
        <v>33.6</v>
      </c>
      <c r="D18" s="1">
        <f t="shared" si="1"/>
        <v>8.4</v>
      </c>
      <c r="E18" s="1">
        <f>AVERAGE(D17:D18)</f>
        <v>8.3625000000000007</v>
      </c>
      <c r="F18" s="1">
        <f>B18-E18</f>
        <v>-1.8625000000000007</v>
      </c>
    </row>
    <row r="19" spans="1:6" x14ac:dyDescent="0.2">
      <c r="A19" s="60">
        <f>'Исходные данные 2'!A16</f>
        <v>15</v>
      </c>
      <c r="B19" s="60">
        <f>'Исходные данные 2'!B16</f>
        <v>7</v>
      </c>
      <c r="C19" s="45" t="s">
        <v>6</v>
      </c>
      <c r="D19" s="3" t="s">
        <v>6</v>
      </c>
      <c r="E19" s="3" t="s">
        <v>6</v>
      </c>
      <c r="F19" s="3" t="s">
        <v>6</v>
      </c>
    </row>
    <row r="20" spans="1:6" x14ac:dyDescent="0.2">
      <c r="A20" s="60">
        <f>'Исходные данные 2'!A17</f>
        <v>16</v>
      </c>
      <c r="B20" s="60">
        <f>'Исходные данные 2'!B17</f>
        <v>11.1</v>
      </c>
      <c r="C20" s="45" t="s">
        <v>6</v>
      </c>
      <c r="D20" s="3" t="s">
        <v>6</v>
      </c>
      <c r="E20" s="3" t="s">
        <v>6</v>
      </c>
      <c r="F20" s="3" t="s">
        <v>6</v>
      </c>
    </row>
    <row r="21" spans="1:6" ht="16" thickBot="1" x14ac:dyDescent="0.25"/>
    <row r="22" spans="1:6" ht="16" thickBot="1" x14ac:dyDescent="0.25">
      <c r="C22" s="98" t="s">
        <v>7</v>
      </c>
    </row>
    <row r="23" spans="1:6" x14ac:dyDescent="0.2">
      <c r="A23" s="48" t="s">
        <v>8</v>
      </c>
    </row>
    <row r="25" spans="1:6" x14ac:dyDescent="0.2">
      <c r="A25" s="49" t="s">
        <v>27</v>
      </c>
      <c r="B25" s="1" t="s">
        <v>9</v>
      </c>
      <c r="C25" s="120" t="s">
        <v>10</v>
      </c>
      <c r="D25" s="120"/>
      <c r="E25" s="120"/>
      <c r="F25" s="120"/>
    </row>
    <row r="26" spans="1:6" x14ac:dyDescent="0.2">
      <c r="A26" s="121" t="s">
        <v>28</v>
      </c>
      <c r="B26" s="46"/>
      <c r="C26" s="46">
        <v>1</v>
      </c>
      <c r="D26" s="46">
        <v>2</v>
      </c>
      <c r="E26" s="46">
        <v>3</v>
      </c>
      <c r="F26" s="46">
        <v>4</v>
      </c>
    </row>
    <row r="27" spans="1:6" x14ac:dyDescent="0.2">
      <c r="A27" s="122"/>
      <c r="B27" s="46">
        <v>1</v>
      </c>
      <c r="C27" s="3" t="s">
        <v>6</v>
      </c>
      <c r="D27" s="3" t="s">
        <v>6</v>
      </c>
      <c r="E27" s="46">
        <f>F7</f>
        <v>-1.1750000000000007</v>
      </c>
      <c r="F27" s="46">
        <f>F8</f>
        <v>2.6124999999999998</v>
      </c>
    </row>
    <row r="28" spans="1:6" x14ac:dyDescent="0.2">
      <c r="A28" s="122"/>
      <c r="B28" s="46">
        <v>2</v>
      </c>
      <c r="C28" s="46">
        <f>F9</f>
        <v>0.33750000000000036</v>
      </c>
      <c r="D28" s="46">
        <f>F10</f>
        <v>-1.9000000000000004</v>
      </c>
      <c r="E28" s="46">
        <f>F11</f>
        <v>-1.1375000000000002</v>
      </c>
      <c r="F28" s="46">
        <f>F12</f>
        <v>2.7874999999999996</v>
      </c>
    </row>
    <row r="29" spans="1:6" x14ac:dyDescent="0.2">
      <c r="A29" s="122"/>
      <c r="B29" s="46">
        <v>3</v>
      </c>
      <c r="C29" s="46">
        <f>F13</f>
        <v>0.48750000000000071</v>
      </c>
      <c r="D29" s="46">
        <f>F14</f>
        <v>-2.0374999999999996</v>
      </c>
      <c r="E29" s="46">
        <f>F15</f>
        <v>-1.4625000000000004</v>
      </c>
      <c r="F29" s="46">
        <f>F16</f>
        <v>2.7750000000000004</v>
      </c>
    </row>
    <row r="30" spans="1:6" x14ac:dyDescent="0.2">
      <c r="A30" s="123"/>
      <c r="B30" s="46">
        <v>4</v>
      </c>
      <c r="C30" s="46">
        <f>F17</f>
        <v>0.76249999999999929</v>
      </c>
      <c r="D30" s="46">
        <f>F18</f>
        <v>-1.8625000000000007</v>
      </c>
      <c r="E30" s="3" t="s">
        <v>6</v>
      </c>
      <c r="F30" s="3" t="s">
        <v>6</v>
      </c>
    </row>
    <row r="31" spans="1:6" ht="28.25" customHeight="1" x14ac:dyDescent="0.2">
      <c r="A31" s="4" t="s">
        <v>11</v>
      </c>
      <c r="B31" s="46"/>
      <c r="C31" s="46">
        <f>SUM(C28:C30)</f>
        <v>1.5875000000000004</v>
      </c>
      <c r="D31" s="46">
        <f>SUM(D28:D30)</f>
        <v>-5.8000000000000007</v>
      </c>
      <c r="E31" s="46">
        <f>SUM(E27:E29)</f>
        <v>-3.7750000000000012</v>
      </c>
      <c r="F31" s="46">
        <f>SUM(F27:F29)</f>
        <v>8.1750000000000007</v>
      </c>
    </row>
    <row r="32" spans="1:6" ht="48" x14ac:dyDescent="0.2">
      <c r="A32" s="4" t="s">
        <v>12</v>
      </c>
      <c r="B32" s="46"/>
      <c r="C32" s="94">
        <f>C31/3</f>
        <v>0.52916666666666679</v>
      </c>
      <c r="D32" s="94">
        <f>D31/3</f>
        <v>-1.9333333333333336</v>
      </c>
      <c r="E32" s="94">
        <f t="shared" ref="E32:F32" si="4">E31/3</f>
        <v>-1.2583333333333337</v>
      </c>
      <c r="F32" s="94">
        <f t="shared" si="4"/>
        <v>2.7250000000000001</v>
      </c>
    </row>
    <row r="33" spans="1:9" ht="32" x14ac:dyDescent="0.2">
      <c r="A33" s="4" t="s">
        <v>13</v>
      </c>
      <c r="B33" s="46"/>
      <c r="C33" s="94">
        <f>C32-$B$35</f>
        <v>0.5135416666666669</v>
      </c>
      <c r="D33" s="94">
        <f>D32-$B$35</f>
        <v>-1.9489583333333336</v>
      </c>
      <c r="E33" s="94">
        <f t="shared" ref="E33:F33" si="5">E32-$B$35</f>
        <v>-1.2739583333333337</v>
      </c>
      <c r="F33" s="94">
        <f t="shared" si="5"/>
        <v>2.7093750000000001</v>
      </c>
      <c r="G33" s="51">
        <f>SUM(C33:F33)</f>
        <v>0</v>
      </c>
    </row>
    <row r="35" spans="1:9" ht="16" x14ac:dyDescent="0.2">
      <c r="A35" s="52" t="s">
        <v>14</v>
      </c>
      <c r="B35">
        <f>SUM(C32:F32)/4</f>
        <v>1.5624999999999889E-2</v>
      </c>
    </row>
    <row r="37" spans="1:9" ht="16" thickBot="1" x14ac:dyDescent="0.25"/>
    <row r="38" spans="1:9" ht="16" thickBot="1" x14ac:dyDescent="0.25">
      <c r="C38" s="98" t="s">
        <v>15</v>
      </c>
    </row>
    <row r="40" spans="1:9" x14ac:dyDescent="0.2">
      <c r="A40" s="1" t="s">
        <v>5</v>
      </c>
      <c r="B40" s="1"/>
      <c r="C40" s="1"/>
      <c r="D40" s="1" t="s">
        <v>16</v>
      </c>
      <c r="E40" s="46" t="s">
        <v>17</v>
      </c>
      <c r="F40" s="46" t="s">
        <v>18</v>
      </c>
      <c r="G40" s="46" t="s">
        <v>19</v>
      </c>
      <c r="H40" s="1"/>
      <c r="I40" s="1"/>
    </row>
    <row r="41" spans="1:9" x14ac:dyDescent="0.2">
      <c r="A41" s="63">
        <v>1</v>
      </c>
      <c r="B41" s="60">
        <v>5.5</v>
      </c>
      <c r="C41" s="60">
        <v>0.51400000000000001</v>
      </c>
      <c r="D41" s="64">
        <f>B41-C41</f>
        <v>4.9859999999999998</v>
      </c>
      <c r="E41" s="50">
        <f>0.2035*A41+5.633</f>
        <v>5.8365</v>
      </c>
      <c r="F41" s="50">
        <f>E41+C41</f>
        <v>6.3505000000000003</v>
      </c>
      <c r="G41" s="50">
        <f>B41-F41</f>
        <v>-0.85050000000000026</v>
      </c>
      <c r="H41" s="50">
        <f>G41^2</f>
        <v>0.72335025000000042</v>
      </c>
      <c r="I41" s="1">
        <f>(B41-$B$58)^2</f>
        <v>3.4689062500000025</v>
      </c>
    </row>
    <row r="42" spans="1:9" x14ac:dyDescent="0.2">
      <c r="A42" s="63">
        <v>2</v>
      </c>
      <c r="B42" s="60">
        <v>4.8</v>
      </c>
      <c r="C42" s="60">
        <v>-1.9490000000000001</v>
      </c>
      <c r="D42" s="64">
        <f t="shared" ref="D42:D56" si="6">B42-C42</f>
        <v>6.7489999999999997</v>
      </c>
      <c r="E42" s="50">
        <f t="shared" ref="E42:E56" si="7">0.2035*A42+5.633</f>
        <v>6.04</v>
      </c>
      <c r="F42" s="50">
        <f t="shared" ref="F42:F56" si="8">E42+C42</f>
        <v>4.0910000000000002</v>
      </c>
      <c r="G42" s="50">
        <f t="shared" ref="G42:G56" si="9">B42-F42</f>
        <v>0.70899999999999963</v>
      </c>
      <c r="H42" s="50">
        <f t="shared" ref="H42:H56" si="10">G42^2</f>
        <v>0.50268099999999949</v>
      </c>
      <c r="I42" s="1">
        <f t="shared" ref="I42:I56" si="11">(B42-$B$58)^2</f>
        <v>6.5664062500000044</v>
      </c>
    </row>
    <row r="43" spans="1:9" x14ac:dyDescent="0.2">
      <c r="A43" s="63">
        <v>3</v>
      </c>
      <c r="B43" s="60">
        <v>5.0999999999999996</v>
      </c>
      <c r="C43" s="60">
        <v>-1.274</v>
      </c>
      <c r="D43" s="64">
        <f t="shared" si="6"/>
        <v>6.3739999999999997</v>
      </c>
      <c r="E43" s="50">
        <f t="shared" si="7"/>
        <v>6.2435</v>
      </c>
      <c r="F43" s="50">
        <f t="shared" si="8"/>
        <v>4.9695</v>
      </c>
      <c r="G43" s="50">
        <f t="shared" si="9"/>
        <v>0.13049999999999962</v>
      </c>
      <c r="H43" s="50">
        <f t="shared" si="10"/>
        <v>1.70302499999999E-2</v>
      </c>
      <c r="I43" s="1">
        <f t="shared" si="11"/>
        <v>5.1189062500000047</v>
      </c>
    </row>
    <row r="44" spans="1:9" x14ac:dyDescent="0.2">
      <c r="A44" s="63">
        <v>4</v>
      </c>
      <c r="B44" s="60">
        <v>9</v>
      </c>
      <c r="C44" s="60">
        <v>2.7090000000000001</v>
      </c>
      <c r="D44" s="64">
        <f t="shared" si="6"/>
        <v>6.2910000000000004</v>
      </c>
      <c r="E44" s="50">
        <f t="shared" si="7"/>
        <v>6.4470000000000001</v>
      </c>
      <c r="F44" s="50">
        <f t="shared" si="8"/>
        <v>9.1560000000000006</v>
      </c>
      <c r="G44" s="50">
        <f t="shared" si="9"/>
        <v>-0.15600000000000058</v>
      </c>
      <c r="H44" s="50">
        <f t="shared" si="10"/>
        <v>2.433600000000018E-2</v>
      </c>
      <c r="I44" s="1">
        <f t="shared" si="11"/>
        <v>2.6814062499999975</v>
      </c>
    </row>
    <row r="45" spans="1:9" x14ac:dyDescent="0.2">
      <c r="A45" s="63">
        <v>5</v>
      </c>
      <c r="B45" s="60">
        <v>7.1</v>
      </c>
      <c r="C45" s="60">
        <v>0.51400000000000001</v>
      </c>
      <c r="D45" s="64">
        <f t="shared" si="6"/>
        <v>6.5859999999999994</v>
      </c>
      <c r="E45" s="50">
        <f t="shared" si="7"/>
        <v>6.6505000000000001</v>
      </c>
      <c r="F45" s="50">
        <f t="shared" si="8"/>
        <v>7.1645000000000003</v>
      </c>
      <c r="G45" s="50">
        <f t="shared" si="9"/>
        <v>-6.4500000000000668E-2</v>
      </c>
      <c r="H45" s="50">
        <f t="shared" si="10"/>
        <v>4.1602500000000858E-3</v>
      </c>
      <c r="I45" s="1">
        <f t="shared" si="11"/>
        <v>6.8906250000000557E-2</v>
      </c>
    </row>
    <row r="46" spans="1:9" x14ac:dyDescent="0.2">
      <c r="A46" s="63">
        <v>6</v>
      </c>
      <c r="B46" s="60">
        <v>4.9000000000000004</v>
      </c>
      <c r="C46" s="60">
        <v>-1.9490000000000001</v>
      </c>
      <c r="D46" s="64">
        <f t="shared" si="6"/>
        <v>6.8490000000000002</v>
      </c>
      <c r="E46" s="50">
        <f t="shared" si="7"/>
        <v>6.8540000000000001</v>
      </c>
      <c r="F46" s="50">
        <f t="shared" si="8"/>
        <v>4.9050000000000002</v>
      </c>
      <c r="G46" s="50">
        <f t="shared" si="9"/>
        <v>-4.9999999999998934E-3</v>
      </c>
      <c r="H46" s="50">
        <f t="shared" si="10"/>
        <v>2.4999999999998934E-5</v>
      </c>
      <c r="I46" s="1">
        <f t="shared" si="11"/>
        <v>6.0639062500000014</v>
      </c>
    </row>
    <row r="47" spans="1:9" x14ac:dyDescent="0.2">
      <c r="A47" s="63">
        <v>7</v>
      </c>
      <c r="B47" s="60">
        <v>6.1</v>
      </c>
      <c r="C47" s="60">
        <v>-1.274</v>
      </c>
      <c r="D47" s="64">
        <f t="shared" si="6"/>
        <v>7.3739999999999997</v>
      </c>
      <c r="E47" s="50">
        <f t="shared" si="7"/>
        <v>7.0575000000000001</v>
      </c>
      <c r="F47" s="50">
        <f t="shared" si="8"/>
        <v>5.7835000000000001</v>
      </c>
      <c r="G47" s="50">
        <f t="shared" si="9"/>
        <v>0.31649999999999956</v>
      </c>
      <c r="H47" s="50">
        <f t="shared" si="10"/>
        <v>0.10017224999999973</v>
      </c>
      <c r="I47" s="1">
        <f t="shared" si="11"/>
        <v>1.5939062500000027</v>
      </c>
    </row>
    <row r="48" spans="1:9" x14ac:dyDescent="0.2">
      <c r="A48" s="63">
        <v>8</v>
      </c>
      <c r="B48" s="60">
        <v>10</v>
      </c>
      <c r="C48" s="60">
        <v>2.7090000000000001</v>
      </c>
      <c r="D48" s="64">
        <f t="shared" si="6"/>
        <v>7.2910000000000004</v>
      </c>
      <c r="E48" s="50">
        <f t="shared" si="7"/>
        <v>7.2610000000000001</v>
      </c>
      <c r="F48" s="50">
        <f t="shared" si="8"/>
        <v>9.9700000000000006</v>
      </c>
      <c r="G48" s="50">
        <f t="shared" si="9"/>
        <v>2.9999999999999361E-2</v>
      </c>
      <c r="H48" s="50">
        <f t="shared" si="10"/>
        <v>8.9999999999996159E-4</v>
      </c>
      <c r="I48" s="1">
        <f t="shared" si="11"/>
        <v>6.9564062499999961</v>
      </c>
    </row>
    <row r="49" spans="1:9" x14ac:dyDescent="0.2">
      <c r="A49" s="63">
        <v>9</v>
      </c>
      <c r="B49" s="60">
        <v>8.3000000000000007</v>
      </c>
      <c r="C49" s="60">
        <v>0.51400000000000001</v>
      </c>
      <c r="D49" s="64">
        <f t="shared" si="6"/>
        <v>7.7860000000000005</v>
      </c>
      <c r="E49" s="50">
        <f t="shared" si="7"/>
        <v>7.4645000000000001</v>
      </c>
      <c r="F49" s="50">
        <f t="shared" si="8"/>
        <v>7.9785000000000004</v>
      </c>
      <c r="G49" s="50">
        <f t="shared" si="9"/>
        <v>0.32150000000000034</v>
      </c>
      <c r="H49" s="50">
        <f t="shared" si="10"/>
        <v>0.10336225000000022</v>
      </c>
      <c r="I49" s="1">
        <f t="shared" si="11"/>
        <v>0.87890625</v>
      </c>
    </row>
    <row r="50" spans="1:9" x14ac:dyDescent="0.2">
      <c r="A50" s="63">
        <v>10</v>
      </c>
      <c r="B50" s="60">
        <v>5.4</v>
      </c>
      <c r="C50" s="60">
        <v>-1.9490000000000001</v>
      </c>
      <c r="D50" s="64">
        <f t="shared" si="6"/>
        <v>7.3490000000000002</v>
      </c>
      <c r="E50" s="50">
        <f t="shared" si="7"/>
        <v>7.6679999999999993</v>
      </c>
      <c r="F50" s="50">
        <f t="shared" si="8"/>
        <v>5.7189999999999994</v>
      </c>
      <c r="G50" s="50">
        <f t="shared" si="9"/>
        <v>-0.31899999999999906</v>
      </c>
      <c r="H50" s="50">
        <f t="shared" si="10"/>
        <v>0.10176099999999941</v>
      </c>
      <c r="I50" s="1">
        <f t="shared" si="11"/>
        <v>3.8514062500000015</v>
      </c>
    </row>
    <row r="51" spans="1:9" x14ac:dyDescent="0.2">
      <c r="A51" s="63">
        <v>11</v>
      </c>
      <c r="B51" s="60">
        <v>6.4</v>
      </c>
      <c r="C51" s="60">
        <v>-1.274</v>
      </c>
      <c r="D51" s="64">
        <f t="shared" si="6"/>
        <v>7.6740000000000004</v>
      </c>
      <c r="E51" s="50">
        <f t="shared" si="7"/>
        <v>7.8714999999999993</v>
      </c>
      <c r="F51" s="50">
        <f t="shared" si="8"/>
        <v>6.5974999999999993</v>
      </c>
      <c r="G51" s="50">
        <f t="shared" si="9"/>
        <v>-0.1974999999999989</v>
      </c>
      <c r="H51" s="50">
        <f t="shared" si="10"/>
        <v>3.9006249999999562E-2</v>
      </c>
      <c r="I51" s="1">
        <f t="shared" si="11"/>
        <v>0.92640625000000065</v>
      </c>
    </row>
    <row r="52" spans="1:9" x14ac:dyDescent="0.2">
      <c r="A52" s="63">
        <v>12</v>
      </c>
      <c r="B52" s="60">
        <v>10.9</v>
      </c>
      <c r="C52" s="60">
        <v>2.7090000000000001</v>
      </c>
      <c r="D52" s="64">
        <f t="shared" si="6"/>
        <v>8.1910000000000007</v>
      </c>
      <c r="E52" s="50">
        <f t="shared" si="7"/>
        <v>8.0749999999999993</v>
      </c>
      <c r="F52" s="50">
        <f t="shared" si="8"/>
        <v>10.783999999999999</v>
      </c>
      <c r="G52" s="50">
        <f t="shared" si="9"/>
        <v>0.11600000000000144</v>
      </c>
      <c r="H52" s="50">
        <f t="shared" si="10"/>
        <v>1.3456000000000332E-2</v>
      </c>
      <c r="I52" s="1">
        <f t="shared" si="11"/>
        <v>12.513906249999998</v>
      </c>
    </row>
    <row r="53" spans="1:9" x14ac:dyDescent="0.2">
      <c r="A53" s="63">
        <v>13</v>
      </c>
      <c r="B53" s="60">
        <v>9</v>
      </c>
      <c r="C53" s="60">
        <v>0.51400000000000001</v>
      </c>
      <c r="D53" s="64">
        <f t="shared" si="6"/>
        <v>8.4860000000000007</v>
      </c>
      <c r="E53" s="50">
        <f t="shared" si="7"/>
        <v>8.2784999999999993</v>
      </c>
      <c r="F53" s="50">
        <f t="shared" si="8"/>
        <v>8.7924999999999986</v>
      </c>
      <c r="G53" s="50">
        <f t="shared" si="9"/>
        <v>0.20750000000000135</v>
      </c>
      <c r="H53" s="50">
        <f t="shared" si="10"/>
        <v>4.3056250000000559E-2</v>
      </c>
      <c r="I53" s="1">
        <f t="shared" si="11"/>
        <v>2.6814062499999975</v>
      </c>
    </row>
    <row r="54" spans="1:9" x14ac:dyDescent="0.2">
      <c r="A54" s="63">
        <v>14</v>
      </c>
      <c r="B54" s="60">
        <v>6.6</v>
      </c>
      <c r="C54" s="60">
        <v>-1.9490000000000001</v>
      </c>
      <c r="D54" s="64">
        <f t="shared" si="6"/>
        <v>8.5489999999999995</v>
      </c>
      <c r="E54" s="50">
        <f t="shared" si="7"/>
        <v>8.4819999999999993</v>
      </c>
      <c r="F54" s="50">
        <f t="shared" si="8"/>
        <v>6.5329999999999995</v>
      </c>
      <c r="G54" s="50">
        <f t="shared" si="9"/>
        <v>6.7000000000000171E-2</v>
      </c>
      <c r="H54" s="50">
        <f t="shared" si="10"/>
        <v>4.4890000000000225E-3</v>
      </c>
      <c r="I54" s="1">
        <f t="shared" si="11"/>
        <v>0.58140625000000168</v>
      </c>
    </row>
    <row r="55" spans="1:9" x14ac:dyDescent="0.2">
      <c r="A55" s="63">
        <v>15</v>
      </c>
      <c r="B55" s="60">
        <v>7.5</v>
      </c>
      <c r="C55" s="60">
        <v>-1.274</v>
      </c>
      <c r="D55" s="64">
        <f t="shared" si="6"/>
        <v>8.7740000000000009</v>
      </c>
      <c r="E55" s="50">
        <f t="shared" si="7"/>
        <v>8.6854999999999993</v>
      </c>
      <c r="F55" s="50">
        <f t="shared" si="8"/>
        <v>7.4114999999999993</v>
      </c>
      <c r="G55" s="50">
        <f t="shared" si="9"/>
        <v>8.8500000000000689E-2</v>
      </c>
      <c r="H55" s="50">
        <f t="shared" si="10"/>
        <v>7.8322500000001221E-3</v>
      </c>
      <c r="I55" s="1">
        <f t="shared" si="11"/>
        <v>1.8906249999999805E-2</v>
      </c>
    </row>
    <row r="56" spans="1:9" ht="16" thickBot="1" x14ac:dyDescent="0.25">
      <c r="A56" s="69">
        <v>16</v>
      </c>
      <c r="B56" s="70">
        <v>11.2</v>
      </c>
      <c r="C56" s="70">
        <v>2.7090000000000001</v>
      </c>
      <c r="D56" s="71">
        <f t="shared" si="6"/>
        <v>8.4909999999999997</v>
      </c>
      <c r="E56" s="72">
        <f t="shared" si="7"/>
        <v>8.8889999999999993</v>
      </c>
      <c r="F56" s="72">
        <f t="shared" si="8"/>
        <v>11.597999999999999</v>
      </c>
      <c r="G56" s="72">
        <f t="shared" si="9"/>
        <v>-0.39799999999999969</v>
      </c>
      <c r="H56" s="72">
        <f t="shared" si="10"/>
        <v>0.15840399999999974</v>
      </c>
      <c r="I56" s="54">
        <f t="shared" si="11"/>
        <v>14.726406249999989</v>
      </c>
    </row>
    <row r="57" spans="1:9" x14ac:dyDescent="0.2">
      <c r="A57" s="66" t="s">
        <v>0</v>
      </c>
      <c r="B57" s="65"/>
      <c r="C57" s="65"/>
      <c r="D57" s="65"/>
      <c r="E57" s="65"/>
      <c r="F57" s="65"/>
      <c r="G57" s="65"/>
      <c r="H57" s="67">
        <f>SUM(H41:H56)</f>
        <v>1.8440219999999992</v>
      </c>
      <c r="I57" s="68">
        <f>SUM(I41:I56)</f>
        <v>68.697499999999991</v>
      </c>
    </row>
    <row r="58" spans="1:9" ht="16" thickBot="1" x14ac:dyDescent="0.25">
      <c r="A58" s="15" t="s">
        <v>20</v>
      </c>
      <c r="B58" s="54">
        <f>AVERAGE(B41:B56)</f>
        <v>7.3625000000000007</v>
      </c>
      <c r="C58" s="54"/>
      <c r="D58" s="54"/>
      <c r="E58" s="54"/>
      <c r="F58" s="54"/>
      <c r="G58" s="54"/>
      <c r="H58" s="54"/>
      <c r="I58" s="55"/>
    </row>
    <row r="59" spans="1:9" ht="16" thickBot="1" x14ac:dyDescent="0.25"/>
    <row r="60" spans="1:9" ht="18" thickBot="1" x14ac:dyDescent="0.25">
      <c r="C60" s="99" t="s">
        <v>36</v>
      </c>
      <c r="E60" s="75" t="s">
        <v>33</v>
      </c>
      <c r="F60" s="76">
        <f>1-H57/I57</f>
        <v>0.97315736380508755</v>
      </c>
    </row>
    <row r="61" spans="1:9" ht="16" thickBot="1" x14ac:dyDescent="0.25"/>
    <row r="62" spans="1:9" ht="16" thickBot="1" x14ac:dyDescent="0.25">
      <c r="B62" s="74" t="s">
        <v>9</v>
      </c>
      <c r="C62" s="79" t="s">
        <v>5</v>
      </c>
      <c r="D62" s="103" t="s">
        <v>37</v>
      </c>
      <c r="E62" s="103" t="s">
        <v>17</v>
      </c>
      <c r="F62" s="80" t="s">
        <v>53</v>
      </c>
    </row>
    <row r="63" spans="1:9" x14ac:dyDescent="0.2">
      <c r="B63" s="117">
        <v>1</v>
      </c>
      <c r="C63" s="14">
        <v>17</v>
      </c>
      <c r="D63" s="101">
        <v>0.51400000000000001</v>
      </c>
      <c r="E63" s="102">
        <f>0.2035*C63+5.633</f>
        <v>9.0924999999999994</v>
      </c>
      <c r="F63" s="53">
        <f>E63+D63</f>
        <v>9.6064999999999987</v>
      </c>
    </row>
    <row r="64" spans="1:9" x14ac:dyDescent="0.2">
      <c r="B64" s="118"/>
      <c r="C64" s="73">
        <v>18</v>
      </c>
      <c r="D64" s="60">
        <v>-1.9490000000000001</v>
      </c>
      <c r="E64" s="56">
        <f t="shared" ref="E64:E74" si="12">0.2035*C64+5.633</f>
        <v>9.2959999999999994</v>
      </c>
      <c r="F64" s="57">
        <f t="shared" ref="F64" si="13">E64+D64</f>
        <v>7.3469999999999995</v>
      </c>
    </row>
    <row r="65" spans="2:6" x14ac:dyDescent="0.2">
      <c r="B65" s="118"/>
      <c r="C65" s="73">
        <v>19</v>
      </c>
      <c r="D65" s="60">
        <v>-1.274</v>
      </c>
      <c r="E65" s="56">
        <f t="shared" si="12"/>
        <v>9.4994999999999994</v>
      </c>
      <c r="F65" s="57">
        <f>E65+D65</f>
        <v>8.2255000000000003</v>
      </c>
    </row>
    <row r="66" spans="2:6" ht="16" thickBot="1" x14ac:dyDescent="0.25">
      <c r="B66" s="119"/>
      <c r="C66" s="73">
        <v>20</v>
      </c>
      <c r="D66" s="60">
        <v>2.7090000000000001</v>
      </c>
      <c r="E66" s="56">
        <f t="shared" si="12"/>
        <v>9.7029999999999994</v>
      </c>
      <c r="F66" s="57">
        <f t="shared" ref="F66:F74" si="14">E66+D66</f>
        <v>12.411999999999999</v>
      </c>
    </row>
    <row r="67" spans="2:6" x14ac:dyDescent="0.2">
      <c r="B67" s="117">
        <v>2</v>
      </c>
      <c r="C67" s="73">
        <v>21</v>
      </c>
      <c r="D67" s="60">
        <v>0.51400000000000001</v>
      </c>
      <c r="E67" s="56">
        <f t="shared" si="12"/>
        <v>9.9064999999999994</v>
      </c>
      <c r="F67" s="57">
        <f>E67+D67</f>
        <v>10.420499999999999</v>
      </c>
    </row>
    <row r="68" spans="2:6" x14ac:dyDescent="0.2">
      <c r="B68" s="118"/>
      <c r="C68" s="73">
        <v>22</v>
      </c>
      <c r="D68" s="60">
        <v>-1.9490000000000001</v>
      </c>
      <c r="E68" s="56">
        <f t="shared" si="12"/>
        <v>10.11</v>
      </c>
      <c r="F68" s="57">
        <f t="shared" si="14"/>
        <v>8.1609999999999996</v>
      </c>
    </row>
    <row r="69" spans="2:6" x14ac:dyDescent="0.2">
      <c r="B69" s="118"/>
      <c r="C69" s="73">
        <v>23</v>
      </c>
      <c r="D69" s="60">
        <v>-1.274</v>
      </c>
      <c r="E69" s="56">
        <f t="shared" si="12"/>
        <v>10.313499999999999</v>
      </c>
      <c r="F69" s="57">
        <f t="shared" si="14"/>
        <v>9.0395000000000003</v>
      </c>
    </row>
    <row r="70" spans="2:6" ht="16" thickBot="1" x14ac:dyDescent="0.25">
      <c r="B70" s="119"/>
      <c r="C70" s="73">
        <v>24</v>
      </c>
      <c r="D70" s="60">
        <v>2.7090000000000001</v>
      </c>
      <c r="E70" s="56">
        <f t="shared" si="12"/>
        <v>10.516999999999999</v>
      </c>
      <c r="F70" s="57">
        <f t="shared" si="14"/>
        <v>13.225999999999999</v>
      </c>
    </row>
    <row r="71" spans="2:6" x14ac:dyDescent="0.2">
      <c r="B71" s="117">
        <v>3</v>
      </c>
      <c r="C71" s="73">
        <v>25</v>
      </c>
      <c r="D71" s="60">
        <v>0.51400000000000001</v>
      </c>
      <c r="E71" s="56">
        <f t="shared" si="12"/>
        <v>10.720499999999999</v>
      </c>
      <c r="F71" s="57">
        <f t="shared" si="14"/>
        <v>11.234499999999999</v>
      </c>
    </row>
    <row r="72" spans="2:6" x14ac:dyDescent="0.2">
      <c r="B72" s="118"/>
      <c r="C72" s="73">
        <v>26</v>
      </c>
      <c r="D72" s="60">
        <v>-1.9490000000000001</v>
      </c>
      <c r="E72" s="56">
        <f t="shared" si="12"/>
        <v>10.923999999999999</v>
      </c>
      <c r="F72" s="57">
        <f t="shared" si="14"/>
        <v>8.9749999999999996</v>
      </c>
    </row>
    <row r="73" spans="2:6" x14ac:dyDescent="0.2">
      <c r="B73" s="118"/>
      <c r="C73" s="73">
        <v>27</v>
      </c>
      <c r="D73" s="60">
        <v>-1.274</v>
      </c>
      <c r="E73" s="56">
        <f t="shared" si="12"/>
        <v>11.1275</v>
      </c>
      <c r="F73" s="57">
        <f t="shared" si="14"/>
        <v>9.8535000000000004</v>
      </c>
    </row>
    <row r="74" spans="2:6" ht="16" thickBot="1" x14ac:dyDescent="0.25">
      <c r="B74" s="119"/>
      <c r="C74" s="15">
        <v>28</v>
      </c>
      <c r="D74" s="70">
        <v>2.7090000000000001</v>
      </c>
      <c r="E74" s="58">
        <f t="shared" si="12"/>
        <v>11.331</v>
      </c>
      <c r="F74" s="59">
        <f t="shared" si="14"/>
        <v>14.04</v>
      </c>
    </row>
  </sheetData>
  <mergeCells count="6">
    <mergeCell ref="B71:B74"/>
    <mergeCell ref="C25:F25"/>
    <mergeCell ref="A26:A30"/>
    <mergeCell ref="A2:F2"/>
    <mergeCell ref="B63:B66"/>
    <mergeCell ref="B67:B70"/>
  </mergeCells>
  <pageMargins left="0.7" right="0.7" top="0.75" bottom="0.75" header="0.3" footer="0.3"/>
  <ignoredErrors>
    <ignoredError sqref="C7:C9 C11:C1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3</vt:i4>
      </vt:variant>
    </vt:vector>
  </HeadingPairs>
  <TitlesOfParts>
    <vt:vector size="8" baseType="lpstr">
      <vt:lpstr>Исходные данные 1</vt:lpstr>
      <vt:lpstr>Автокорреляция</vt:lpstr>
      <vt:lpstr>Дарбин-Уотсон</vt:lpstr>
      <vt:lpstr>Исходные данные 2</vt:lpstr>
      <vt:lpstr>Задача 2</vt:lpstr>
      <vt:lpstr>Тренды</vt:lpstr>
      <vt:lpstr>Исходный график</vt:lpstr>
      <vt:lpstr>Сост. временного ряда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2024-06-10T00:34:25Z</dcterms:modified>
</cp:coreProperties>
</file>