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144F30D0-2F9D-48E1-8692-E4724BE643B3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4" r:id="rId1"/>
    <sheet name="Conguagli spese Pro-r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N25" i="5" s="1"/>
  <c r="B24" i="5"/>
  <c r="M20" i="5"/>
  <c r="L20" i="5"/>
  <c r="K20" i="5"/>
  <c r="J20" i="5"/>
  <c r="G19" i="5"/>
  <c r="N10" i="5"/>
  <c r="H23" i="5" s="1"/>
  <c r="N9" i="5"/>
  <c r="I20" i="5" s="1"/>
  <c r="N8" i="5"/>
  <c r="K14" i="5" s="1"/>
  <c r="N7" i="5"/>
  <c r="N6" i="5"/>
  <c r="D19" i="5" s="1"/>
  <c r="N25" i="4"/>
  <c r="B25" i="4"/>
  <c r="N16" i="4"/>
  <c r="N17" i="4"/>
  <c r="N18" i="4"/>
  <c r="N19" i="4"/>
  <c r="N20" i="4"/>
  <c r="N21" i="4"/>
  <c r="N23" i="4"/>
  <c r="N15" i="4"/>
  <c r="N14" i="4"/>
  <c r="M23" i="4"/>
  <c r="M22" i="4"/>
  <c r="M21" i="4"/>
  <c r="M20" i="4"/>
  <c r="M19" i="4"/>
  <c r="M18" i="4"/>
  <c r="M17" i="4"/>
  <c r="M16" i="4"/>
  <c r="L23" i="4"/>
  <c r="L22" i="4"/>
  <c r="L21" i="4"/>
  <c r="L20" i="4"/>
  <c r="L19" i="4"/>
  <c r="L18" i="4"/>
  <c r="L17" i="4"/>
  <c r="L16" i="4"/>
  <c r="K23" i="4"/>
  <c r="K22" i="4"/>
  <c r="K21" i="4"/>
  <c r="K20" i="4"/>
  <c r="K19" i="4"/>
  <c r="K18" i="4"/>
  <c r="K17" i="4"/>
  <c r="K16" i="4"/>
  <c r="J23" i="4"/>
  <c r="J22" i="4"/>
  <c r="J21" i="4"/>
  <c r="J20" i="4"/>
  <c r="J19" i="4"/>
  <c r="J18" i="4"/>
  <c r="J17" i="4"/>
  <c r="J16" i="4"/>
  <c r="J15" i="4"/>
  <c r="K15" i="4"/>
  <c r="L15" i="4"/>
  <c r="M15" i="4"/>
  <c r="I23" i="4"/>
  <c r="I22" i="4"/>
  <c r="I21" i="4"/>
  <c r="I20" i="4"/>
  <c r="I19" i="4"/>
  <c r="I18" i="4"/>
  <c r="I17" i="4"/>
  <c r="I16" i="4"/>
  <c r="H23" i="4"/>
  <c r="H22" i="4"/>
  <c r="H21" i="4"/>
  <c r="H20" i="4"/>
  <c r="H17" i="4"/>
  <c r="H18" i="4"/>
  <c r="H19" i="4"/>
  <c r="H16" i="4"/>
  <c r="G23" i="4"/>
  <c r="G22" i="4"/>
  <c r="G21" i="4"/>
  <c r="G20" i="4"/>
  <c r="G17" i="4"/>
  <c r="G18" i="4"/>
  <c r="G19" i="4"/>
  <c r="G16" i="4"/>
  <c r="G15" i="4"/>
  <c r="G14" i="4"/>
  <c r="M14" i="4"/>
  <c r="L14" i="4"/>
  <c r="K14" i="4"/>
  <c r="J14" i="4"/>
  <c r="I15" i="4"/>
  <c r="I14" i="4"/>
  <c r="H15" i="4"/>
  <c r="H14" i="4"/>
  <c r="N10" i="4"/>
  <c r="N9" i="4"/>
  <c r="N6" i="4"/>
  <c r="F22" i="4" s="1"/>
  <c r="N7" i="4"/>
  <c r="N8" i="4"/>
  <c r="F14" i="4" s="1"/>
  <c r="B24" i="4"/>
  <c r="M14" i="5" l="1"/>
  <c r="M17" i="5"/>
  <c r="M23" i="5"/>
  <c r="D22" i="5"/>
  <c r="L14" i="5"/>
  <c r="E22" i="5"/>
  <c r="F22" i="5"/>
  <c r="F16" i="5"/>
  <c r="D23" i="5"/>
  <c r="G16" i="5"/>
  <c r="I23" i="5"/>
  <c r="H16" i="5"/>
  <c r="J23" i="5"/>
  <c r="K17" i="5"/>
  <c r="K23" i="5"/>
  <c r="L17" i="5"/>
  <c r="L23" i="5"/>
  <c r="E19" i="5"/>
  <c r="F19" i="5"/>
  <c r="D15" i="5"/>
  <c r="H19" i="5"/>
  <c r="J16" i="5"/>
  <c r="H22" i="5"/>
  <c r="F15" i="5"/>
  <c r="K16" i="5"/>
  <c r="E18" i="5"/>
  <c r="D21" i="5"/>
  <c r="I22" i="5"/>
  <c r="G15" i="5"/>
  <c r="L16" i="5"/>
  <c r="F18" i="5"/>
  <c r="K19" i="5"/>
  <c r="E21" i="5"/>
  <c r="J22" i="5"/>
  <c r="H15" i="5"/>
  <c r="M16" i="5"/>
  <c r="G18" i="5"/>
  <c r="L19" i="5"/>
  <c r="F21" i="5"/>
  <c r="K22" i="5"/>
  <c r="D14" i="5"/>
  <c r="I15" i="5"/>
  <c r="H18" i="5"/>
  <c r="M19" i="5"/>
  <c r="G21" i="5"/>
  <c r="L22" i="5"/>
  <c r="E14" i="5"/>
  <c r="J15" i="5"/>
  <c r="D17" i="5"/>
  <c r="I18" i="5"/>
  <c r="H21" i="5"/>
  <c r="M22" i="5"/>
  <c r="I16" i="5"/>
  <c r="G22" i="5"/>
  <c r="D18" i="5"/>
  <c r="J19" i="5"/>
  <c r="K15" i="5"/>
  <c r="E17" i="5"/>
  <c r="D20" i="5"/>
  <c r="I21" i="5"/>
  <c r="L15" i="5"/>
  <c r="F17" i="5"/>
  <c r="K18" i="5"/>
  <c r="E20" i="5"/>
  <c r="J21" i="5"/>
  <c r="M15" i="5"/>
  <c r="I14" i="5"/>
  <c r="H17" i="5"/>
  <c r="G20" i="5"/>
  <c r="L21" i="5"/>
  <c r="F23" i="5"/>
  <c r="J14" i="5"/>
  <c r="D16" i="5"/>
  <c r="I17" i="5"/>
  <c r="H20" i="5"/>
  <c r="M21" i="5"/>
  <c r="G23" i="5"/>
  <c r="E15" i="5"/>
  <c r="I19" i="5"/>
  <c r="F14" i="5"/>
  <c r="J18" i="5"/>
  <c r="G14" i="5"/>
  <c r="H14" i="5"/>
  <c r="G17" i="5"/>
  <c r="L18" i="5"/>
  <c r="F20" i="5"/>
  <c r="K21" i="5"/>
  <c r="E23" i="5"/>
  <c r="M18" i="5"/>
  <c r="E16" i="5"/>
  <c r="J17" i="5"/>
  <c r="D23" i="4"/>
  <c r="E23" i="4"/>
  <c r="F23" i="4"/>
  <c r="D20" i="4"/>
  <c r="E20" i="4"/>
  <c r="F20" i="4"/>
  <c r="D15" i="4"/>
  <c r="E15" i="4"/>
  <c r="F15" i="4"/>
  <c r="D16" i="4"/>
  <c r="E16" i="4"/>
  <c r="F16" i="4"/>
  <c r="D19" i="4"/>
  <c r="E19" i="4"/>
  <c r="F19" i="4"/>
  <c r="D21" i="4"/>
  <c r="E17" i="4"/>
  <c r="E21" i="4"/>
  <c r="F17" i="4"/>
  <c r="F21" i="4"/>
  <c r="D14" i="4"/>
  <c r="D18" i="4"/>
  <c r="D22" i="4"/>
  <c r="E14" i="4"/>
  <c r="E18" i="4"/>
  <c r="E22" i="4"/>
  <c r="D17" i="4"/>
  <c r="F18" i="4"/>
  <c r="E24" i="5" l="1"/>
  <c r="E26" i="5" s="1"/>
  <c r="D24" i="4"/>
  <c r="N22" i="4"/>
  <c r="K24" i="5"/>
  <c r="K26" i="5" s="1"/>
  <c r="N19" i="5"/>
  <c r="L24" i="5"/>
  <c r="L26" i="5" s="1"/>
  <c r="N22" i="5"/>
  <c r="N21" i="5"/>
  <c r="N23" i="5"/>
  <c r="I24" i="5"/>
  <c r="I26" i="5" s="1"/>
  <c r="M24" i="5"/>
  <c r="M26" i="5" s="1"/>
  <c r="N17" i="5"/>
  <c r="N20" i="5"/>
  <c r="N16" i="5"/>
  <c r="N14" i="5"/>
  <c r="D24" i="5"/>
  <c r="J24" i="5"/>
  <c r="J26" i="5" s="1"/>
  <c r="N18" i="5"/>
  <c r="N15" i="5"/>
  <c r="H24" i="5"/>
  <c r="H26" i="5" s="1"/>
  <c r="G24" i="5"/>
  <c r="G26" i="5" s="1"/>
  <c r="F24" i="5"/>
  <c r="L24" i="4"/>
  <c r="L26" i="4" s="1"/>
  <c r="K24" i="4"/>
  <c r="K26" i="4" s="1"/>
  <c r="J24" i="4"/>
  <c r="J26" i="4" s="1"/>
  <c r="H24" i="4"/>
  <c r="H26" i="4" s="1"/>
  <c r="M24" i="4"/>
  <c r="M26" i="4" s="1"/>
  <c r="I24" i="4"/>
  <c r="I26" i="4" s="1"/>
  <c r="F24" i="4"/>
  <c r="G24" i="4"/>
  <c r="G26" i="4" s="1"/>
  <c r="E24" i="4"/>
  <c r="N24" i="4" l="1"/>
  <c r="F26" i="5"/>
  <c r="C30" i="5"/>
  <c r="E30" i="5" s="1"/>
  <c r="C29" i="5"/>
  <c r="E29" i="5" s="1"/>
  <c r="D26" i="5"/>
  <c r="B26" i="5" s="1"/>
  <c r="N26" i="5" s="1"/>
  <c r="N24" i="5"/>
  <c r="F26" i="4"/>
  <c r="E26" i="4"/>
  <c r="D26" i="4"/>
  <c r="B26" i="4" s="1"/>
  <c r="N26" i="4" s="1"/>
</calcChain>
</file>

<file path=xl/sharedStrings.xml><?xml version="1.0" encoding="utf-8"?>
<sst xmlns="http://schemas.openxmlformats.org/spreadsheetml/2006/main" count="123" uniqueCount="44">
  <si>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</si>
  <si>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</si>
  <si>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</si>
  <si>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</si>
  <si>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</si>
  <si>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</si>
  <si>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</si>
  <si>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</si>
  <si>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</si>
  <si>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</si>
  <si>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</si>
  <si>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</si>
  <si>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</si>
  <si>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</si>
  <si>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</si>
  <si>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</si>
  <si>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</si>
  <si>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</si>
  <si>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</si>
  <si>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</si>
  <si>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</si>
  <si>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</si>
  <si>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</si>
  <si>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</si>
  <si>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</si>
  <si>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</si>
  <si>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</si>
  <si>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</si>
  <si>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</si>
  <si>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Mesi</t>
  </si>
  <si>
    <t>Acconto</t>
  </si>
  <si>
    <t>Conguaglio</t>
  </si>
  <si>
    <t>millesimi/centesimi</t>
  </si>
  <si>
    <t>millesimi</t>
  </si>
  <si>
    <t>Controllo</t>
  </si>
  <si>
    <t>App. 4</t>
  </si>
  <si>
    <t>App. 5</t>
  </si>
  <si>
    <t>App. 6</t>
  </si>
  <si>
    <t>App. 7</t>
  </si>
  <si>
    <t>App. 8</t>
  </si>
  <si>
    <t>App. 9</t>
  </si>
  <si>
    <t>App. 10</t>
  </si>
  <si>
    <t>Comproprietario 1</t>
  </si>
  <si>
    <t>Comproprietario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</si>
</sst>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075C-C130-45EE-B2DF-A3C8E1CA77C7}">
  <dimension ref="A1:N26"/>
  <sheetViews>
    <sheetView tabSelected="1" workbookViewId="0"/>
  </sheetViews>
  <sheetFormatPr defaultRowHeight="14.4" x14ac:dyDescent="0.3"/>
  <cols>
    <col min="1" max="1" width="24.88671875" customWidth="1"/>
    <col min="2" max="3" width="10.109375" bestFit="1" customWidth="1"/>
  </cols>
  <sheetData>
    <row r="1" spans="1:14" x14ac:dyDescent="0.3">
      <c r="A1" t="s">
        <v>19</v>
      </c>
    </row>
    <row r="2" spans="1:14" x14ac:dyDescent="0.3">
      <c r="A2" s="1" t="s">
        <v>20</v>
      </c>
    </row>
    <row r="3" spans="1:14" x14ac:dyDescent="0.3">
      <c r="A3" t="s">
        <v>21</v>
      </c>
      <c r="B3" s="2">
        <v>45292</v>
      </c>
      <c r="C3" s="2">
        <v>45657</v>
      </c>
    </row>
    <row r="5" spans="1:14" x14ac:dyDescent="0.3">
      <c r="A5" s="19" t="s">
        <v>22</v>
      </c>
      <c r="B5" s="20"/>
      <c r="C5" s="21"/>
      <c r="D5" s="4" t="s">
        <v>13</v>
      </c>
      <c r="E5" s="4" t="s">
        <v>14</v>
      </c>
      <c r="F5" s="4" t="s">
        <v>15</v>
      </c>
      <c r="G5" s="4" t="s">
        <v>35</v>
      </c>
      <c r="H5" s="4" t="s">
        <v>36</v>
      </c>
      <c r="I5" s="4" t="s">
        <v>37</v>
      </c>
      <c r="J5" s="4" t="s">
        <v>38</v>
      </c>
      <c r="K5" s="4" t="s">
        <v>39</v>
      </c>
      <c r="L5" s="4" t="s">
        <v>40</v>
      </c>
      <c r="M5" s="4" t="s">
        <v>41</v>
      </c>
      <c r="N5" s="4" t="s">
        <v>18</v>
      </c>
    </row>
    <row r="6" spans="1:14" x14ac:dyDescent="0.3">
      <c r="A6" s="14" t="s">
        <v>32</v>
      </c>
      <c r="B6" s="15"/>
      <c r="C6" s="16"/>
      <c r="D6" s="9">
        <v>70</v>
      </c>
      <c r="E6" s="6">
        <v>80</v>
      </c>
      <c r="F6" s="6">
        <v>125</v>
      </c>
      <c r="G6" s="9">
        <v>70</v>
      </c>
      <c r="H6" s="6">
        <v>80</v>
      </c>
      <c r="I6" s="6">
        <v>125</v>
      </c>
      <c r="J6" s="6">
        <v>140</v>
      </c>
      <c r="K6" s="9">
        <v>85</v>
      </c>
      <c r="L6" s="6">
        <v>85</v>
      </c>
      <c r="M6" s="6">
        <v>140</v>
      </c>
      <c r="N6" s="6">
        <f>SUM($D6:$M6)</f>
        <v>1000</v>
      </c>
    </row>
    <row r="7" spans="1:14" x14ac:dyDescent="0.3">
      <c r="A7" s="14" t="s">
        <v>16</v>
      </c>
      <c r="B7" s="15"/>
      <c r="C7" s="16"/>
      <c r="D7" s="9">
        <v>54</v>
      </c>
      <c r="E7" s="6">
        <v>85</v>
      </c>
      <c r="F7" s="6">
        <v>124</v>
      </c>
      <c r="G7" s="9">
        <v>54</v>
      </c>
      <c r="H7" s="6">
        <v>85</v>
      </c>
      <c r="I7" s="6">
        <v>124</v>
      </c>
      <c r="J7" s="6">
        <v>130</v>
      </c>
      <c r="K7" s="9">
        <v>95</v>
      </c>
      <c r="L7" s="6">
        <v>95</v>
      </c>
      <c r="M7" s="6">
        <v>130</v>
      </c>
      <c r="N7" s="6">
        <f>SUM($D7:$M7)</f>
        <v>976</v>
      </c>
    </row>
    <row r="8" spans="1:14" x14ac:dyDescent="0.3">
      <c r="A8" s="14" t="s">
        <v>25</v>
      </c>
      <c r="B8" s="15"/>
      <c r="C8" s="16"/>
      <c r="D8" s="9">
        <v>10241</v>
      </c>
      <c r="E8" s="6">
        <v>13400</v>
      </c>
      <c r="F8" s="6">
        <v>22578</v>
      </c>
      <c r="G8" s="9">
        <v>9980</v>
      </c>
      <c r="H8" s="6">
        <v>15050</v>
      </c>
      <c r="I8" s="6">
        <v>20200</v>
      </c>
      <c r="J8" s="6">
        <v>21000</v>
      </c>
      <c r="K8" s="9">
        <v>8690</v>
      </c>
      <c r="L8" s="6">
        <v>10900</v>
      </c>
      <c r="M8" s="6">
        <v>19000</v>
      </c>
      <c r="N8" s="6">
        <f>SUM($D8:$M8)</f>
        <v>151039</v>
      </c>
    </row>
    <row r="9" spans="1:14" x14ac:dyDescent="0.3">
      <c r="A9" s="14" t="s">
        <v>26</v>
      </c>
      <c r="B9" s="15"/>
      <c r="C9" s="16"/>
      <c r="D9" s="9">
        <v>1104</v>
      </c>
      <c r="E9" s="6">
        <v>1210</v>
      </c>
      <c r="F9" s="6">
        <v>1898</v>
      </c>
      <c r="G9" s="9">
        <v>902</v>
      </c>
      <c r="H9" s="6">
        <v>1050</v>
      </c>
      <c r="I9" s="6">
        <v>1490</v>
      </c>
      <c r="J9" s="6">
        <v>1520</v>
      </c>
      <c r="K9" s="9">
        <v>1385</v>
      </c>
      <c r="L9" s="6">
        <v>1140</v>
      </c>
      <c r="M9" s="6">
        <v>1925</v>
      </c>
      <c r="N9" s="6">
        <f>SUM($D9:$M9)</f>
        <v>13624</v>
      </c>
    </row>
    <row r="10" spans="1:14" x14ac:dyDescent="0.3">
      <c r="A10" s="14" t="s">
        <v>17</v>
      </c>
      <c r="B10" s="15"/>
      <c r="C10" s="16"/>
      <c r="D10" s="9">
        <v>1</v>
      </c>
      <c r="E10" s="6">
        <v>1</v>
      </c>
      <c r="F10" s="6">
        <v>1</v>
      </c>
      <c r="G10" s="9">
        <v>1</v>
      </c>
      <c r="H10" s="6">
        <v>1</v>
      </c>
      <c r="I10" s="6">
        <v>1</v>
      </c>
      <c r="J10" s="6">
        <v>1</v>
      </c>
      <c r="K10" s="9">
        <v>1</v>
      </c>
      <c r="L10" s="6">
        <v>1</v>
      </c>
      <c r="M10" s="6">
        <v>1</v>
      </c>
      <c r="N10" s="6">
        <f>SUM($D10:$M10)</f>
        <v>10</v>
      </c>
    </row>
    <row r="11" spans="1:14" x14ac:dyDescent="0.3">
      <c r="A11" s="14" t="s">
        <v>24</v>
      </c>
      <c r="B11" s="15"/>
      <c r="C11" s="16"/>
      <c r="D11" s="9"/>
      <c r="E11" s="6"/>
      <c r="F11" s="6"/>
      <c r="G11" s="9"/>
      <c r="H11" s="6"/>
      <c r="I11" s="6"/>
      <c r="J11" s="6"/>
      <c r="K11" s="9"/>
      <c r="L11" s="6"/>
      <c r="M11" s="6"/>
      <c r="N11" s="6"/>
    </row>
    <row r="13" spans="1:14" x14ac:dyDescent="0.3">
      <c r="A13" s="3" t="s">
        <v>12</v>
      </c>
      <c r="B13" s="4" t="s">
        <v>18</v>
      </c>
      <c r="C13" s="4" t="s">
        <v>27</v>
      </c>
      <c r="D13" s="4" t="s">
        <v>13</v>
      </c>
      <c r="E13" s="4" t="s">
        <v>14</v>
      </c>
      <c r="F13" s="4" t="s">
        <v>15</v>
      </c>
      <c r="G13" s="4" t="s">
        <v>35</v>
      </c>
      <c r="H13" s="4" t="s">
        <v>36</v>
      </c>
      <c r="I13" s="4" t="s">
        <v>37</v>
      </c>
      <c r="J13" s="4" t="s">
        <v>38</v>
      </c>
      <c r="K13" s="4" t="s">
        <v>39</v>
      </c>
      <c r="L13" s="4" t="s">
        <v>40</v>
      </c>
      <c r="M13" s="4" t="s">
        <v>41</v>
      </c>
      <c r="N13" s="4" t="s">
        <v>34</v>
      </c>
    </row>
    <row r="14" spans="1:14" x14ac:dyDescent="0.3">
      <c r="A14" s="6" t="s">
        <v>0</v>
      </c>
      <c r="B14" s="10">
        <v>10000</v>
      </c>
      <c r="C14" s="5" t="s">
        <v>23</v>
      </c>
      <c r="D14" s="10">
        <f>$B14/$N$8*$D$8</f>
        <v>678.03679844278622</v>
      </c>
      <c r="E14" s="10">
        <f>$B14/$N$8*$E$8</f>
        <v>887.18807725157069</v>
      </c>
      <c r="F14" s="10">
        <f>$B14/$N$8*$F$8</f>
        <v>1494.8457021034301</v>
      </c>
      <c r="G14" s="10">
        <f>$B14/$N$8*$G$8</f>
        <v>660.75649335602054</v>
      </c>
      <c r="H14" s="10">
        <f>$B14/$N$8*$H$8</f>
        <v>996.43138527135363</v>
      </c>
      <c r="I14" s="10">
        <f>$B14/$N$8*$I$8</f>
        <v>1337.4029224240096</v>
      </c>
      <c r="J14" s="10">
        <f>$B14/$N$8*$J$8</f>
        <v>1390.3693747972377</v>
      </c>
      <c r="K14" s="10">
        <f>$B14/$N$8*$K$8</f>
        <v>575.34808890419026</v>
      </c>
      <c r="L14" s="10">
        <f>$B14/$N$8*$L$8</f>
        <v>721.6679135852329</v>
      </c>
      <c r="M14" s="10">
        <f>$B14/$N$8*$M$8</f>
        <v>1257.9532438641675</v>
      </c>
      <c r="N14" s="10">
        <f>$B14-SUM($D14:$M14)</f>
        <v>0</v>
      </c>
    </row>
    <row r="15" spans="1:14" x14ac:dyDescent="0.3">
      <c r="A15" s="6" t="s">
        <v>1</v>
      </c>
      <c r="B15" s="10">
        <v>6000</v>
      </c>
      <c r="C15" s="5" t="s">
        <v>33</v>
      </c>
      <c r="D15" s="10">
        <f>$B15/$N$6*$D$6</f>
        <v>420</v>
      </c>
      <c r="E15" s="10">
        <f>$B15/$N$6*$E$6</f>
        <v>480</v>
      </c>
      <c r="F15" s="10">
        <f>$B15/$N$6*$F$6</f>
        <v>750</v>
      </c>
      <c r="G15" s="10">
        <f>$B15/$N$6*$G$6</f>
        <v>420</v>
      </c>
      <c r="H15" s="10">
        <f>$B15/$N$6*$H$6</f>
        <v>480</v>
      </c>
      <c r="I15" s="10">
        <f>$B15/$N$6*$I$6</f>
        <v>750</v>
      </c>
      <c r="J15" s="10">
        <f>$B15/$N$6*$J$6</f>
        <v>840</v>
      </c>
      <c r="K15" s="10">
        <f>$B15/$N$6*$K$6</f>
        <v>510</v>
      </c>
      <c r="L15" s="10">
        <f>$B15/$N$6*$L$6</f>
        <v>510</v>
      </c>
      <c r="M15" s="10">
        <f>$B15/$N$6*$M$6</f>
        <v>840</v>
      </c>
      <c r="N15" s="10">
        <f>$B15-SUM($D15:$M15)</f>
        <v>0</v>
      </c>
    </row>
    <row r="16" spans="1:14" x14ac:dyDescent="0.3">
      <c r="A16" s="6" t="s">
        <v>2</v>
      </c>
      <c r="B16" s="10">
        <v>600</v>
      </c>
      <c r="C16" s="5" t="s">
        <v>33</v>
      </c>
      <c r="D16" s="10">
        <f>$B16/$N$6*$D$6</f>
        <v>42</v>
      </c>
      <c r="E16" s="10">
        <f>$B16/$N$6*$E$6</f>
        <v>48</v>
      </c>
      <c r="F16" s="10">
        <f>$B16/$N$6*$F$6</f>
        <v>75</v>
      </c>
      <c r="G16" s="10">
        <f>$B16/$N$6*$G$6</f>
        <v>42</v>
      </c>
      <c r="H16" s="10">
        <f>$B16/$N$6*$H$6</f>
        <v>48</v>
      </c>
      <c r="I16" s="10">
        <f>$B16/$N$6*$I$6</f>
        <v>75</v>
      </c>
      <c r="J16" s="10">
        <f>$B16/$N$6*$J$6</f>
        <v>84</v>
      </c>
      <c r="K16" s="10">
        <f>$B16/$N$6*$K$6</f>
        <v>51</v>
      </c>
      <c r="L16" s="10">
        <f>$B16/$N$6*$L$6</f>
        <v>51</v>
      </c>
      <c r="M16" s="10">
        <f>$B16/$N$6*$M$6</f>
        <v>84</v>
      </c>
      <c r="N16" s="10">
        <f t="shared" ref="N16:N23" si="0">$B16-SUM($D16:$M16)</f>
        <v>0</v>
      </c>
    </row>
    <row r="17" spans="1:14" x14ac:dyDescent="0.3">
      <c r="A17" s="6" t="s">
        <v>3</v>
      </c>
      <c r="B17" s="10">
        <v>150</v>
      </c>
      <c r="C17" s="5" t="s">
        <v>33</v>
      </c>
      <c r="D17" s="10">
        <f>$B17/$N$6*$D$6</f>
        <v>10.5</v>
      </c>
      <c r="E17" s="10">
        <f>$B17/$N$6*$E$6</f>
        <v>12</v>
      </c>
      <c r="F17" s="10">
        <f>$B17/$N$6*$F$6</f>
        <v>18.75</v>
      </c>
      <c r="G17" s="10">
        <f t="shared" ref="G17:G19" si="1">$B17/$N$6*$G$6</f>
        <v>10.5</v>
      </c>
      <c r="H17" s="10">
        <f t="shared" ref="H17:H19" si="2">$B17/$N$6*$H$6</f>
        <v>12</v>
      </c>
      <c r="I17" s="10">
        <f>$B17/$N$6*$I$6</f>
        <v>18.75</v>
      </c>
      <c r="J17" s="10">
        <f>$B17/$N$6*$J$6</f>
        <v>21</v>
      </c>
      <c r="K17" s="10">
        <f>$B17/$N$6*$K$6</f>
        <v>12.75</v>
      </c>
      <c r="L17" s="10">
        <f>$B17/$N$6*$L$6</f>
        <v>12.75</v>
      </c>
      <c r="M17" s="10">
        <f>$B17/$N$6*$M$6</f>
        <v>21</v>
      </c>
      <c r="N17" s="10">
        <f t="shared" si="0"/>
        <v>0</v>
      </c>
    </row>
    <row r="18" spans="1:14" x14ac:dyDescent="0.3">
      <c r="A18" s="6" t="s">
        <v>4</v>
      </c>
      <c r="B18" s="10">
        <v>2400</v>
      </c>
      <c r="C18" s="5" t="s">
        <v>33</v>
      </c>
      <c r="D18" s="10">
        <f>$B18/$N$6*$D$6</f>
        <v>168</v>
      </c>
      <c r="E18" s="10">
        <f>$B18/$N$6*$E$6</f>
        <v>192</v>
      </c>
      <c r="F18" s="10">
        <f>$B18/$N$6*$F$6</f>
        <v>300</v>
      </c>
      <c r="G18" s="10">
        <f t="shared" si="1"/>
        <v>168</v>
      </c>
      <c r="H18" s="10">
        <f t="shared" si="2"/>
        <v>192</v>
      </c>
      <c r="I18" s="10">
        <f>$B18/$N$6*$I$6</f>
        <v>300</v>
      </c>
      <c r="J18" s="10">
        <f>$B18/$N$6*$J$6</f>
        <v>336</v>
      </c>
      <c r="K18" s="10">
        <f>$B18/$N$6*$K$6</f>
        <v>204</v>
      </c>
      <c r="L18" s="10">
        <f>$B18/$N$6*$L$6</f>
        <v>204</v>
      </c>
      <c r="M18" s="10">
        <f>$B18/$N$6*$M$6</f>
        <v>336</v>
      </c>
      <c r="N18" s="10">
        <f t="shared" si="0"/>
        <v>0</v>
      </c>
    </row>
    <row r="19" spans="1:14" x14ac:dyDescent="0.3">
      <c r="A19" s="6" t="s">
        <v>5</v>
      </c>
      <c r="B19" s="10">
        <v>900</v>
      </c>
      <c r="C19" s="5" t="s">
        <v>33</v>
      </c>
      <c r="D19" s="10">
        <f>$B19/$N$6*$D$6</f>
        <v>63</v>
      </c>
      <c r="E19" s="10">
        <f>$B19/$N$6*$E$6</f>
        <v>72</v>
      </c>
      <c r="F19" s="10">
        <f>$B19/$N$6*$F$6</f>
        <v>112.5</v>
      </c>
      <c r="G19" s="10">
        <f t="shared" si="1"/>
        <v>63</v>
      </c>
      <c r="H19" s="10">
        <f t="shared" si="2"/>
        <v>72</v>
      </c>
      <c r="I19" s="10">
        <f>$B19/$N$6*$I$6</f>
        <v>112.5</v>
      </c>
      <c r="J19" s="10">
        <f>$B19/$N$6*$J$6</f>
        <v>126</v>
      </c>
      <c r="K19" s="10">
        <f>$B19/$N$6*$K$6</f>
        <v>76.5</v>
      </c>
      <c r="L19" s="10">
        <f>$B19/$N$6*$L$6</f>
        <v>76.5</v>
      </c>
      <c r="M19" s="10">
        <f>$B19/$N$6*$M$6</f>
        <v>126</v>
      </c>
      <c r="N19" s="10">
        <f t="shared" si="0"/>
        <v>0</v>
      </c>
    </row>
    <row r="20" spans="1:14" x14ac:dyDescent="0.3">
      <c r="A20" s="6" t="s">
        <v>6</v>
      </c>
      <c r="B20" s="10">
        <v>1200</v>
      </c>
      <c r="C20" s="5" t="s">
        <v>23</v>
      </c>
      <c r="D20" s="10">
        <f>$B20/$N$9*$D$9</f>
        <v>97.240164415736942</v>
      </c>
      <c r="E20" s="10">
        <f>$B20/$N$9*$E$9</f>
        <v>106.57662947739284</v>
      </c>
      <c r="F20" s="10">
        <f>$B20/$N$9*$F$9</f>
        <v>167.17557251908397</v>
      </c>
      <c r="G20" s="10">
        <f>$B20/$N$9*$G$9</f>
        <v>79.448032883147391</v>
      </c>
      <c r="H20" s="10">
        <f>$B20/$N$9*$H$9</f>
        <v>92.483852025836754</v>
      </c>
      <c r="I20" s="10">
        <f>$B20/$N$9*$I$9</f>
        <v>131.23899001761598</v>
      </c>
      <c r="J20" s="10">
        <f>$B20/$N$9*$J$9</f>
        <v>133.88138578978274</v>
      </c>
      <c r="K20" s="10">
        <f>$B20/$N$9*$K$9</f>
        <v>121.9906048150323</v>
      </c>
      <c r="L20" s="10">
        <f>$B20/$N$9*$L$9</f>
        <v>100.41103934233705</v>
      </c>
      <c r="M20" s="10">
        <f>$B20/$N$9*$M$9</f>
        <v>169.55372871403407</v>
      </c>
      <c r="N20" s="10">
        <f t="shared" si="0"/>
        <v>0</v>
      </c>
    </row>
    <row r="21" spans="1:14" x14ac:dyDescent="0.3">
      <c r="A21" s="6" t="s">
        <v>7</v>
      </c>
      <c r="B21" s="10">
        <v>1500</v>
      </c>
      <c r="C21" s="5" t="s">
        <v>33</v>
      </c>
      <c r="D21" s="10">
        <f>$B21/$N$6*$D$6</f>
        <v>105</v>
      </c>
      <c r="E21" s="10">
        <f>$B21/$N$6*$E$6</f>
        <v>120</v>
      </c>
      <c r="F21" s="10">
        <f>$B21/$N$6*$F$6</f>
        <v>187.5</v>
      </c>
      <c r="G21" s="10">
        <f>$B21/$N$6*$G$6</f>
        <v>105</v>
      </c>
      <c r="H21" s="10">
        <f>$B21/$N$6*$H$6</f>
        <v>120</v>
      </c>
      <c r="I21" s="10">
        <f>$B21/$N$6*$I$6</f>
        <v>187.5</v>
      </c>
      <c r="J21" s="10">
        <f>$B21/$N$6*$J$6</f>
        <v>210</v>
      </c>
      <c r="K21" s="10">
        <f>$B21/$N$6*$K$6</f>
        <v>127.5</v>
      </c>
      <c r="L21" s="10">
        <f>$B21/$N$6*$L$6</f>
        <v>127.5</v>
      </c>
      <c r="M21" s="10">
        <f>$B21/$N$6*$M$6</f>
        <v>210</v>
      </c>
      <c r="N21" s="10">
        <f t="shared" si="0"/>
        <v>0</v>
      </c>
    </row>
    <row r="22" spans="1:14" x14ac:dyDescent="0.3">
      <c r="A22" s="6" t="s">
        <v>8</v>
      </c>
      <c r="B22" s="10">
        <v>190</v>
      </c>
      <c r="C22" s="5" t="s">
        <v>33</v>
      </c>
      <c r="D22" s="10">
        <f>$B22/$N$6*$D$6</f>
        <v>13.3</v>
      </c>
      <c r="E22" s="10">
        <f>$B22/$N$6*$E$6</f>
        <v>15.2</v>
      </c>
      <c r="F22" s="10">
        <f>$B22/$N$6*$F$6</f>
        <v>23.75</v>
      </c>
      <c r="G22" s="10">
        <f>$B22/$N$6*$G$6</f>
        <v>13.3</v>
      </c>
      <c r="H22" s="10">
        <f>$B22/$N$6*$H$6</f>
        <v>15.2</v>
      </c>
      <c r="I22" s="10">
        <f>$B22/$N$6*$I$6</f>
        <v>23.75</v>
      </c>
      <c r="J22" s="10">
        <f>$B22/$N$6*$J$6</f>
        <v>26.6</v>
      </c>
      <c r="K22" s="10">
        <f>$B22/$N$6*$K$6</f>
        <v>16.149999999999999</v>
      </c>
      <c r="L22" s="10">
        <f>$B22/$N$6*$L$6</f>
        <v>16.149999999999999</v>
      </c>
      <c r="M22" s="10">
        <f>$B22/$N$6*$M$6</f>
        <v>26.6</v>
      </c>
      <c r="N22" s="10">
        <f t="shared" si="0"/>
        <v>0</v>
      </c>
    </row>
    <row r="23" spans="1:14" x14ac:dyDescent="0.3">
      <c r="A23" s="6" t="s">
        <v>9</v>
      </c>
      <c r="B23" s="10">
        <v>3750</v>
      </c>
      <c r="C23" s="5" t="s">
        <v>17</v>
      </c>
      <c r="D23" s="10">
        <f>$B23/$N$10*$D$10</f>
        <v>375</v>
      </c>
      <c r="E23" s="10">
        <f>$B23/$N$10*$E$10</f>
        <v>375</v>
      </c>
      <c r="F23" s="10">
        <f>$B23/$N$10*$F$10</f>
        <v>375</v>
      </c>
      <c r="G23" s="10">
        <f>$B23/$N$10*$G$10</f>
        <v>375</v>
      </c>
      <c r="H23" s="10">
        <f>$B23/$N$10*$H$10</f>
        <v>375</v>
      </c>
      <c r="I23" s="10">
        <f>$B23/$N$10*$I$10</f>
        <v>375</v>
      </c>
      <c r="J23" s="10">
        <f>$B23/$N$10*$J$10</f>
        <v>375</v>
      </c>
      <c r="K23" s="10">
        <f>$B23/$N$10*$K$10</f>
        <v>375</v>
      </c>
      <c r="L23" s="10">
        <f>$B23/$N$10*$L$10</f>
        <v>375</v>
      </c>
      <c r="M23" s="10">
        <f>$B23/$N$10*$M$10</f>
        <v>375</v>
      </c>
      <c r="N23" s="10">
        <f t="shared" si="0"/>
        <v>0</v>
      </c>
    </row>
    <row r="24" spans="1:14" x14ac:dyDescent="0.3">
      <c r="A24" s="7" t="s">
        <v>18</v>
      </c>
      <c r="B24" s="11">
        <f>SUBTOTAL(109,B14:B23)</f>
        <v>26690</v>
      </c>
      <c r="C24" s="17"/>
      <c r="D24" s="11">
        <f>SUBTOTAL(109,D14:D23)</f>
        <v>1972.0769628585231</v>
      </c>
      <c r="E24" s="11">
        <f t="shared" ref="E24:F24" si="3">SUBTOTAL(109,E14:E23)</f>
        <v>2307.9647067289634</v>
      </c>
      <c r="F24" s="11">
        <f t="shared" si="3"/>
        <v>3504.5212746225143</v>
      </c>
      <c r="G24" s="11">
        <f>SUBTOTAL(109,G14:G23)</f>
        <v>1937.0045262391679</v>
      </c>
      <c r="H24" s="11">
        <f t="shared" ref="H24:J24" si="4">SUBTOTAL(109,H14:H23)</f>
        <v>2403.1152372971901</v>
      </c>
      <c r="I24" s="11">
        <f t="shared" si="4"/>
        <v>3311.1419124416252</v>
      </c>
      <c r="J24" s="11">
        <f t="shared" si="4"/>
        <v>3542.85076058702</v>
      </c>
      <c r="K24" s="11">
        <f>SUBTOTAL(109,K14:K23)</f>
        <v>2070.2386937192227</v>
      </c>
      <c r="L24" s="11">
        <f t="shared" ref="L24:M24" si="5">SUBTOTAL(109,L14:L23)</f>
        <v>2194.9789529275699</v>
      </c>
      <c r="M24" s="11">
        <f t="shared" si="5"/>
        <v>3446.1069725782013</v>
      </c>
      <c r="N24" s="13">
        <f>$B24-SUM($D24:$M24)</f>
        <v>0</v>
      </c>
    </row>
    <row r="25" spans="1:14" x14ac:dyDescent="0.3">
      <c r="A25" s="8" t="s">
        <v>10</v>
      </c>
      <c r="B25" s="12">
        <f>SUM($D25:$M25)</f>
        <v>-31800</v>
      </c>
      <c r="C25" s="18"/>
      <c r="D25" s="12">
        <v>-2000</v>
      </c>
      <c r="E25" s="12">
        <v>-3000</v>
      </c>
      <c r="F25" s="12">
        <v>-4200</v>
      </c>
      <c r="G25" s="12">
        <v>-2000</v>
      </c>
      <c r="H25" s="12">
        <v>-3000</v>
      </c>
      <c r="I25" s="12">
        <v>-4200</v>
      </c>
      <c r="J25" s="12">
        <v>-4200</v>
      </c>
      <c r="K25" s="12">
        <v>-2000</v>
      </c>
      <c r="L25" s="12">
        <v>-3000</v>
      </c>
      <c r="M25" s="12">
        <v>-4200</v>
      </c>
      <c r="N25" s="12">
        <f>$B25-SUM($D25:$M25)</f>
        <v>0</v>
      </c>
    </row>
    <row r="26" spans="1:14" x14ac:dyDescent="0.3">
      <c r="A26" s="6" t="s">
        <v>11</v>
      </c>
      <c r="B26" s="10">
        <f>SUM($D26:$M26)</f>
        <v>-5110.0000000000018</v>
      </c>
      <c r="C26" s="18"/>
      <c r="D26" s="10">
        <f>$D24+$D25</f>
        <v>-27.923037141476925</v>
      </c>
      <c r="E26" s="10">
        <f>$E24+$E25</f>
        <v>-692.03529327103661</v>
      </c>
      <c r="F26" s="10">
        <f>$F24+$F25</f>
        <v>-695.47872537748572</v>
      </c>
      <c r="G26" s="10">
        <f>$G24+$G25</f>
        <v>-62.995473760832056</v>
      </c>
      <c r="H26" s="10">
        <f>$H24+$H25</f>
        <v>-596.88476270280989</v>
      </c>
      <c r="I26" s="10">
        <f>$I24+$I25</f>
        <v>-888.85808755837479</v>
      </c>
      <c r="J26" s="10">
        <f>$J24+$J25</f>
        <v>-657.14923941298002</v>
      </c>
      <c r="K26" s="10">
        <f>$K24+$K25</f>
        <v>70.238693719222738</v>
      </c>
      <c r="L26" s="10">
        <f>$L24+$L25</f>
        <v>-805.02104707243006</v>
      </c>
      <c r="M26" s="10">
        <f>$M24+$M25</f>
        <v>-753.89302742179871</v>
      </c>
      <c r="N26" s="10">
        <f>$B26-SUM($D26:$M26)</f>
        <v>0</v>
      </c>
    </row>
  </sheetData>
  <mergeCells count="8">
    <mergeCell ref="A11:C11"/>
    <mergeCell ref="C24:C26"/>
    <mergeCell ref="A5:C5"/>
    <mergeCell ref="A6:C6"/>
    <mergeCell ref="A7:C7"/>
    <mergeCell ref="A8:C8"/>
    <mergeCell ref="A9:C9"/>
    <mergeCell ref="A10:C10"/>
  </mergeCells>
  <conditionalFormatting sqref="D26:M2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9161-9944-4F33-924D-68E41F754380}">
  <dimension ref="A1:N30"/>
  <sheetViews>
    <sheetView workbookViewId="0">
      <selection activeCell="B30" sqref="B30"/>
    </sheetView>
  </sheetViews>
  <sheetFormatPr defaultRowHeight="14.4" x14ac:dyDescent="0.3"/>
  <cols>
    <col min="1" max="1" width="23.33203125" customWidth="1"/>
    <col min="2" max="3" width="10.109375" bestFit="1" customWidth="1"/>
    <col min="5" max="5" width="9.77734375" customWidth="1"/>
  </cols>
  <sheetData>
    <row r="1" spans="1:14" x14ac:dyDescent="0.3">
      <c r="A1" t="s">
        <v>19</v>
      </c>
    </row>
    <row r="2" spans="1:14" x14ac:dyDescent="0.3">
      <c r="A2" s="1" t="s">
        <v>20</v>
      </c>
    </row>
    <row r="3" spans="1:14" x14ac:dyDescent="0.3">
      <c r="A3" t="s">
        <v>21</v>
      </c>
      <c r="B3" s="2">
        <v>45292</v>
      </c>
      <c r="C3" s="2">
        <v>45657</v>
      </c>
    </row>
    <row r="5" spans="1:14" x14ac:dyDescent="0.3">
      <c r="A5" s="19" t="s">
        <v>22</v>
      </c>
      <c r="B5" s="20"/>
      <c r="C5" s="21"/>
      <c r="D5" s="4" t="s">
        <v>13</v>
      </c>
      <c r="E5" s="4" t="s">
        <v>14</v>
      </c>
      <c r="F5" s="4" t="s">
        <v>15</v>
      </c>
      <c r="G5" s="4" t="s">
        <v>35</v>
      </c>
      <c r="H5" s="4" t="s">
        <v>36</v>
      </c>
      <c r="I5" s="4" t="s">
        <v>37</v>
      </c>
      <c r="J5" s="4" t="s">
        <v>38</v>
      </c>
      <c r="K5" s="4" t="s">
        <v>39</v>
      </c>
      <c r="L5" s="4" t="s">
        <v>40</v>
      </c>
      <c r="M5" s="4" t="s">
        <v>41</v>
      </c>
      <c r="N5" s="4" t="s">
        <v>18</v>
      </c>
    </row>
    <row r="6" spans="1:14" x14ac:dyDescent="0.3">
      <c r="A6" s="14" t="s">
        <v>32</v>
      </c>
      <c r="B6" s="15"/>
      <c r="C6" s="16"/>
      <c r="D6" s="9">
        <v>70</v>
      </c>
      <c r="E6" s="6">
        <v>80</v>
      </c>
      <c r="F6" s="6">
        <v>125</v>
      </c>
      <c r="G6" s="9">
        <v>70</v>
      </c>
      <c r="H6" s="6">
        <v>80</v>
      </c>
      <c r="I6" s="6">
        <v>125</v>
      </c>
      <c r="J6" s="6">
        <v>140</v>
      </c>
      <c r="K6" s="9">
        <v>85</v>
      </c>
      <c r="L6" s="6">
        <v>85</v>
      </c>
      <c r="M6" s="6">
        <v>140</v>
      </c>
      <c r="N6" s="6">
        <f>SUM($D6:$M6)</f>
        <v>1000</v>
      </c>
    </row>
    <row r="7" spans="1:14" x14ac:dyDescent="0.3">
      <c r="A7" s="14" t="s">
        <v>16</v>
      </c>
      <c r="B7" s="15"/>
      <c r="C7" s="16"/>
      <c r="D7" s="9">
        <v>54</v>
      </c>
      <c r="E7" s="6">
        <v>85</v>
      </c>
      <c r="F7" s="6">
        <v>124</v>
      </c>
      <c r="G7" s="9">
        <v>54</v>
      </c>
      <c r="H7" s="6">
        <v>85</v>
      </c>
      <c r="I7" s="6">
        <v>124</v>
      </c>
      <c r="J7" s="6">
        <v>130</v>
      </c>
      <c r="K7" s="9">
        <v>95</v>
      </c>
      <c r="L7" s="6">
        <v>95</v>
      </c>
      <c r="M7" s="6">
        <v>130</v>
      </c>
      <c r="N7" s="6">
        <f>SUM($D7:$M7)</f>
        <v>976</v>
      </c>
    </row>
    <row r="8" spans="1:14" x14ac:dyDescent="0.3">
      <c r="A8" s="14" t="s">
        <v>25</v>
      </c>
      <c r="B8" s="15"/>
      <c r="C8" s="16"/>
      <c r="D8" s="9">
        <v>10241</v>
      </c>
      <c r="E8" s="6">
        <v>13400</v>
      </c>
      <c r="F8" s="6">
        <v>22578</v>
      </c>
      <c r="G8" s="9">
        <v>9980</v>
      </c>
      <c r="H8" s="6">
        <v>15050</v>
      </c>
      <c r="I8" s="6">
        <v>20200</v>
      </c>
      <c r="J8" s="6">
        <v>21000</v>
      </c>
      <c r="K8" s="9">
        <v>8690</v>
      </c>
      <c r="L8" s="6">
        <v>10900</v>
      </c>
      <c r="M8" s="6">
        <v>19000</v>
      </c>
      <c r="N8" s="6">
        <f>SUM($D8:$M8)</f>
        <v>151039</v>
      </c>
    </row>
    <row r="9" spans="1:14" x14ac:dyDescent="0.3">
      <c r="A9" s="14" t="s">
        <v>26</v>
      </c>
      <c r="B9" s="15"/>
      <c r="C9" s="16"/>
      <c r="D9" s="9">
        <v>1104</v>
      </c>
      <c r="E9" s="6">
        <v>1210</v>
      </c>
      <c r="F9" s="6">
        <v>1898</v>
      </c>
      <c r="G9" s="9">
        <v>902</v>
      </c>
      <c r="H9" s="6">
        <v>1050</v>
      </c>
      <c r="I9" s="6">
        <v>1490</v>
      </c>
      <c r="J9" s="6">
        <v>1520</v>
      </c>
      <c r="K9" s="9">
        <v>1385</v>
      </c>
      <c r="L9" s="6">
        <v>1140</v>
      </c>
      <c r="M9" s="6">
        <v>1925</v>
      </c>
      <c r="N9" s="6">
        <f>SUM($D9:$M9)</f>
        <v>13624</v>
      </c>
    </row>
    <row r="10" spans="1:14" x14ac:dyDescent="0.3">
      <c r="A10" s="14" t="s">
        <v>17</v>
      </c>
      <c r="B10" s="15"/>
      <c r="C10" s="16"/>
      <c r="D10" s="9">
        <v>1</v>
      </c>
      <c r="E10" s="6">
        <v>1</v>
      </c>
      <c r="F10" s="6">
        <v>1</v>
      </c>
      <c r="G10" s="9">
        <v>1</v>
      </c>
      <c r="H10" s="6">
        <v>1</v>
      </c>
      <c r="I10" s="6">
        <v>1</v>
      </c>
      <c r="J10" s="6">
        <v>1</v>
      </c>
      <c r="K10" s="9">
        <v>1</v>
      </c>
      <c r="L10" s="6">
        <v>1</v>
      </c>
      <c r="M10" s="6">
        <v>1</v>
      </c>
      <c r="N10" s="6">
        <f>SUM($D10:$M10)</f>
        <v>10</v>
      </c>
    </row>
    <row r="11" spans="1:14" x14ac:dyDescent="0.3">
      <c r="A11" s="14" t="s">
        <v>24</v>
      </c>
      <c r="B11" s="15"/>
      <c r="C11" s="16"/>
      <c r="D11" s="9"/>
      <c r="E11" s="6"/>
      <c r="F11" s="6"/>
      <c r="G11" s="9"/>
      <c r="H11" s="6"/>
      <c r="I11" s="6"/>
      <c r="J11" s="6"/>
      <c r="K11" s="9"/>
      <c r="L11" s="6"/>
      <c r="M11" s="6"/>
      <c r="N11" s="6"/>
    </row>
    <row r="13" spans="1:14" x14ac:dyDescent="0.3">
      <c r="A13" s="3" t="s">
        <v>12</v>
      </c>
      <c r="B13" s="4" t="s">
        <v>18</v>
      </c>
      <c r="C13" s="4" t="s">
        <v>27</v>
      </c>
      <c r="D13" s="4" t="s">
        <v>13</v>
      </c>
      <c r="E13" s="4" t="s">
        <v>14</v>
      </c>
      <c r="F13" s="4" t="s">
        <v>15</v>
      </c>
      <c r="G13" s="4" t="s">
        <v>35</v>
      </c>
      <c r="H13" s="4" t="s">
        <v>36</v>
      </c>
      <c r="I13" s="4" t="s">
        <v>37</v>
      </c>
      <c r="J13" s="4" t="s">
        <v>38</v>
      </c>
      <c r="K13" s="4" t="s">
        <v>39</v>
      </c>
      <c r="L13" s="4" t="s">
        <v>40</v>
      </c>
      <c r="M13" s="4" t="s">
        <v>41</v>
      </c>
      <c r="N13" s="4" t="s">
        <v>34</v>
      </c>
    </row>
    <row r="14" spans="1:14" x14ac:dyDescent="0.3">
      <c r="A14" s="6" t="s">
        <v>0</v>
      </c>
      <c r="B14" s="10">
        <v>10000</v>
      </c>
      <c r="C14" s="5" t="s">
        <v>23</v>
      </c>
      <c r="D14" s="10">
        <f>$B14/$N$8*$D$8</f>
        <v>678.03679844278622</v>
      </c>
      <c r="E14" s="10">
        <f>$B14/$N$8*$E$8</f>
        <v>887.18807725157069</v>
      </c>
      <c r="F14" s="10">
        <f>$B14/$N$8*$F$8</f>
        <v>1494.8457021034301</v>
      </c>
      <c r="G14" s="10">
        <f>$B14/$N$8*$G$8</f>
        <v>660.75649335602054</v>
      </c>
      <c r="H14" s="10">
        <f>$B14/$N$8*$H$8</f>
        <v>996.43138527135363</v>
      </c>
      <c r="I14" s="10">
        <f>$B14/$N$8*$I$8</f>
        <v>1337.4029224240096</v>
      </c>
      <c r="J14" s="10">
        <f>$B14/$N$8*$J$8</f>
        <v>1390.3693747972377</v>
      </c>
      <c r="K14" s="10">
        <f>$B14/$N$8*$K$8</f>
        <v>575.34808890419026</v>
      </c>
      <c r="L14" s="10">
        <f>$B14/$N$8*$L$8</f>
        <v>721.6679135852329</v>
      </c>
      <c r="M14" s="10">
        <f>$B14/$N$8*$M$8</f>
        <v>1257.9532438641675</v>
      </c>
      <c r="N14" s="10">
        <f>$B14-SUM($D14:$M14)</f>
        <v>0</v>
      </c>
    </row>
    <row r="15" spans="1:14" x14ac:dyDescent="0.3">
      <c r="A15" s="6" t="s">
        <v>1</v>
      </c>
      <c r="B15" s="10">
        <v>6000</v>
      </c>
      <c r="C15" s="5" t="s">
        <v>33</v>
      </c>
      <c r="D15" s="10">
        <f>$B15/$N$6*$D$6</f>
        <v>420</v>
      </c>
      <c r="E15" s="10">
        <f>$B15/$N$6*$E$6</f>
        <v>480</v>
      </c>
      <c r="F15" s="10">
        <f>$B15/$N$6*$F$6</f>
        <v>750</v>
      </c>
      <c r="G15" s="10">
        <f>$B15/$N$6*$G$6</f>
        <v>420</v>
      </c>
      <c r="H15" s="10">
        <f>$B15/$N$6*$H$6</f>
        <v>480</v>
      </c>
      <c r="I15" s="10">
        <f>$B15/$N$6*$I$6</f>
        <v>750</v>
      </c>
      <c r="J15" s="10">
        <f>$B15/$N$6*$J$6</f>
        <v>840</v>
      </c>
      <c r="K15" s="10">
        <f>$B15/$N$6*$K$6</f>
        <v>510</v>
      </c>
      <c r="L15" s="10">
        <f>$B15/$N$6*$L$6</f>
        <v>510</v>
      </c>
      <c r="M15" s="10">
        <f>$B15/$N$6*$M$6</f>
        <v>840</v>
      </c>
      <c r="N15" s="10">
        <f>$B15-SUM($D15:$M15)</f>
        <v>0</v>
      </c>
    </row>
    <row r="16" spans="1:14" x14ac:dyDescent="0.3">
      <c r="A16" s="6" t="s">
        <v>2</v>
      </c>
      <c r="B16" s="10">
        <v>600</v>
      </c>
      <c r="C16" s="5" t="s">
        <v>33</v>
      </c>
      <c r="D16" s="10">
        <f>$B16/$N$6*$D$6</f>
        <v>42</v>
      </c>
      <c r="E16" s="10">
        <f>$B16/$N$6*$E$6</f>
        <v>48</v>
      </c>
      <c r="F16" s="10">
        <f>$B16/$N$6*$F$6</f>
        <v>75</v>
      </c>
      <c r="G16" s="10">
        <f>$B16/$N$6*$G$6</f>
        <v>42</v>
      </c>
      <c r="H16" s="10">
        <f>$B16/$N$6*$H$6</f>
        <v>48</v>
      </c>
      <c r="I16" s="10">
        <f>$B16/$N$6*$I$6</f>
        <v>75</v>
      </c>
      <c r="J16" s="10">
        <f>$B16/$N$6*$J$6</f>
        <v>84</v>
      </c>
      <c r="K16" s="10">
        <f>$B16/$N$6*$K$6</f>
        <v>51</v>
      </c>
      <c r="L16" s="10">
        <f>$B16/$N$6*$L$6</f>
        <v>51</v>
      </c>
      <c r="M16" s="10">
        <f>$B16/$N$6*$M$6</f>
        <v>84</v>
      </c>
      <c r="N16" s="10">
        <f t="shared" ref="N16:N23" si="0">$B16-SUM($D16:$M16)</f>
        <v>0</v>
      </c>
    </row>
    <row r="17" spans="1:14" x14ac:dyDescent="0.3">
      <c r="A17" s="6" t="s">
        <v>3</v>
      </c>
      <c r="B17" s="10">
        <v>150</v>
      </c>
      <c r="C17" s="5" t="s">
        <v>33</v>
      </c>
      <c r="D17" s="10">
        <f>$B17/$N$6*$D$6</f>
        <v>10.5</v>
      </c>
      <c r="E17" s="10">
        <f>$B17/$N$6*$E$6</f>
        <v>12</v>
      </c>
      <c r="F17" s="10">
        <f>$B17/$N$6*$F$6</f>
        <v>18.75</v>
      </c>
      <c r="G17" s="10">
        <f t="shared" ref="G17:G19" si="1">$B17/$N$6*$G$6</f>
        <v>10.5</v>
      </c>
      <c r="H17" s="10">
        <f t="shared" ref="H17:H19" si="2">$B17/$N$6*$H$6</f>
        <v>12</v>
      </c>
      <c r="I17" s="10">
        <f>$B17/$N$6*$I$6</f>
        <v>18.75</v>
      </c>
      <c r="J17" s="10">
        <f>$B17/$N$6*$J$6</f>
        <v>21</v>
      </c>
      <c r="K17" s="10">
        <f>$B17/$N$6*$K$6</f>
        <v>12.75</v>
      </c>
      <c r="L17" s="10">
        <f>$B17/$N$6*$L$6</f>
        <v>12.75</v>
      </c>
      <c r="M17" s="10">
        <f>$B17/$N$6*$M$6</f>
        <v>21</v>
      </c>
      <c r="N17" s="10">
        <f t="shared" si="0"/>
        <v>0</v>
      </c>
    </row>
    <row r="18" spans="1:14" x14ac:dyDescent="0.3">
      <c r="A18" s="6" t="s">
        <v>4</v>
      </c>
      <c r="B18" s="10">
        <v>2400</v>
      </c>
      <c r="C18" s="5" t="s">
        <v>33</v>
      </c>
      <c r="D18" s="10">
        <f>$B18/$N$6*$D$6</f>
        <v>168</v>
      </c>
      <c r="E18" s="10">
        <f>$B18/$N$6*$E$6</f>
        <v>192</v>
      </c>
      <c r="F18" s="10">
        <f>$B18/$N$6*$F$6</f>
        <v>300</v>
      </c>
      <c r="G18" s="10">
        <f t="shared" si="1"/>
        <v>168</v>
      </c>
      <c r="H18" s="10">
        <f t="shared" si="2"/>
        <v>192</v>
      </c>
      <c r="I18" s="10">
        <f>$B18/$N$6*$I$6</f>
        <v>300</v>
      </c>
      <c r="J18" s="10">
        <f>$B18/$N$6*$J$6</f>
        <v>336</v>
      </c>
      <c r="K18" s="10">
        <f>$B18/$N$6*$K$6</f>
        <v>204</v>
      </c>
      <c r="L18" s="10">
        <f>$B18/$N$6*$L$6</f>
        <v>204</v>
      </c>
      <c r="M18" s="10">
        <f>$B18/$N$6*$M$6</f>
        <v>336</v>
      </c>
      <c r="N18" s="10">
        <f t="shared" si="0"/>
        <v>0</v>
      </c>
    </row>
    <row r="19" spans="1:14" x14ac:dyDescent="0.3">
      <c r="A19" s="6" t="s">
        <v>5</v>
      </c>
      <c r="B19" s="10">
        <v>900</v>
      </c>
      <c r="C19" s="5" t="s">
        <v>33</v>
      </c>
      <c r="D19" s="10">
        <f>$B19/$N$6*$D$6</f>
        <v>63</v>
      </c>
      <c r="E19" s="10">
        <f>$B19/$N$6*$E$6</f>
        <v>72</v>
      </c>
      <c r="F19" s="10">
        <f>$B19/$N$6*$F$6</f>
        <v>112.5</v>
      </c>
      <c r="G19" s="10">
        <f t="shared" si="1"/>
        <v>63</v>
      </c>
      <c r="H19" s="10">
        <f t="shared" si="2"/>
        <v>72</v>
      </c>
      <c r="I19" s="10">
        <f>$B19/$N$6*$I$6</f>
        <v>112.5</v>
      </c>
      <c r="J19" s="10">
        <f>$B19/$N$6*$J$6</f>
        <v>126</v>
      </c>
      <c r="K19" s="10">
        <f>$B19/$N$6*$K$6</f>
        <v>76.5</v>
      </c>
      <c r="L19" s="10">
        <f>$B19/$N$6*$L$6</f>
        <v>76.5</v>
      </c>
      <c r="M19" s="10">
        <f>$B19/$N$6*$M$6</f>
        <v>126</v>
      </c>
      <c r="N19" s="10">
        <f t="shared" si="0"/>
        <v>0</v>
      </c>
    </row>
    <row r="20" spans="1:14" x14ac:dyDescent="0.3">
      <c r="A20" s="6" t="s">
        <v>6</v>
      </c>
      <c r="B20" s="10">
        <v>1200</v>
      </c>
      <c r="C20" s="5" t="s">
        <v>23</v>
      </c>
      <c r="D20" s="10">
        <f>$B20/$N$9*$D$9</f>
        <v>97.240164415736942</v>
      </c>
      <c r="E20" s="10">
        <f>$B20/$N$9*$E$9</f>
        <v>106.57662947739284</v>
      </c>
      <c r="F20" s="10">
        <f>$B20/$N$9*$F$9</f>
        <v>167.17557251908397</v>
      </c>
      <c r="G20" s="10">
        <f>$B20/$N$9*$G$9</f>
        <v>79.448032883147391</v>
      </c>
      <c r="H20" s="10">
        <f>$B20/$N$9*$H$9</f>
        <v>92.483852025836754</v>
      </c>
      <c r="I20" s="10">
        <f>$B20/$N$9*$I$9</f>
        <v>131.23899001761598</v>
      </c>
      <c r="J20" s="10">
        <f>$B20/$N$9*$J$9</f>
        <v>133.88138578978274</v>
      </c>
      <c r="K20" s="10">
        <f>$B20/$N$9*$K$9</f>
        <v>121.9906048150323</v>
      </c>
      <c r="L20" s="10">
        <f>$B20/$N$9*$L$9</f>
        <v>100.41103934233705</v>
      </c>
      <c r="M20" s="10">
        <f>$B20/$N$9*$M$9</f>
        <v>169.55372871403407</v>
      </c>
      <c r="N20" s="10">
        <f t="shared" si="0"/>
        <v>0</v>
      </c>
    </row>
    <row r="21" spans="1:14" x14ac:dyDescent="0.3">
      <c r="A21" s="6" t="s">
        <v>7</v>
      </c>
      <c r="B21" s="10">
        <v>1500</v>
      </c>
      <c r="C21" s="5" t="s">
        <v>33</v>
      </c>
      <c r="D21" s="10">
        <f>$B21/$N$6*$D$6</f>
        <v>105</v>
      </c>
      <c r="E21" s="10">
        <f>$B21/$N$6*$E$6</f>
        <v>120</v>
      </c>
      <c r="F21" s="10">
        <f>$B21/$N$6*$F$6</f>
        <v>187.5</v>
      </c>
      <c r="G21" s="10">
        <f>$B21/$N$6*$G$6</f>
        <v>105</v>
      </c>
      <c r="H21" s="10">
        <f>$B21/$N$6*$H$6</f>
        <v>120</v>
      </c>
      <c r="I21" s="10">
        <f>$B21/$N$6*$I$6</f>
        <v>187.5</v>
      </c>
      <c r="J21" s="10">
        <f>$B21/$N$6*$J$6</f>
        <v>210</v>
      </c>
      <c r="K21" s="10">
        <f>$B21/$N$6*$K$6</f>
        <v>127.5</v>
      </c>
      <c r="L21" s="10">
        <f>$B21/$N$6*$L$6</f>
        <v>127.5</v>
      </c>
      <c r="M21" s="10">
        <f>$B21/$N$6*$M$6</f>
        <v>210</v>
      </c>
      <c r="N21" s="10">
        <f t="shared" si="0"/>
        <v>0</v>
      </c>
    </row>
    <row r="22" spans="1:14" x14ac:dyDescent="0.3">
      <c r="A22" s="6" t="s">
        <v>8</v>
      </c>
      <c r="B22" s="10">
        <v>190</v>
      </c>
      <c r="C22" s="5" t="s">
        <v>33</v>
      </c>
      <c r="D22" s="10">
        <f>$B22/$N$6*$D$6</f>
        <v>13.3</v>
      </c>
      <c r="E22" s="10">
        <f>$B22/$N$6*$E$6</f>
        <v>15.2</v>
      </c>
      <c r="F22" s="10">
        <f>$B22/$N$6*$F$6</f>
        <v>23.75</v>
      </c>
      <c r="G22" s="10">
        <f>$B22/$N$6*$G$6</f>
        <v>13.3</v>
      </c>
      <c r="H22" s="10">
        <f>$B22/$N$6*$H$6</f>
        <v>15.2</v>
      </c>
      <c r="I22" s="10">
        <f>$B22/$N$6*$I$6</f>
        <v>23.75</v>
      </c>
      <c r="J22" s="10">
        <f>$B22/$N$6*$J$6</f>
        <v>26.6</v>
      </c>
      <c r="K22" s="10">
        <f>$B22/$N$6*$K$6</f>
        <v>16.149999999999999</v>
      </c>
      <c r="L22" s="10">
        <f>$B22/$N$6*$L$6</f>
        <v>16.149999999999999</v>
      </c>
      <c r="M22" s="10">
        <f>$B22/$N$6*$M$6</f>
        <v>26.6</v>
      </c>
      <c r="N22" s="10">
        <f t="shared" si="0"/>
        <v>0</v>
      </c>
    </row>
    <row r="23" spans="1:14" x14ac:dyDescent="0.3">
      <c r="A23" s="6" t="s">
        <v>9</v>
      </c>
      <c r="B23" s="10">
        <v>3750</v>
      </c>
      <c r="C23" s="5" t="s">
        <v>17</v>
      </c>
      <c r="D23" s="10">
        <f>$B23/$N$10*$D$10</f>
        <v>375</v>
      </c>
      <c r="E23" s="10">
        <f>$B23/$N$10*$E$10</f>
        <v>375</v>
      </c>
      <c r="F23" s="10">
        <f>$B23/$N$10*$F$10</f>
        <v>375</v>
      </c>
      <c r="G23" s="10">
        <f>$B23/$N$10*$G$10</f>
        <v>375</v>
      </c>
      <c r="H23" s="10">
        <f>$B23/$N$10*$H$10</f>
        <v>375</v>
      </c>
      <c r="I23" s="10">
        <f>$B23/$N$10*$I$10</f>
        <v>375</v>
      </c>
      <c r="J23" s="10">
        <f>$B23/$N$10*$J$10</f>
        <v>375</v>
      </c>
      <c r="K23" s="10">
        <f>$B23/$N$10*$K$10</f>
        <v>375</v>
      </c>
      <c r="L23" s="10">
        <f>$B23/$N$10*$L$10</f>
        <v>375</v>
      </c>
      <c r="M23" s="10">
        <f>$B23/$N$10*$M$10</f>
        <v>375</v>
      </c>
      <c r="N23" s="10">
        <f t="shared" si="0"/>
        <v>0</v>
      </c>
    </row>
    <row r="24" spans="1:14" x14ac:dyDescent="0.3">
      <c r="A24" s="7" t="s">
        <v>18</v>
      </c>
      <c r="B24" s="11">
        <f>SUBTOTAL(109,B14:B23)</f>
        <v>26690</v>
      </c>
      <c r="C24" s="17"/>
      <c r="D24" s="11">
        <f>SUBTOTAL(109,D14:D23)</f>
        <v>1972.0769628585231</v>
      </c>
      <c r="E24" s="11">
        <f t="shared" ref="E24:F24" si="3">SUBTOTAL(109,E14:E23)</f>
        <v>2307.9647067289634</v>
      </c>
      <c r="F24" s="11">
        <f t="shared" si="3"/>
        <v>3504.5212746225143</v>
      </c>
      <c r="G24" s="11">
        <f>SUBTOTAL(109,G14:G23)</f>
        <v>1937.0045262391679</v>
      </c>
      <c r="H24" s="11">
        <f t="shared" ref="H24:J24" si="4">SUBTOTAL(109,H14:H23)</f>
        <v>2403.1152372971901</v>
      </c>
      <c r="I24" s="11">
        <f t="shared" si="4"/>
        <v>3311.1419124416252</v>
      </c>
      <c r="J24" s="11">
        <f t="shared" si="4"/>
        <v>3542.85076058702</v>
      </c>
      <c r="K24" s="11">
        <f>SUBTOTAL(109,K14:K23)</f>
        <v>2070.2386937192227</v>
      </c>
      <c r="L24" s="11">
        <f t="shared" ref="L24:M24" si="5">SUBTOTAL(109,L14:L23)</f>
        <v>2194.9789529275699</v>
      </c>
      <c r="M24" s="11">
        <f t="shared" si="5"/>
        <v>3446.1069725782013</v>
      </c>
      <c r="N24" s="13">
        <f>$B24-SUM($D24:$M24)</f>
        <v>0</v>
      </c>
    </row>
    <row r="25" spans="1:14" x14ac:dyDescent="0.3">
      <c r="A25" s="8" t="s">
        <v>10</v>
      </c>
      <c r="B25" s="12">
        <f>SUM($D25:$M25)</f>
        <v>-31800</v>
      </c>
      <c r="C25" s="18"/>
      <c r="D25" s="12">
        <v>-2000</v>
      </c>
      <c r="E25" s="12">
        <v>-3000</v>
      </c>
      <c r="F25" s="12">
        <v>-4200</v>
      </c>
      <c r="G25" s="12">
        <v>-2000</v>
      </c>
      <c r="H25" s="12">
        <v>-3000</v>
      </c>
      <c r="I25" s="12">
        <v>-4200</v>
      </c>
      <c r="J25" s="12">
        <v>-4200</v>
      </c>
      <c r="K25" s="12">
        <v>-2000</v>
      </c>
      <c r="L25" s="12">
        <v>-3000</v>
      </c>
      <c r="M25" s="12">
        <v>-4200</v>
      </c>
      <c r="N25" s="12">
        <f>$B25-SUM($D25:$M25)</f>
        <v>0</v>
      </c>
    </row>
    <row r="26" spans="1:14" x14ac:dyDescent="0.3">
      <c r="A26" s="6" t="s">
        <v>11</v>
      </c>
      <c r="B26" s="10">
        <f>SUM($D26:$M26)</f>
        <v>-5110.0000000000018</v>
      </c>
      <c r="C26" s="18"/>
      <c r="D26" s="10">
        <f>$D24+$D25</f>
        <v>-27.923037141476925</v>
      </c>
      <c r="E26" s="10">
        <f>$E24+$E25</f>
        <v>-692.03529327103661</v>
      </c>
      <c r="F26" s="10">
        <f>$F24+$F25</f>
        <v>-695.47872537748572</v>
      </c>
      <c r="G26" s="10">
        <f>$G24+$G25</f>
        <v>-62.995473760832056</v>
      </c>
      <c r="H26" s="10">
        <f>$H24+$H25</f>
        <v>-596.88476270280989</v>
      </c>
      <c r="I26" s="10">
        <f>$I24+$I25</f>
        <v>-888.85808755837479</v>
      </c>
      <c r="J26" s="10">
        <f>$J24+$J25</f>
        <v>-657.14923941298002</v>
      </c>
      <c r="K26" s="10">
        <f>$K24+$K25</f>
        <v>70.238693719222738</v>
      </c>
      <c r="L26" s="10">
        <f>$L24+$L25</f>
        <v>-805.02104707243006</v>
      </c>
      <c r="M26" s="10">
        <f>$M24+$M25</f>
        <v>-753.89302742179871</v>
      </c>
      <c r="N26" s="10">
        <f>$B26-SUM($D26:$M26)</f>
        <v>0</v>
      </c>
    </row>
    <row r="28" spans="1:14" x14ac:dyDescent="0.3">
      <c r="A28" s="3" t="s">
        <v>28</v>
      </c>
      <c r="B28" s="4" t="s">
        <v>29</v>
      </c>
      <c r="C28" s="4" t="s">
        <v>15</v>
      </c>
      <c r="D28" s="4" t="s">
        <v>30</v>
      </c>
      <c r="E28" s="4" t="s">
        <v>31</v>
      </c>
    </row>
    <row r="29" spans="1:14" x14ac:dyDescent="0.3">
      <c r="A29" s="6" t="s">
        <v>42</v>
      </c>
      <c r="B29" s="6">
        <v>10</v>
      </c>
      <c r="C29" s="10">
        <f>$F$24/12*10</f>
        <v>2920.4343955187619</v>
      </c>
      <c r="D29" s="10">
        <v>-3500</v>
      </c>
      <c r="E29" s="10">
        <f t="shared" ref="E29:E30" si="6">$C29+$D29</f>
        <v>-579.5656044812381</v>
      </c>
    </row>
    <row r="30" spans="1:14" x14ac:dyDescent="0.3">
      <c r="A30" s="6" t="s">
        <v>43</v>
      </c>
      <c r="B30" s="6">
        <v>2</v>
      </c>
      <c r="C30" s="10">
        <f>$F$24/12*2</f>
        <v>584.08687910375238</v>
      </c>
      <c r="D30" s="10">
        <v>-700</v>
      </c>
      <c r="E30" s="10">
        <f t="shared" si="6"/>
        <v>-115.91312089624762</v>
      </c>
    </row>
  </sheetData>
  <mergeCells count="8">
    <mergeCell ref="A10:C10"/>
    <mergeCell ref="A11:C11"/>
    <mergeCell ref="C24:C26"/>
    <mergeCell ref="A5:C5"/>
    <mergeCell ref="A6:C6"/>
    <mergeCell ref="A7:C7"/>
    <mergeCell ref="A8:C8"/>
    <mergeCell ref="A9:C9"/>
  </mergeCells>
  <conditionalFormatting sqref="D26:M26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29:E30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Conguagli spese</vt:lpstr>
      <vt:lpstr>Conguagli spese Pro-rata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2024-06-19T12:25:57Z</dcterms:modified>
</cp:coreProperties>
</file>