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esktop\"/>
    </mc:Choice>
  </mc:AlternateContent>
  <xr:revisionPtr revIDLastSave="0" documentId="8_{51B8A68A-4553-4C18-BEC0-497419D243A5}" xr6:coauthVersionLast="43" xr6:coauthVersionMax="43" xr10:uidLastSave="{00000000-0000-0000-0000-000000000000}"/>
  <bookViews>
    <workbookView xWindow="-120" yWindow="-120" windowWidth="20730" windowHeight="11160" activeTab="2" xr2:uid="{DE224AD4-1FCB-4033-8C5C-2112B5E7AD29}"/>
  </bookViews>
  <sheets>
    <sheet name="Sensores" sheetId="1" r:id="rId1"/>
    <sheet name="Area" sheetId="2" r:id="rId2"/>
    <sheet name="Sensores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3" l="1"/>
  <c r="S29" i="3"/>
  <c r="AB9" i="3"/>
  <c r="AB8" i="3"/>
  <c r="AB10" i="3"/>
  <c r="AB11" i="3"/>
  <c r="AB12" i="3"/>
  <c r="AB13" i="3"/>
  <c r="AB14" i="3"/>
  <c r="AB15" i="3"/>
  <c r="AB7" i="3"/>
  <c r="AB27" i="3"/>
  <c r="AB20" i="3"/>
  <c r="AB21" i="3"/>
  <c r="AB22" i="3"/>
  <c r="AB23" i="3"/>
  <c r="AB24" i="3"/>
  <c r="AB25" i="3"/>
  <c r="AB26" i="3"/>
  <c r="AB19" i="3"/>
  <c r="O10" i="1"/>
  <c r="G13" i="3"/>
  <c r="G12" i="3"/>
  <c r="G11" i="3"/>
  <c r="G10" i="3"/>
  <c r="G9" i="3"/>
  <c r="G8" i="3"/>
  <c r="G7" i="3"/>
  <c r="G6" i="3"/>
  <c r="G5" i="3"/>
  <c r="U11" i="3" l="1"/>
  <c r="X11" i="3"/>
  <c r="U9" i="3"/>
  <c r="X9" i="3"/>
  <c r="W9" i="3"/>
  <c r="V11" i="3"/>
  <c r="W11" i="3"/>
  <c r="O3" i="1"/>
  <c r="N3" i="1"/>
  <c r="M3" i="1"/>
  <c r="L3" i="1"/>
  <c r="G5" i="1"/>
  <c r="G6" i="1"/>
  <c r="G7" i="1"/>
  <c r="G8" i="1"/>
  <c r="G9" i="1"/>
  <c r="G10" i="1"/>
  <c r="G11" i="1"/>
  <c r="G12" i="1"/>
  <c r="G4" i="1"/>
  <c r="M4" i="1" l="1"/>
  <c r="N4" i="1"/>
  <c r="O4" i="1"/>
  <c r="L4" i="1"/>
</calcChain>
</file>

<file path=xl/sharedStrings.xml><?xml version="1.0" encoding="utf-8"?>
<sst xmlns="http://schemas.openxmlformats.org/spreadsheetml/2006/main" count="70" uniqueCount="26">
  <si>
    <t>idSensor</t>
  </si>
  <si>
    <t>temperatura</t>
  </si>
  <si>
    <t>umidade</t>
  </si>
  <si>
    <t>idArea</t>
  </si>
  <si>
    <t>sensor1</t>
  </si>
  <si>
    <t>sensor2</t>
  </si>
  <si>
    <t>sensor3</t>
  </si>
  <si>
    <t>1ºQ</t>
  </si>
  <si>
    <t>MÉDIA</t>
  </si>
  <si>
    <t>MED</t>
  </si>
  <si>
    <t>3ºQ</t>
  </si>
  <si>
    <t>MÁX</t>
  </si>
  <si>
    <t>MÍN</t>
  </si>
  <si>
    <t>Dados Brutos</t>
  </si>
  <si>
    <t>Dados Ajustados</t>
  </si>
  <si>
    <t>Temp</t>
  </si>
  <si>
    <t>Umid</t>
  </si>
  <si>
    <t xml:space="preserve">MÉDIA </t>
  </si>
  <si>
    <t>temp</t>
  </si>
  <si>
    <t>umid</t>
  </si>
  <si>
    <t>hora</t>
  </si>
  <si>
    <t>temperaturas arduino</t>
  </si>
  <si>
    <t>umidades arduino</t>
  </si>
  <si>
    <t>Dados Manipulados</t>
  </si>
  <si>
    <t>Temperatura máxima das florestas brasileiras, em condições normais = 25,6</t>
  </si>
  <si>
    <t>Relacionamento entre temperatura e umidade inversamente proporcional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</si>
</sst>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20" fontId="0" fillId="0" borderId="1" xfId="0" applyNumberFormat="1" applyBorder="1"/>
    <xf numFmtId="0" fontId="0" fillId="0" borderId="0" xfId="0" applyBorder="1"/>
    <xf numFmtId="2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Sensores!$G$3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Sensores!$F$4:$F$12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Sensores!$G$4:$G$12</c:f>
              <c:numCache>
                <c:formatCode>General</c:formatCode>
                <c:ptCount val="9"/>
                <c:pt idx="0">
                  <c:v>25.1</c:v>
                </c:pt>
                <c:pt idx="1">
                  <c:v>28.4</c:v>
                </c:pt>
                <c:pt idx="2">
                  <c:v>32.299999999999997</c:v>
                </c:pt>
                <c:pt idx="3">
                  <c:v>21.6</c:v>
                </c:pt>
                <c:pt idx="4">
                  <c:v>29.8</c:v>
                </c:pt>
                <c:pt idx="5">
                  <c:v>20.5</c:v>
                </c:pt>
                <c:pt idx="6">
                  <c:v>34.9</c:v>
                </c:pt>
                <c:pt idx="7">
                  <c:v>82.4</c:v>
                </c:pt>
                <c:pt idx="8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6-4B73-8AA4-89327AD7D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45712"/>
        <c:axId val="432046040"/>
      </c:lineChart>
      <c:catAx>
        <c:axId val="43204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046040"/>
        <c:crosses val="autoZero"/>
        <c:auto val="1"/>
        <c:lblAlgn val="ctr"/>
        <c:lblOffset val="100"/>
        <c:noMultiLvlLbl val="0"/>
      </c:catAx>
      <c:valAx>
        <c:axId val="43204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04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Sensores!$H$3</c:f>
              <c:strCache>
                <c:ptCount val="1"/>
                <c:pt idx="0">
                  <c:v>umidade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Sensores!$F$4:$F$12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Sensores!$H$4:$H$12</c:f>
              <c:numCache>
                <c:formatCode>General</c:formatCode>
                <c:ptCount val="9"/>
                <c:pt idx="0">
                  <c:v>82</c:v>
                </c:pt>
                <c:pt idx="1">
                  <c:v>81</c:v>
                </c:pt>
                <c:pt idx="2">
                  <c:v>85</c:v>
                </c:pt>
                <c:pt idx="3">
                  <c:v>86</c:v>
                </c:pt>
                <c:pt idx="4">
                  <c:v>88</c:v>
                </c:pt>
                <c:pt idx="5">
                  <c:v>89</c:v>
                </c:pt>
                <c:pt idx="6">
                  <c:v>84</c:v>
                </c:pt>
                <c:pt idx="7">
                  <c:v>81</c:v>
                </c:pt>
                <c:pt idx="8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5-4273-9007-1EE9138C4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45712"/>
        <c:axId val="432046040"/>
      </c:lineChart>
      <c:catAx>
        <c:axId val="43204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046040"/>
        <c:crosses val="autoZero"/>
        <c:auto val="1"/>
        <c:lblAlgn val="ctr"/>
        <c:lblOffset val="100"/>
        <c:noMultiLvlLbl val="0"/>
      </c:catAx>
      <c:valAx>
        <c:axId val="43204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04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Correlação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('Sensores (2)'!$O$7:$O$15,'Sensores (2)'!$O$19:$O$27)</c:f>
              <c:numCache>
                <c:formatCode>General</c:formatCode>
                <c:ptCount val="18"/>
                <c:pt idx="0">
                  <c:v>24</c:v>
                </c:pt>
                <c:pt idx="1">
                  <c:v>26</c:v>
                </c:pt>
                <c:pt idx="2">
                  <c:v>25</c:v>
                </c:pt>
                <c:pt idx="3">
                  <c:v>30</c:v>
                </c:pt>
                <c:pt idx="4">
                  <c:v>32</c:v>
                </c:pt>
                <c:pt idx="5">
                  <c:v>25</c:v>
                </c:pt>
                <c:pt idx="6">
                  <c:v>28</c:v>
                </c:pt>
                <c:pt idx="7">
                  <c:v>27</c:v>
                </c:pt>
                <c:pt idx="8">
                  <c:v>38</c:v>
                </c:pt>
                <c:pt idx="9">
                  <c:v>32</c:v>
                </c:pt>
                <c:pt idx="10">
                  <c:v>30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37</c:v>
                </c:pt>
                <c:pt idx="15">
                  <c:v>23</c:v>
                </c:pt>
                <c:pt idx="16">
                  <c:v>22</c:v>
                </c:pt>
                <c:pt idx="1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5-40D4-85A8-C8EB7117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85360"/>
        <c:axId val="452686344"/>
      </c:scatterChart>
      <c:valAx>
        <c:axId val="4526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686344"/>
        <c:crosses val="autoZero"/>
        <c:crossBetween val="midCat"/>
      </c:valAx>
      <c:valAx>
        <c:axId val="45268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68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321732</xdr:colOff>
      <xdr:row>17</xdr:row>
      <xdr:rowOff>33337</xdr:rowOff>
    </xdr:from>
    <xdr:to>
      <xdr:col>10</xdr:col>
      <xdr:colOff>549274</xdr:colOff>
      <xdr:row>29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9859AC-23B5-42C9-BF19-193120F1D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164042</xdr:colOff>
      <xdr:row>17</xdr:row>
      <xdr:rowOff>51858</xdr:rowOff>
    </xdr:from>
    <xdr:to>
      <xdr:col>18</xdr:col>
      <xdr:colOff>594784</xdr:colOff>
      <xdr:row>29</xdr:row>
      <xdr:rowOff>66146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B5CED8-69DD-4A0B-9661-9C9F51AD2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327421</xdr:colOff>
      <xdr:row>12</xdr:row>
      <xdr:rowOff>39291</xdr:rowOff>
    </xdr:from>
    <xdr:to>
      <xdr:col>24</xdr:col>
      <xdr:colOff>648890</xdr:colOff>
      <xdr:row>26</xdr:row>
      <xdr:rowOff>115491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CA6FC70-5C31-4E3E-8860-3D1E1B60C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690DA-EDAF-4EA3-9FD1-11ABECE36E9E}">
  <dimension ref="B1:P12"/>
  <sheetViews>
    <sheetView zoomScale="90" zoomScaleNormal="90" workbookViewId="0">
      <selection activeCell="Q8" sqref="Q8"/>
    </sheetView>
  </sheetViews>
  <sheetFormatPr defaultRowHeight="15" x14ac:dyDescent="0.25"/>
  <cols>
    <col min="1" max="1" width="0.28515625" customWidth="1"/>
    <col min="3" max="3" width="12.140625" bestFit="1" customWidth="1"/>
    <col min="7" max="7" width="12.140625" bestFit="1" customWidth="1"/>
  </cols>
  <sheetData>
    <row r="1" spans="2:16" ht="2.1" customHeight="1" x14ac:dyDescent="0.25"/>
    <row r="2" spans="2:16" x14ac:dyDescent="0.25">
      <c r="B2" s="4" t="s">
        <v>13</v>
      </c>
      <c r="C2" s="4"/>
      <c r="D2" s="4"/>
      <c r="F2" s="4" t="s">
        <v>14</v>
      </c>
      <c r="G2" s="4"/>
      <c r="H2" s="4"/>
      <c r="I2" s="1"/>
      <c r="K2" t="s">
        <v>12</v>
      </c>
      <c r="L2" t="s">
        <v>7</v>
      </c>
      <c r="M2" t="s">
        <v>8</v>
      </c>
      <c r="N2" t="s">
        <v>9</v>
      </c>
      <c r="O2" t="s">
        <v>10</v>
      </c>
      <c r="P2" t="s">
        <v>11</v>
      </c>
    </row>
    <row r="3" spans="2:16" x14ac:dyDescent="0.25">
      <c r="B3" t="s">
        <v>0</v>
      </c>
      <c r="C3" t="s">
        <v>1</v>
      </c>
      <c r="D3" t="s">
        <v>2</v>
      </c>
      <c r="F3" t="s">
        <v>0</v>
      </c>
      <c r="G3" t="s">
        <v>1</v>
      </c>
      <c r="H3" t="s">
        <v>2</v>
      </c>
      <c r="J3" t="s">
        <v>15</v>
      </c>
      <c r="K3">
        <v>18</v>
      </c>
      <c r="L3" s="3">
        <f>QUARTILE(G4:G21,1)</f>
        <v>25.1</v>
      </c>
      <c r="M3" s="3">
        <f>AVERAGE(G4:G21)</f>
        <v>33.377777777777773</v>
      </c>
      <c r="N3" s="3">
        <f>MEDIAN(G4:G21)</f>
        <v>28.4</v>
      </c>
      <c r="O3" s="3">
        <f>QUARTILE(G4:G21,3)</f>
        <v>32.299999999999997</v>
      </c>
      <c r="P3">
        <v>80</v>
      </c>
    </row>
    <row r="4" spans="2:16" x14ac:dyDescent="0.25">
      <c r="B4">
        <v>1</v>
      </c>
      <c r="C4">
        <v>25.1</v>
      </c>
      <c r="D4">
        <v>85</v>
      </c>
      <c r="F4">
        <v>1</v>
      </c>
      <c r="G4">
        <f>IF(C4&gt;40,C4+(1*C4),C4)</f>
        <v>25.1</v>
      </c>
      <c r="H4">
        <v>82</v>
      </c>
      <c r="J4" t="s">
        <v>16</v>
      </c>
      <c r="K4">
        <v>40</v>
      </c>
      <c r="L4" s="3">
        <f>QUARTILE(H4:H21,1)</f>
        <v>82</v>
      </c>
      <c r="M4" s="3">
        <f>AVERAGE(H4:H21)</f>
        <v>84.333333333333329</v>
      </c>
      <c r="N4" s="3">
        <f>MEDIAN(H4:H21)</f>
        <v>84</v>
      </c>
      <c r="O4" s="3">
        <f>QUARTILE(H4:H21,3)</f>
        <v>86</v>
      </c>
      <c r="P4">
        <v>100</v>
      </c>
    </row>
    <row r="5" spans="2:16" x14ac:dyDescent="0.25">
      <c r="B5">
        <v>2</v>
      </c>
      <c r="C5">
        <v>28.4</v>
      </c>
      <c r="D5">
        <v>84</v>
      </c>
      <c r="F5">
        <v>2</v>
      </c>
      <c r="G5">
        <f t="shared" ref="G5:G12" si="0">IF(C5&gt;40,C5+(1*C5),C5)</f>
        <v>28.4</v>
      </c>
      <c r="H5">
        <v>81</v>
      </c>
    </row>
    <row r="6" spans="2:16" x14ac:dyDescent="0.25">
      <c r="B6">
        <v>3</v>
      </c>
      <c r="C6">
        <v>32.299999999999997</v>
      </c>
      <c r="D6">
        <v>83</v>
      </c>
      <c r="F6">
        <v>3</v>
      </c>
      <c r="G6">
        <f t="shared" si="0"/>
        <v>32.299999999999997</v>
      </c>
      <c r="H6">
        <v>85</v>
      </c>
      <c r="J6" t="s">
        <v>15</v>
      </c>
      <c r="O6">
        <v>50</v>
      </c>
      <c r="P6">
        <v>300</v>
      </c>
    </row>
    <row r="7" spans="2:16" x14ac:dyDescent="0.25">
      <c r="B7">
        <v>4</v>
      </c>
      <c r="C7">
        <v>21.6</v>
      </c>
      <c r="D7">
        <v>83</v>
      </c>
      <c r="F7">
        <v>4</v>
      </c>
      <c r="G7">
        <f t="shared" si="0"/>
        <v>21.6</v>
      </c>
      <c r="H7">
        <v>86</v>
      </c>
      <c r="J7" t="s">
        <v>16</v>
      </c>
      <c r="K7">
        <v>20</v>
      </c>
      <c r="P7">
        <v>90</v>
      </c>
    </row>
    <row r="8" spans="2:16" x14ac:dyDescent="0.25">
      <c r="B8">
        <v>5</v>
      </c>
      <c r="C8">
        <v>29.8</v>
      </c>
      <c r="D8">
        <v>84</v>
      </c>
      <c r="F8">
        <v>5</v>
      </c>
      <c r="G8">
        <f t="shared" si="0"/>
        <v>29.8</v>
      </c>
      <c r="H8">
        <v>88</v>
      </c>
    </row>
    <row r="9" spans="2:16" x14ac:dyDescent="0.25">
      <c r="B9">
        <v>6</v>
      </c>
      <c r="C9">
        <v>20.5</v>
      </c>
      <c r="D9">
        <v>85</v>
      </c>
      <c r="F9">
        <v>6</v>
      </c>
      <c r="G9">
        <f t="shared" si="0"/>
        <v>20.5</v>
      </c>
      <c r="H9">
        <v>89</v>
      </c>
    </row>
    <row r="10" spans="2:16" x14ac:dyDescent="0.25">
      <c r="B10">
        <v>7</v>
      </c>
      <c r="C10">
        <v>34.9</v>
      </c>
      <c r="D10">
        <v>88</v>
      </c>
      <c r="F10">
        <v>7</v>
      </c>
      <c r="G10">
        <f t="shared" si="0"/>
        <v>34.9</v>
      </c>
      <c r="H10">
        <v>84</v>
      </c>
      <c r="O10">
        <f>O6*5.3</f>
        <v>265</v>
      </c>
    </row>
    <row r="11" spans="2:16" x14ac:dyDescent="0.25">
      <c r="B11">
        <v>8</v>
      </c>
      <c r="C11">
        <v>41.2</v>
      </c>
      <c r="D11">
        <v>89</v>
      </c>
      <c r="F11">
        <v>8</v>
      </c>
      <c r="G11">
        <f t="shared" si="0"/>
        <v>82.4</v>
      </c>
      <c r="H11">
        <v>81</v>
      </c>
    </row>
    <row r="12" spans="2:16" x14ac:dyDescent="0.25">
      <c r="B12">
        <v>9</v>
      </c>
      <c r="C12">
        <v>25.4</v>
      </c>
      <c r="D12">
        <v>82</v>
      </c>
      <c r="F12">
        <v>9</v>
      </c>
      <c r="G12">
        <f t="shared" si="0"/>
        <v>25.4</v>
      </c>
      <c r="H12">
        <v>83</v>
      </c>
    </row>
  </sheetData>
  <mergeCells count="2">
    <mergeCell ref="B2:D2"/>
    <mergeCell ref="F2:H2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DF5D-DF82-4393-9815-2D18C6D1D142}">
  <dimension ref="A1:M5"/>
  <sheetViews>
    <sheetView workbookViewId="0">
      <selection activeCell="I3" sqref="I3"/>
    </sheetView>
  </sheetViews>
  <sheetFormatPr defaultRowHeight="15" x14ac:dyDescent="0.25"/>
  <cols>
    <col min="5" max="5" width="13.140625" bestFit="1" customWidth="1"/>
  </cols>
  <sheetData>
    <row r="1" spans="1:13" x14ac:dyDescent="0.25">
      <c r="A1" t="s">
        <v>3</v>
      </c>
      <c r="B1" t="s">
        <v>4</v>
      </c>
      <c r="C1" t="s">
        <v>5</v>
      </c>
      <c r="D1" t="s">
        <v>6</v>
      </c>
    </row>
    <row r="2" spans="1:13" x14ac:dyDescent="0.25">
      <c r="A2">
        <v>1</v>
      </c>
      <c r="B2">
        <v>1</v>
      </c>
      <c r="C2">
        <v>2</v>
      </c>
      <c r="D2">
        <v>3</v>
      </c>
      <c r="H2" t="s">
        <v>12</v>
      </c>
      <c r="I2" t="s">
        <v>7</v>
      </c>
      <c r="J2" t="s">
        <v>17</v>
      </c>
      <c r="K2" t="s">
        <v>9</v>
      </c>
      <c r="L2" t="s">
        <v>10</v>
      </c>
      <c r="M2" t="s">
        <v>11</v>
      </c>
    </row>
    <row r="3" spans="1:13" x14ac:dyDescent="0.25">
      <c r="A3">
        <v>2</v>
      </c>
      <c r="B3">
        <v>1</v>
      </c>
      <c r="C3">
        <v>3</v>
      </c>
      <c r="D3">
        <v>4</v>
      </c>
    </row>
    <row r="4" spans="1:13" x14ac:dyDescent="0.25">
      <c r="A4">
        <v>3</v>
      </c>
      <c r="B4">
        <v>1</v>
      </c>
      <c r="C4">
        <v>2</v>
      </c>
      <c r="D4">
        <v>4</v>
      </c>
    </row>
    <row r="5" spans="1:13" x14ac:dyDescent="0.25">
      <c r="A5">
        <v>4</v>
      </c>
      <c r="B5">
        <v>2</v>
      </c>
      <c r="C5">
        <v>3</v>
      </c>
      <c r="D5">
        <v>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6F508-684D-4260-ACAF-4922CBA55C6A}">
  <dimension ref="B1:AC29"/>
  <sheetViews>
    <sheetView tabSelected="1" topLeftCell="K4" zoomScale="80" zoomScaleNormal="80" workbookViewId="0">
      <selection activeCell="AI16" sqref="AI16"/>
    </sheetView>
  </sheetViews>
  <sheetFormatPr defaultRowHeight="15" x14ac:dyDescent="0.25"/>
  <cols>
    <col min="1" max="1" width="0.28515625" customWidth="1"/>
    <col min="3" max="3" width="12.140625" bestFit="1" customWidth="1"/>
    <col min="7" max="7" width="12.140625" bestFit="1" customWidth="1"/>
    <col min="25" max="25" width="12.140625" customWidth="1"/>
    <col min="28" max="28" width="13.42578125" bestFit="1" customWidth="1"/>
    <col min="29" max="29" width="12.140625" bestFit="1" customWidth="1"/>
  </cols>
  <sheetData>
    <row r="1" spans="2:29" ht="2.1" customHeight="1" x14ac:dyDescent="0.25">
      <c r="R1" s="7"/>
      <c r="S1" s="7"/>
      <c r="T1" s="7"/>
      <c r="U1" s="7"/>
      <c r="V1" s="7"/>
      <c r="W1" s="7"/>
      <c r="X1" s="7"/>
      <c r="Y1" s="7"/>
    </row>
    <row r="2" spans="2:29" ht="10.5" customHeight="1" x14ac:dyDescent="0.25">
      <c r="R2" s="7"/>
      <c r="S2" s="7"/>
      <c r="T2" s="7"/>
      <c r="U2" s="7"/>
      <c r="V2" s="7"/>
      <c r="W2" s="7"/>
      <c r="X2" s="7"/>
      <c r="Y2" s="7"/>
    </row>
    <row r="3" spans="2:29" x14ac:dyDescent="0.25">
      <c r="B3" s="4" t="s">
        <v>13</v>
      </c>
      <c r="C3" s="4"/>
      <c r="D3" s="4"/>
      <c r="F3" s="4" t="s">
        <v>14</v>
      </c>
      <c r="G3" s="4"/>
      <c r="H3" s="4"/>
      <c r="I3" s="2"/>
      <c r="N3" s="5" t="s">
        <v>13</v>
      </c>
      <c r="O3" s="5"/>
      <c r="P3" s="5"/>
      <c r="R3" s="8"/>
      <c r="S3" s="8"/>
      <c r="T3" s="8"/>
      <c r="U3" s="8"/>
      <c r="V3" s="8"/>
      <c r="W3" s="8"/>
      <c r="X3" s="8"/>
      <c r="Y3" s="8"/>
      <c r="AA3" s="5" t="s">
        <v>23</v>
      </c>
      <c r="AB3" s="5"/>
      <c r="AC3" s="5"/>
    </row>
    <row r="4" spans="2:29" x14ac:dyDescent="0.25">
      <c r="B4" t="s">
        <v>0</v>
      </c>
      <c r="C4" t="s">
        <v>1</v>
      </c>
      <c r="D4" t="s">
        <v>2</v>
      </c>
      <c r="F4" t="s">
        <v>0</v>
      </c>
      <c r="G4" t="s">
        <v>1</v>
      </c>
      <c r="H4" t="s">
        <v>2</v>
      </c>
      <c r="L4" s="3"/>
      <c r="M4" s="3"/>
      <c r="R4" s="10"/>
      <c r="S4" s="10"/>
      <c r="T4" s="10"/>
      <c r="U4" s="10"/>
      <c r="V4" s="10"/>
      <c r="W4" s="10"/>
      <c r="X4" s="10"/>
      <c r="Y4" s="10"/>
    </row>
    <row r="5" spans="2:29" x14ac:dyDescent="0.25">
      <c r="B5">
        <v>1</v>
      </c>
      <c r="C5">
        <v>25.1</v>
      </c>
      <c r="D5">
        <v>85</v>
      </c>
      <c r="F5">
        <v>1</v>
      </c>
      <c r="G5">
        <f>IF(C5&gt;40,C5+(1*C5),C5)</f>
        <v>25.1</v>
      </c>
      <c r="H5">
        <v>82</v>
      </c>
      <c r="L5" s="3"/>
      <c r="M5" s="3"/>
      <c r="N5" s="5" t="s">
        <v>21</v>
      </c>
      <c r="O5" s="5"/>
      <c r="P5" s="5"/>
      <c r="R5" s="5" t="s">
        <v>24</v>
      </c>
      <c r="S5" s="5"/>
      <c r="T5" s="5"/>
      <c r="U5" s="5"/>
      <c r="V5" s="5"/>
      <c r="W5" s="5"/>
      <c r="X5" s="5"/>
      <c r="Y5" s="5"/>
      <c r="AA5" s="5" t="s">
        <v>21</v>
      </c>
      <c r="AB5" s="5"/>
      <c r="AC5" s="5"/>
    </row>
    <row r="6" spans="2:29" x14ac:dyDescent="0.25">
      <c r="B6">
        <v>2</v>
      </c>
      <c r="C6">
        <v>28.4</v>
      </c>
      <c r="D6">
        <v>84</v>
      </c>
      <c r="F6">
        <v>2</v>
      </c>
      <c r="G6">
        <f t="shared" ref="G6:G13" si="0">IF(C6&gt;40,C6+(1*C6),C6)</f>
        <v>28.4</v>
      </c>
      <c r="H6">
        <v>81</v>
      </c>
      <c r="N6" s="6" t="s">
        <v>0</v>
      </c>
      <c r="O6" s="6" t="s">
        <v>1</v>
      </c>
      <c r="P6" s="6" t="s">
        <v>20</v>
      </c>
      <c r="R6" s="5" t="s">
        <v>25</v>
      </c>
      <c r="S6" s="5"/>
      <c r="T6" s="5"/>
      <c r="U6" s="5"/>
      <c r="V6" s="5"/>
      <c r="W6" s="5"/>
      <c r="X6" s="5"/>
      <c r="Y6" s="5"/>
      <c r="AA6" s="6" t="s">
        <v>0</v>
      </c>
      <c r="AB6" s="6" t="s">
        <v>1</v>
      </c>
      <c r="AC6" s="6" t="s">
        <v>20</v>
      </c>
    </row>
    <row r="7" spans="2:29" x14ac:dyDescent="0.25">
      <c r="B7">
        <v>3</v>
      </c>
      <c r="C7">
        <v>32.299999999999997</v>
      </c>
      <c r="D7">
        <v>83</v>
      </c>
      <c r="F7">
        <v>3</v>
      </c>
      <c r="G7">
        <f t="shared" si="0"/>
        <v>32.299999999999997</v>
      </c>
      <c r="H7">
        <v>85</v>
      </c>
      <c r="N7" s="6">
        <v>1</v>
      </c>
      <c r="O7" s="6">
        <v>24</v>
      </c>
      <c r="P7" s="9">
        <v>0.4236111111111111</v>
      </c>
      <c r="AA7" s="6">
        <v>1</v>
      </c>
      <c r="AB7" s="6">
        <f>IF(O7&gt;25.6,O7*5.7,O7)</f>
        <v>24</v>
      </c>
      <c r="AC7" s="9">
        <v>0.4236111111111111</v>
      </c>
    </row>
    <row r="8" spans="2:29" x14ac:dyDescent="0.25">
      <c r="B8">
        <v>4</v>
      </c>
      <c r="C8">
        <v>21.6</v>
      </c>
      <c r="D8">
        <v>83</v>
      </c>
      <c r="F8">
        <v>4</v>
      </c>
      <c r="G8">
        <f t="shared" si="0"/>
        <v>21.6</v>
      </c>
      <c r="H8">
        <v>86</v>
      </c>
      <c r="N8" s="6">
        <v>2</v>
      </c>
      <c r="O8" s="6">
        <v>26</v>
      </c>
      <c r="P8" s="9">
        <v>0.4236111111111111</v>
      </c>
      <c r="R8" s="12"/>
      <c r="S8" s="12"/>
      <c r="T8" s="6" t="s">
        <v>12</v>
      </c>
      <c r="U8" s="6" t="s">
        <v>7</v>
      </c>
      <c r="V8" s="6" t="s">
        <v>8</v>
      </c>
      <c r="W8" s="6" t="s">
        <v>9</v>
      </c>
      <c r="X8" s="6" t="s">
        <v>10</v>
      </c>
      <c r="Y8" s="6" t="s">
        <v>11</v>
      </c>
      <c r="AA8" s="6">
        <v>2</v>
      </c>
      <c r="AB8" s="6">
        <f t="shared" ref="AB8:AB15" si="1">IF(O8&gt;25.6,O8*5.7,O8)</f>
        <v>148.20000000000002</v>
      </c>
      <c r="AC8" s="9">
        <v>0.4236111111111111</v>
      </c>
    </row>
    <row r="9" spans="2:29" x14ac:dyDescent="0.25">
      <c r="B9">
        <v>5</v>
      </c>
      <c r="C9">
        <v>29.8</v>
      </c>
      <c r="D9">
        <v>84</v>
      </c>
      <c r="F9">
        <v>5</v>
      </c>
      <c r="G9">
        <f t="shared" si="0"/>
        <v>29.8</v>
      </c>
      <c r="H9">
        <v>88</v>
      </c>
      <c r="N9" s="6">
        <v>3</v>
      </c>
      <c r="O9" s="6">
        <v>25</v>
      </c>
      <c r="P9" s="9">
        <v>0.42361111111111099</v>
      </c>
      <c r="R9" s="12" t="s">
        <v>18</v>
      </c>
      <c r="S9" s="12"/>
      <c r="T9" s="11">
        <v>14.2</v>
      </c>
      <c r="U9" s="11">
        <f>QUARTILE(AB7:AB15,1)</f>
        <v>25</v>
      </c>
      <c r="V9" s="11">
        <f>AVERAGE(AB7:AB15)</f>
        <v>122.85555555555555</v>
      </c>
      <c r="W9" s="11">
        <f>MEDIAN(AB7:AB15)</f>
        <v>153.9</v>
      </c>
      <c r="X9" s="11">
        <f>QUARTILE(AB7:AB15,3)</f>
        <v>171</v>
      </c>
      <c r="Y9" s="11">
        <v>285</v>
      </c>
      <c r="AA9" s="6">
        <v>3</v>
      </c>
      <c r="AB9" s="6">
        <f>IF(O9&gt;25.6,O9*5.7,O9)</f>
        <v>25</v>
      </c>
      <c r="AC9" s="9">
        <v>0.42361111111111099</v>
      </c>
    </row>
    <row r="10" spans="2:29" x14ac:dyDescent="0.25">
      <c r="B10">
        <v>6</v>
      </c>
      <c r="C10">
        <v>20.5</v>
      </c>
      <c r="D10">
        <v>85</v>
      </c>
      <c r="F10">
        <v>6</v>
      </c>
      <c r="G10">
        <f t="shared" si="0"/>
        <v>20.5</v>
      </c>
      <c r="H10">
        <v>89</v>
      </c>
      <c r="N10" s="6">
        <v>4</v>
      </c>
      <c r="O10" s="6">
        <v>30</v>
      </c>
      <c r="P10" s="9">
        <v>0.42361111111111099</v>
      </c>
      <c r="R10" s="5"/>
      <c r="S10" s="5"/>
      <c r="T10" s="6" t="s">
        <v>11</v>
      </c>
      <c r="U10" s="6" t="s">
        <v>10</v>
      </c>
      <c r="V10" s="6" t="s">
        <v>9</v>
      </c>
      <c r="W10" s="6" t="s">
        <v>8</v>
      </c>
      <c r="X10" s="6" t="s">
        <v>7</v>
      </c>
      <c r="Y10" s="6" t="s">
        <v>12</v>
      </c>
      <c r="AA10" s="6">
        <v>4</v>
      </c>
      <c r="AB10" s="6">
        <f t="shared" si="1"/>
        <v>171</v>
      </c>
      <c r="AC10" s="9">
        <v>0.42361111111111099</v>
      </c>
    </row>
    <row r="11" spans="2:29" x14ac:dyDescent="0.25">
      <c r="B11">
        <v>7</v>
      </c>
      <c r="C11">
        <v>34.9</v>
      </c>
      <c r="D11">
        <v>88</v>
      </c>
      <c r="F11">
        <v>7</v>
      </c>
      <c r="G11">
        <f t="shared" si="0"/>
        <v>34.9</v>
      </c>
      <c r="H11">
        <v>84</v>
      </c>
      <c r="N11" s="6">
        <v>5</v>
      </c>
      <c r="O11" s="6">
        <v>32</v>
      </c>
      <c r="P11" s="9">
        <v>0.42361111111111099</v>
      </c>
      <c r="R11" s="12" t="s">
        <v>19</v>
      </c>
      <c r="S11" s="12"/>
      <c r="T11" s="11">
        <v>100</v>
      </c>
      <c r="U11" s="11">
        <f>QUARTILE(AB19:AB27,3)</f>
        <v>31</v>
      </c>
      <c r="V11" s="11">
        <f>AVERAGE(AB19:AB27)</f>
        <v>26.777777777777779</v>
      </c>
      <c r="W11" s="11">
        <f>MEDIAN(AB19:AB27)</f>
        <v>29</v>
      </c>
      <c r="X11" s="11">
        <f>QUARTILE(AB19:AB27,1)</f>
        <v>23</v>
      </c>
      <c r="Y11" s="11">
        <v>0</v>
      </c>
      <c r="AA11" s="6">
        <v>5</v>
      </c>
      <c r="AB11" s="6">
        <f t="shared" si="1"/>
        <v>182.4</v>
      </c>
      <c r="AC11" s="9">
        <v>0.42361111111111099</v>
      </c>
    </row>
    <row r="12" spans="2:29" x14ac:dyDescent="0.25">
      <c r="B12">
        <v>8</v>
      </c>
      <c r="C12">
        <v>41.2</v>
      </c>
      <c r="D12">
        <v>89</v>
      </c>
      <c r="F12">
        <v>8</v>
      </c>
      <c r="G12">
        <f t="shared" si="0"/>
        <v>82.4</v>
      </c>
      <c r="H12">
        <v>81</v>
      </c>
      <c r="N12" s="6">
        <v>6</v>
      </c>
      <c r="O12" s="6">
        <v>25</v>
      </c>
      <c r="P12" s="9">
        <v>0.42361111111111099</v>
      </c>
      <c r="R12" s="7"/>
      <c r="S12" s="7"/>
      <c r="T12" s="7"/>
      <c r="U12" s="7"/>
      <c r="V12" s="7"/>
      <c r="W12" s="7"/>
      <c r="X12" s="7"/>
      <c r="Y12" s="7"/>
      <c r="AA12" s="6">
        <v>6</v>
      </c>
      <c r="AB12" s="6">
        <f t="shared" si="1"/>
        <v>25</v>
      </c>
      <c r="AC12" s="9">
        <v>0.42361111111111099</v>
      </c>
    </row>
    <row r="13" spans="2:29" x14ac:dyDescent="0.25">
      <c r="B13">
        <v>9</v>
      </c>
      <c r="C13">
        <v>25.4</v>
      </c>
      <c r="D13">
        <v>82</v>
      </c>
      <c r="F13">
        <v>9</v>
      </c>
      <c r="G13">
        <f t="shared" si="0"/>
        <v>25.4</v>
      </c>
      <c r="H13">
        <v>83</v>
      </c>
      <c r="N13" s="6">
        <v>7</v>
      </c>
      <c r="O13" s="6">
        <v>28</v>
      </c>
      <c r="P13" s="9">
        <v>0.42361111111111099</v>
      </c>
      <c r="R13" s="10"/>
      <c r="S13" s="10"/>
      <c r="T13" s="10"/>
      <c r="U13" s="10"/>
      <c r="V13" s="10"/>
      <c r="W13" s="10"/>
      <c r="X13" s="10"/>
      <c r="Y13" s="10"/>
      <c r="AA13" s="6">
        <v>7</v>
      </c>
      <c r="AB13" s="6">
        <f t="shared" si="1"/>
        <v>159.6</v>
      </c>
      <c r="AC13" s="9">
        <v>0.42361111111111099</v>
      </c>
    </row>
    <row r="14" spans="2:29" x14ac:dyDescent="0.25">
      <c r="N14" s="6">
        <v>8</v>
      </c>
      <c r="O14" s="6">
        <v>27</v>
      </c>
      <c r="P14" s="9">
        <v>0.42361111111111099</v>
      </c>
      <c r="R14" s="10"/>
      <c r="S14" s="10"/>
      <c r="T14" s="10"/>
      <c r="U14" s="10"/>
      <c r="V14" s="10"/>
      <c r="W14" s="10"/>
      <c r="X14" s="10"/>
      <c r="Y14" s="10"/>
      <c r="AA14" s="6">
        <v>8</v>
      </c>
      <c r="AB14" s="6">
        <f t="shared" si="1"/>
        <v>153.9</v>
      </c>
      <c r="AC14" s="9">
        <v>0.42361111111111099</v>
      </c>
    </row>
    <row r="15" spans="2:29" x14ac:dyDescent="0.25">
      <c r="N15" s="6">
        <v>9</v>
      </c>
      <c r="O15" s="6">
        <v>38</v>
      </c>
      <c r="P15" s="9">
        <v>0.42361111111111099</v>
      </c>
      <c r="R15" s="10"/>
      <c r="S15" s="10"/>
      <c r="T15" s="10"/>
      <c r="U15" s="10"/>
      <c r="V15" s="10"/>
      <c r="W15" s="10"/>
      <c r="X15" s="10"/>
      <c r="Y15" s="10"/>
      <c r="AA15" s="6">
        <v>9</v>
      </c>
      <c r="AB15" s="6">
        <f t="shared" si="1"/>
        <v>216.6</v>
      </c>
      <c r="AC15" s="9">
        <v>0.42361111111111099</v>
      </c>
    </row>
    <row r="17" spans="14:29" x14ac:dyDescent="0.25">
      <c r="N17" s="5" t="s">
        <v>22</v>
      </c>
      <c r="O17" s="5"/>
      <c r="P17" s="5"/>
      <c r="AA17" s="5" t="s">
        <v>22</v>
      </c>
      <c r="AB17" s="5"/>
      <c r="AC17" s="5"/>
    </row>
    <row r="18" spans="14:29" x14ac:dyDescent="0.25">
      <c r="N18" s="6" t="s">
        <v>0</v>
      </c>
      <c r="O18" s="6" t="s">
        <v>2</v>
      </c>
      <c r="P18" s="6" t="s">
        <v>20</v>
      </c>
      <c r="AA18" s="6" t="s">
        <v>0</v>
      </c>
      <c r="AB18" s="6" t="s">
        <v>2</v>
      </c>
      <c r="AC18" s="6" t="s">
        <v>20</v>
      </c>
    </row>
    <row r="19" spans="14:29" x14ac:dyDescent="0.25">
      <c r="N19" s="6">
        <v>1</v>
      </c>
      <c r="O19" s="6">
        <v>32</v>
      </c>
      <c r="P19" s="9">
        <v>0.4236111111111111</v>
      </c>
      <c r="AA19" s="6">
        <v>1</v>
      </c>
      <c r="AB19" s="6">
        <f>IF(O19&gt;80,O19*1.11,O19)</f>
        <v>32</v>
      </c>
      <c r="AC19" s="9">
        <v>0.4236111111111111</v>
      </c>
    </row>
    <row r="20" spans="14:29" x14ac:dyDescent="0.25">
      <c r="N20" s="6">
        <v>2</v>
      </c>
      <c r="O20" s="6">
        <v>30</v>
      </c>
      <c r="P20" s="9">
        <v>0.4236111111111111</v>
      </c>
      <c r="AA20" s="6">
        <v>2</v>
      </c>
      <c r="AB20" s="6">
        <f>IF(O20&gt;80,O20*1.11,O20)</f>
        <v>30</v>
      </c>
      <c r="AC20" s="9">
        <v>0.4236111111111111</v>
      </c>
    </row>
    <row r="21" spans="14:29" x14ac:dyDescent="0.25">
      <c r="N21" s="6">
        <v>3</v>
      </c>
      <c r="O21" s="6">
        <v>27</v>
      </c>
      <c r="P21" s="9">
        <v>0.42361111111111099</v>
      </c>
      <c r="AA21" s="6">
        <v>3</v>
      </c>
      <c r="AB21" s="6">
        <f>IF(O21&gt;80,O21*1.11,O21)</f>
        <v>27</v>
      </c>
      <c r="AC21" s="9">
        <v>0.42361111111111099</v>
      </c>
    </row>
    <row r="22" spans="14:29" x14ac:dyDescent="0.25">
      <c r="N22" s="6">
        <v>4</v>
      </c>
      <c r="O22" s="6">
        <v>29</v>
      </c>
      <c r="P22" s="9">
        <v>0.42361111111111099</v>
      </c>
      <c r="AA22" s="6">
        <v>4</v>
      </c>
      <c r="AB22" s="6">
        <f>IF(O22&gt;80,O22*1.11,O22)</f>
        <v>29</v>
      </c>
      <c r="AC22" s="9">
        <v>0.42361111111111099</v>
      </c>
    </row>
    <row r="23" spans="14:29" x14ac:dyDescent="0.25">
      <c r="N23" s="6">
        <v>5</v>
      </c>
      <c r="O23" s="6">
        <v>31</v>
      </c>
      <c r="P23" s="9">
        <v>0.42361111111111099</v>
      </c>
      <c r="AA23" s="6">
        <v>5</v>
      </c>
      <c r="AB23" s="6">
        <f>IF(O23&gt;80,O23*1.11,O23)</f>
        <v>31</v>
      </c>
      <c r="AC23" s="9">
        <v>0.42361111111111099</v>
      </c>
    </row>
    <row r="24" spans="14:29" x14ac:dyDescent="0.25">
      <c r="N24" s="6">
        <v>6</v>
      </c>
      <c r="O24" s="6">
        <v>37</v>
      </c>
      <c r="P24" s="9">
        <v>0.42361111111111099</v>
      </c>
      <c r="AA24" s="6">
        <v>6</v>
      </c>
      <c r="AB24" s="6">
        <f>IF(O24&gt;80,O24*1.11,O24)</f>
        <v>37</v>
      </c>
      <c r="AC24" s="9">
        <v>0.42361111111111099</v>
      </c>
    </row>
    <row r="25" spans="14:29" x14ac:dyDescent="0.25">
      <c r="N25" s="6">
        <v>7</v>
      </c>
      <c r="O25" s="6">
        <v>23</v>
      </c>
      <c r="P25" s="9">
        <v>0.42361111111111099</v>
      </c>
      <c r="AA25" s="6">
        <v>7</v>
      </c>
      <c r="AB25" s="6">
        <f>IF(O25&gt;80,O25*1.11,O25)</f>
        <v>23</v>
      </c>
      <c r="AC25" s="9">
        <v>0.42361111111111099</v>
      </c>
    </row>
    <row r="26" spans="14:29" x14ac:dyDescent="0.25">
      <c r="N26" s="6">
        <v>8</v>
      </c>
      <c r="O26" s="6">
        <v>22</v>
      </c>
      <c r="P26" s="9">
        <v>0.42361111111111099</v>
      </c>
      <c r="AA26" s="6">
        <v>8</v>
      </c>
      <c r="AB26" s="6">
        <f>IF(O26&gt;80,O26*1.11,O26)</f>
        <v>22</v>
      </c>
      <c r="AC26" s="9">
        <v>0.42361111111111099</v>
      </c>
    </row>
    <row r="27" spans="14:29" x14ac:dyDescent="0.25">
      <c r="N27" s="6">
        <v>9</v>
      </c>
      <c r="O27" s="6">
        <v>10</v>
      </c>
      <c r="P27" s="9">
        <v>0.42361111111111099</v>
      </c>
      <c r="AA27" s="6">
        <v>9</v>
      </c>
      <c r="AB27" s="6">
        <f>IF(O27&gt;80,O27*1.11,O27)</f>
        <v>10</v>
      </c>
      <c r="AC27" s="9">
        <v>0.42361111111111099</v>
      </c>
    </row>
    <row r="29" spans="14:29" x14ac:dyDescent="0.25">
      <c r="S29">
        <f>CORREL(O7:O15,O19:O27)</f>
        <v>-0.72477213053144196</v>
      </c>
    </row>
  </sheetData>
  <mergeCells count="15">
    <mergeCell ref="R8:S8"/>
    <mergeCell ref="R9:S9"/>
    <mergeCell ref="R11:S11"/>
    <mergeCell ref="R10:S10"/>
    <mergeCell ref="R6:Y6"/>
    <mergeCell ref="AA17:AC17"/>
    <mergeCell ref="AA3:AC3"/>
    <mergeCell ref="N3:P3"/>
    <mergeCell ref="N5:P5"/>
    <mergeCell ref="N17:P17"/>
    <mergeCell ref="R5:Y5"/>
    <mergeCell ref="B3:D3"/>
    <mergeCell ref="F3:H3"/>
    <mergeCell ref="R3:Y3"/>
    <mergeCell ref="AA5:AC5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Sensores</vt:lpstr>
      <vt:lpstr>Area</vt:lpstr>
      <vt:lpstr>Sensores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2019-04-25T19:40:03Z</dcterms:created>
  <dcterms:modified xsi:type="dcterms:W3CDTF">2019-05-02T21:49:21Z</dcterms:modified>
</cp:coreProperties>
</file>