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codeName="ThisWorkbook"/>
  <mc:AlternateContent xmlns:mc="http://schemas.openxmlformats.org/markup-compatibility/2006">
    <mc:Choice Requires="x15">
      <x15ac:absPath xmlns:x15ac="http://schemas.microsoft.com/office/spreadsheetml/2010/11/ac" url="G:\My Drive\Trading\My Records\"/>
    </mc:Choice>
  </mc:AlternateContent>
  <xr:revisionPtr revIDLastSave="0" documentId="13_ncr:1_{04297C44-758B-4949-A849-D9ED3BEA4FB6}" xr6:coauthVersionLast="47" xr6:coauthVersionMax="47" xr10:uidLastSave="{00000000-0000-0000-0000-000000000000}"/>
  <bookViews>
    <workbookView xWindow="-120" yWindow="-120" windowWidth="20730" windowHeight="11310" tabRatio="822" firstSheet="6" activeTab="9" xr2:uid="{00000000-000D-0000-FFFF-FFFF00000000}"/>
  </bookViews>
  <sheets>
    <sheet name="Personal expenses" sheetId="11" r:id="rId1"/>
    <sheet name="Expenditure record" sheetId="7" r:id="rId2"/>
    <sheet name="2020 Live account record" sheetId="1" r:id="rId3"/>
    <sheet name="2021 Live account record" sheetId="10" r:id="rId4"/>
    <sheet name="Live account" sheetId="8" r:id="rId5"/>
    <sheet name="Nick Shawn's strategy test" sheetId="4" r:id="rId6"/>
    <sheet name="Trading demo(30 Mar-26 Jun)" sheetId="6" r:id="rId7"/>
    <sheet name="Shezi" sheetId="9" r:id="rId8"/>
    <sheet name="2021 Falcon Demo" sheetId="13" r:id="rId9"/>
    <sheet name="Journal" sheetId="12" r:id="rId10"/>
    <sheet name="Falcon Backtesting" sheetId="15" r:id="rId11"/>
    <sheet name="Test 1-3 and 1-2 RR" sheetId="16" r:id="rId12"/>
    <sheet name="Brokers" sheetId="14" r:id="rId13"/>
  </sheet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3" i="16" l="1"/>
  <c r="H64" i="16"/>
  <c r="H65" i="16"/>
  <c r="H66" i="16"/>
  <c r="H67" i="16"/>
  <c r="H68" i="16"/>
  <c r="H69" i="16"/>
  <c r="H70" i="16"/>
  <c r="H71" i="16"/>
  <c r="H62" i="16"/>
  <c r="H49" i="16"/>
  <c r="H50" i="16"/>
  <c r="H51" i="16"/>
  <c r="H52" i="16"/>
  <c r="H53" i="16"/>
  <c r="H48" i="16"/>
  <c r="G54" i="16"/>
  <c r="G72" i="16"/>
  <c r="F72" i="16"/>
  <c r="E72" i="16"/>
  <c r="D72" i="16"/>
  <c r="C72" i="16"/>
  <c r="D74" i="16" s="1"/>
  <c r="B72" i="16"/>
  <c r="F54" i="16"/>
  <c r="E54" i="16"/>
  <c r="D54" i="16"/>
  <c r="C54" i="16"/>
  <c r="B54" i="16"/>
  <c r="A251" i="12"/>
  <c r="A250" i="12"/>
  <c r="A249" i="12"/>
  <c r="A248" i="12"/>
  <c r="A247" i="12"/>
  <c r="A246" i="12"/>
  <c r="A245" i="12"/>
  <c r="A244" i="12"/>
  <c r="A243" i="12"/>
  <c r="A242" i="12"/>
  <c r="A241" i="12"/>
  <c r="A240" i="12"/>
  <c r="A239" i="12"/>
  <c r="A238" i="12"/>
  <c r="A237" i="12"/>
  <c r="A236" i="12"/>
  <c r="A235" i="12"/>
  <c r="A234" i="12"/>
  <c r="A233" i="12"/>
  <c r="A232" i="12"/>
  <c r="A231" i="12"/>
  <c r="A230" i="12"/>
  <c r="A229" i="12"/>
  <c r="A228" i="12"/>
  <c r="A227" i="12"/>
  <c r="A226" i="12"/>
  <c r="A225" i="12"/>
  <c r="A224" i="12"/>
  <c r="A223" i="12"/>
  <c r="A222" i="12"/>
  <c r="A221" i="12"/>
  <c r="A220" i="12"/>
  <c r="A219" i="12"/>
  <c r="A218" i="12"/>
  <c r="A217" i="12"/>
  <c r="A216" i="12"/>
  <c r="A215" i="12"/>
  <c r="A214" i="12"/>
  <c r="A213" i="12"/>
  <c r="A212" i="12"/>
  <c r="A211" i="12"/>
  <c r="A210" i="12"/>
  <c r="A209" i="12"/>
  <c r="A208" i="12"/>
  <c r="A207" i="12"/>
  <c r="A206" i="12"/>
  <c r="A205" i="12"/>
  <c r="A204" i="12"/>
  <c r="A203" i="12"/>
  <c r="A202" i="12"/>
  <c r="A201" i="12"/>
  <c r="A200" i="12"/>
  <c r="A199" i="12"/>
  <c r="A198" i="12"/>
  <c r="A197" i="12"/>
  <c r="A196" i="12"/>
  <c r="A195" i="12"/>
  <c r="A194" i="12"/>
  <c r="A193" i="12"/>
  <c r="A192" i="12"/>
  <c r="A191" i="12"/>
  <c r="A190" i="12"/>
  <c r="A189" i="12"/>
  <c r="A188" i="12"/>
  <c r="A187" i="12"/>
  <c r="A186" i="12"/>
  <c r="A185" i="12"/>
  <c r="A184" i="12"/>
  <c r="A183" i="12"/>
  <c r="A182" i="12"/>
  <c r="A181" i="12"/>
  <c r="A180" i="12"/>
  <c r="A179" i="12"/>
  <c r="A178" i="12"/>
  <c r="A177" i="12"/>
  <c r="A176" i="12"/>
  <c r="A175" i="12"/>
  <c r="A174" i="12"/>
  <c r="A173" i="12"/>
  <c r="A172" i="12"/>
  <c r="A171" i="12"/>
  <c r="A170" i="12"/>
  <c r="A169" i="12"/>
  <c r="A168" i="12"/>
  <c r="A167" i="12"/>
  <c r="A166" i="12"/>
  <c r="Q152" i="13"/>
  <c r="Q147" i="13"/>
  <c r="Q131" i="13"/>
  <c r="Q126" i="13"/>
  <c r="Q112" i="13"/>
  <c r="Q107" i="13"/>
  <c r="Q95" i="13"/>
  <c r="Q90" i="13"/>
  <c r="B39" i="16"/>
  <c r="B21" i="16"/>
  <c r="D39" i="16"/>
  <c r="E39" i="16"/>
  <c r="F39" i="16"/>
  <c r="G39" i="16"/>
  <c r="H39" i="16"/>
  <c r="C39" i="16"/>
  <c r="D41" i="16" s="1"/>
  <c r="H21" i="16"/>
  <c r="E21" i="16"/>
  <c r="D21" i="16"/>
  <c r="C21" i="16"/>
  <c r="D23" i="16" s="1"/>
  <c r="G21" i="16"/>
  <c r="F21" i="16"/>
  <c r="I31" i="16"/>
  <c r="I32" i="16"/>
  <c r="I33" i="16"/>
  <c r="I34" i="16"/>
  <c r="I38" i="16"/>
  <c r="I37" i="16"/>
  <c r="I36" i="16"/>
  <c r="I35" i="16"/>
  <c r="I30" i="16"/>
  <c r="I29" i="16"/>
  <c r="A150" i="15"/>
  <c r="A149" i="15"/>
  <c r="A148" i="15"/>
  <c r="A147" i="15"/>
  <c r="A146" i="15"/>
  <c r="A145" i="15"/>
  <c r="A144" i="15"/>
  <c r="A143" i="15"/>
  <c r="A142" i="15"/>
  <c r="A141" i="15"/>
  <c r="A140" i="15"/>
  <c r="A139" i="15"/>
  <c r="A138" i="15"/>
  <c r="A137" i="15"/>
  <c r="A136" i="15"/>
  <c r="A135" i="15"/>
  <c r="A134" i="15"/>
  <c r="A133" i="15"/>
  <c r="A132" i="15"/>
  <c r="A131" i="15"/>
  <c r="A130" i="15"/>
  <c r="A129" i="15"/>
  <c r="A128" i="15"/>
  <c r="A127" i="15"/>
  <c r="A126" i="15"/>
  <c r="A125" i="15"/>
  <c r="A124" i="15"/>
  <c r="A123" i="15"/>
  <c r="A122" i="15"/>
  <c r="A121" i="15"/>
  <c r="I16" i="16"/>
  <c r="I17" i="16"/>
  <c r="I18" i="16"/>
  <c r="I19" i="16"/>
  <c r="I20" i="16"/>
  <c r="I15" i="16"/>
  <c r="I4" i="16"/>
  <c r="I5" i="16"/>
  <c r="I6" i="16"/>
  <c r="I3" i="16"/>
  <c r="C7" i="16"/>
  <c r="D9" i="16" s="1"/>
  <c r="D7" i="16"/>
  <c r="E7" i="16"/>
  <c r="F7" i="16"/>
  <c r="G7" i="16"/>
  <c r="H7" i="16"/>
  <c r="B7" i="16"/>
  <c r="G23" i="16" l="1"/>
  <c r="G55" i="16"/>
  <c r="G9" i="16"/>
  <c r="D73" i="16"/>
  <c r="E73" i="16"/>
  <c r="C73" i="16"/>
  <c r="G73" i="16"/>
  <c r="C55" i="16"/>
  <c r="E55" i="16"/>
  <c r="D56" i="16"/>
  <c r="F55" i="16"/>
  <c r="D55" i="16"/>
  <c r="F73" i="16"/>
  <c r="G41" i="16"/>
  <c r="E40" i="16"/>
  <c r="C8" i="16"/>
  <c r="F40" i="16"/>
  <c r="C40" i="16"/>
  <c r="G40" i="16"/>
  <c r="D40" i="16"/>
  <c r="H40" i="16"/>
  <c r="G8" i="16"/>
  <c r="H8" i="16"/>
  <c r="E8" i="16"/>
  <c r="D8" i="16"/>
  <c r="F8" i="16"/>
  <c r="G22" i="16"/>
  <c r="D22" i="16"/>
  <c r="H22" i="16"/>
  <c r="E22" i="16"/>
  <c r="F22" i="16"/>
  <c r="C22" i="16"/>
  <c r="A66" i="15"/>
  <c r="A65" i="15"/>
  <c r="A64" i="15"/>
  <c r="Q76" i="13"/>
  <c r="Q79" i="13" s="1"/>
  <c r="Q74" i="13"/>
  <c r="Q62" i="13"/>
  <c r="Q57" i="13"/>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Q44" i="13"/>
  <c r="Q39" i="13"/>
  <c r="Q28" i="13"/>
  <c r="Q27" i="13"/>
  <c r="Q10" i="13"/>
  <c r="Q11" i="13"/>
  <c r="Q25" i="13"/>
  <c r="Q8" i="13"/>
  <c r="A45" i="12"/>
  <c r="I41" i="7"/>
  <c r="Q161" i="10"/>
  <c r="Q156" i="10"/>
  <c r="Q143" i="10"/>
  <c r="Q138" i="10"/>
  <c r="H43" i="8"/>
  <c r="H42" i="8"/>
  <c r="H38" i="8"/>
  <c r="Q125" i="10"/>
  <c r="Q120" i="10"/>
  <c r="S125" i="8"/>
  <c r="R125" i="8"/>
  <c r="S124" i="8"/>
  <c r="R124" i="8"/>
  <c r="Q124" i="8"/>
  <c r="N125" i="8"/>
  <c r="M125" i="8"/>
  <c r="N124" i="8"/>
  <c r="M124" i="8"/>
  <c r="L124" i="8"/>
  <c r="I125" i="8"/>
  <c r="H125" i="8"/>
  <c r="I124" i="8"/>
  <c r="H124" i="8"/>
  <c r="G124" i="8"/>
  <c r="D125" i="8"/>
  <c r="C125" i="8"/>
  <c r="D124" i="8"/>
  <c r="C124" i="8"/>
  <c r="B124" i="8"/>
  <c r="S109" i="8"/>
  <c r="R109" i="8"/>
  <c r="S108" i="8"/>
  <c r="R108" i="8"/>
  <c r="Q108" i="8"/>
  <c r="N109" i="8"/>
  <c r="M109" i="8"/>
  <c r="N108" i="8"/>
  <c r="M108" i="8"/>
  <c r="L108" i="8"/>
  <c r="I109" i="8"/>
  <c r="H109" i="8"/>
  <c r="I108" i="8"/>
  <c r="H108" i="8"/>
  <c r="G108" i="8"/>
  <c r="D109" i="8"/>
  <c r="C109" i="8"/>
  <c r="D108" i="8"/>
  <c r="C108" i="8"/>
  <c r="B108" i="8"/>
  <c r="S91" i="8"/>
  <c r="R91" i="8"/>
  <c r="S90" i="8"/>
  <c r="R90" i="8"/>
  <c r="Q90" i="8"/>
  <c r="N91" i="8"/>
  <c r="M91" i="8"/>
  <c r="N90" i="8"/>
  <c r="M90" i="8"/>
  <c r="L90" i="8"/>
  <c r="I91" i="8"/>
  <c r="H91" i="8"/>
  <c r="I90" i="8"/>
  <c r="H90" i="8"/>
  <c r="G90" i="8"/>
  <c r="D91" i="8"/>
  <c r="C91" i="8"/>
  <c r="D90" i="8"/>
  <c r="C90" i="8"/>
  <c r="B90" i="8"/>
  <c r="S75" i="8"/>
  <c r="R75" i="8"/>
  <c r="S74" i="8"/>
  <c r="R74" i="8"/>
  <c r="Q74" i="8"/>
  <c r="N75" i="8"/>
  <c r="M75" i="8"/>
  <c r="N74" i="8"/>
  <c r="M74" i="8"/>
  <c r="L74" i="8"/>
  <c r="I75" i="8"/>
  <c r="H75" i="8"/>
  <c r="I74" i="8"/>
  <c r="H74" i="8"/>
  <c r="G74" i="8"/>
  <c r="D75" i="8"/>
  <c r="C75" i="8"/>
  <c r="D74" i="8"/>
  <c r="C74" i="8"/>
  <c r="B74" i="8"/>
  <c r="M47" i="8"/>
  <c r="R47" i="8"/>
  <c r="S47" i="8"/>
  <c r="S46" i="8"/>
  <c r="R46" i="8"/>
  <c r="Q46" i="8"/>
  <c r="N47" i="8"/>
  <c r="N46" i="8"/>
  <c r="M46" i="8"/>
  <c r="L46" i="8"/>
  <c r="C57" i="8"/>
  <c r="Q103" i="10"/>
  <c r="Q98" i="10"/>
  <c r="E29" i="11"/>
  <c r="B29" i="11"/>
  <c r="B28" i="11"/>
  <c r="E25" i="11"/>
  <c r="B25" i="11"/>
  <c r="E24" i="11"/>
  <c r="B24" i="11"/>
  <c r="H13" i="11"/>
  <c r="E13" i="11"/>
  <c r="B13" i="11"/>
  <c r="H12" i="11"/>
  <c r="E12" i="11"/>
  <c r="B12" i="11"/>
  <c r="H9" i="11"/>
  <c r="E9" i="11"/>
  <c r="B9" i="11"/>
  <c r="H8" i="11"/>
  <c r="E8" i="11"/>
  <c r="B8" i="11"/>
  <c r="Q82" i="10"/>
  <c r="Q77" i="10"/>
  <c r="Q65" i="10"/>
  <c r="Q60" i="10"/>
  <c r="H31" i="8"/>
  <c r="R31" i="8"/>
  <c r="M31" i="8"/>
  <c r="I13" i="8"/>
  <c r="I14" i="8"/>
  <c r="I15" i="8"/>
  <c r="I16" i="8"/>
  <c r="I18" i="8"/>
  <c r="I19" i="8"/>
  <c r="I20" i="8"/>
  <c r="I22" i="8"/>
  <c r="I23" i="8"/>
  <c r="I24" i="8"/>
  <c r="I25" i="8"/>
  <c r="I26" i="8"/>
  <c r="I27" i="8"/>
  <c r="I28" i="8"/>
  <c r="I29" i="8"/>
  <c r="I12" i="8"/>
  <c r="Q47" i="10"/>
  <c r="Q42" i="10"/>
  <c r="D19" i="8"/>
  <c r="D12" i="8"/>
  <c r="D13" i="8"/>
  <c r="D14" i="8"/>
  <c r="D15" i="8"/>
  <c r="D18" i="8"/>
  <c r="D20" i="8"/>
  <c r="D21" i="8"/>
  <c r="D22" i="8"/>
  <c r="D23" i="8"/>
  <c r="D24" i="8"/>
  <c r="D25" i="8"/>
  <c r="D26" i="8"/>
  <c r="D27" i="8"/>
  <c r="D28" i="8"/>
  <c r="D29" i="8"/>
  <c r="D10" i="8"/>
  <c r="C31" i="8"/>
  <c r="Q8" i="10"/>
  <c r="Q13" i="10"/>
  <c r="Q178" i="1"/>
  <c r="Q174" i="1"/>
  <c r="Q160" i="1"/>
  <c r="B256" i="9"/>
  <c r="B255" i="9"/>
  <c r="B254" i="9"/>
  <c r="B301" i="9"/>
  <c r="B253" i="9"/>
  <c r="Q13" i="13" l="1"/>
  <c r="Q30" i="13"/>
  <c r="Q29" i="13" s="1"/>
  <c r="Q125" i="8"/>
  <c r="L75" i="8"/>
  <c r="L91" i="8"/>
  <c r="L125" i="8"/>
  <c r="B75" i="8"/>
  <c r="Q75" i="8"/>
  <c r="Q91" i="8"/>
  <c r="L109" i="8"/>
  <c r="Q109" i="8"/>
  <c r="B109" i="8"/>
  <c r="B30" i="11"/>
  <c r="E30" i="11"/>
  <c r="B91" i="8"/>
  <c r="B125" i="8"/>
  <c r="H14" i="11"/>
  <c r="Q47" i="8"/>
  <c r="G75" i="8"/>
  <c r="G91" i="8"/>
  <c r="G109" i="8"/>
  <c r="G125" i="8"/>
  <c r="B14" i="11"/>
  <c r="E14" i="11"/>
  <c r="L47" i="8"/>
  <c r="H47" i="8"/>
  <c r="B214" i="9"/>
  <c r="B213" i="9"/>
  <c r="B211" i="9"/>
  <c r="B212" i="9"/>
  <c r="B217" i="9" l="1"/>
  <c r="B174" i="9"/>
  <c r="B172" i="9"/>
  <c r="B173" i="9"/>
  <c r="B171" i="9"/>
  <c r="B177" i="9" l="1"/>
  <c r="B146" i="9"/>
  <c r="B145" i="9"/>
  <c r="B144" i="9"/>
  <c r="B143" i="9"/>
  <c r="B259" i="9" l="1"/>
  <c r="B149" i="9"/>
  <c r="B47" i="9"/>
  <c r="B48" i="9"/>
  <c r="B49" i="9"/>
  <c r="B45" i="9"/>
  <c r="B46" i="9"/>
  <c r="B19" i="9"/>
  <c r="B20" i="9"/>
  <c r="B21" i="9"/>
  <c r="B22" i="9"/>
  <c r="B23" i="9"/>
  <c r="B68" i="9"/>
  <c r="B107" i="9"/>
  <c r="B111" i="9"/>
  <c r="B110" i="9"/>
  <c r="B109" i="9"/>
  <c r="B108" i="9"/>
  <c r="B26" i="9" l="1"/>
  <c r="B52" i="9"/>
  <c r="B114" i="9"/>
  <c r="B72" i="9"/>
  <c r="B75" i="9" s="1"/>
  <c r="B70" i="9" l="1"/>
  <c r="Q221" i="6" l="1"/>
  <c r="M135" i="4" l="1"/>
  <c r="Q205" i="6"/>
  <c r="Q189" i="6" l="1"/>
  <c r="Q171" i="6" l="1"/>
  <c r="S135" i="4" l="1"/>
  <c r="R135" i="4"/>
  <c r="N135" i="4"/>
  <c r="I135" i="4"/>
  <c r="H135" i="4"/>
  <c r="D135" i="4"/>
  <c r="C135" i="4"/>
  <c r="S134" i="4"/>
  <c r="R134" i="4"/>
  <c r="Q134" i="4"/>
  <c r="N134" i="4"/>
  <c r="M134" i="4"/>
  <c r="L134" i="4"/>
  <c r="I134" i="4"/>
  <c r="H134" i="4"/>
  <c r="G134" i="4"/>
  <c r="D134" i="4"/>
  <c r="C134" i="4"/>
  <c r="B134" i="4"/>
  <c r="Q146" i="6"/>
  <c r="Q135" i="4" l="1"/>
  <c r="L135" i="4"/>
  <c r="G135" i="4"/>
  <c r="B135" i="4"/>
  <c r="I47" i="8"/>
  <c r="D57" i="8"/>
  <c r="I46" i="8"/>
  <c r="H46" i="8"/>
  <c r="G46" i="8"/>
  <c r="D56" i="8"/>
  <c r="C56" i="8"/>
  <c r="B56" i="8"/>
  <c r="S31" i="8"/>
  <c r="S30" i="8"/>
  <c r="R30" i="8"/>
  <c r="Q30" i="8"/>
  <c r="N31" i="8"/>
  <c r="N30" i="8"/>
  <c r="M30" i="8"/>
  <c r="L30" i="8"/>
  <c r="H30" i="8"/>
  <c r="G30" i="8"/>
  <c r="D31" i="8"/>
  <c r="B30" i="8"/>
  <c r="C30" i="8"/>
  <c r="D30" i="8"/>
  <c r="G47" i="8" l="1"/>
  <c r="Q31" i="8"/>
  <c r="B31" i="8"/>
  <c r="B57" i="8"/>
  <c r="L31" i="8"/>
  <c r="Q125" i="6"/>
  <c r="B96" i="4" l="1"/>
  <c r="J97" i="4"/>
  <c r="I97" i="4"/>
  <c r="D97" i="4"/>
  <c r="C97" i="4"/>
  <c r="J96" i="4"/>
  <c r="I96" i="4"/>
  <c r="H96" i="4"/>
  <c r="D96" i="4"/>
  <c r="C96" i="4"/>
  <c r="Q110" i="6"/>
  <c r="H97" i="4" l="1"/>
  <c r="B97" i="4"/>
  <c r="B41" i="7"/>
  <c r="E4" i="7" s="1"/>
  <c r="F5" i="7" s="1"/>
  <c r="Q93" i="6" l="1"/>
  <c r="Q75" i="6" l="1"/>
  <c r="Q58" i="6" l="1"/>
  <c r="O63" i="4"/>
  <c r="Q37" i="6" l="1"/>
  <c r="D62" i="4" l="1"/>
  <c r="C62" i="4"/>
  <c r="B62" i="4"/>
  <c r="Q17" i="6"/>
  <c r="C80" i="4" l="1"/>
  <c r="I80" i="4"/>
  <c r="O80" i="4"/>
  <c r="I63" i="4"/>
  <c r="C63" i="4"/>
  <c r="O36" i="4"/>
  <c r="I36" i="4"/>
  <c r="C36" i="4"/>
  <c r="I19" i="4"/>
  <c r="C19" i="4"/>
  <c r="O19" i="4"/>
  <c r="B79" i="4" l="1"/>
  <c r="D79" i="4"/>
  <c r="H79" i="4"/>
  <c r="I79" i="4"/>
  <c r="J79" i="4"/>
  <c r="C79" i="4"/>
  <c r="D80" i="4"/>
  <c r="P80" i="4"/>
  <c r="N80" i="4" s="1"/>
  <c r="J80" i="4"/>
  <c r="H80" i="4" s="1"/>
  <c r="P79" i="4"/>
  <c r="O79" i="4"/>
  <c r="N79" i="4"/>
  <c r="P63" i="4"/>
  <c r="N63" i="4" s="1"/>
  <c r="J63" i="4"/>
  <c r="H63" i="4" s="1"/>
  <c r="D63" i="4"/>
  <c r="B63" i="4" s="1"/>
  <c r="P62" i="4"/>
  <c r="O62" i="4"/>
  <c r="N62" i="4"/>
  <c r="J62" i="4"/>
  <c r="I62" i="4"/>
  <c r="H62" i="4"/>
  <c r="B80" i="4" l="1"/>
  <c r="P36" i="4"/>
  <c r="J36" i="4"/>
  <c r="H36" i="4" s="1"/>
  <c r="D36" i="4"/>
  <c r="P35" i="4"/>
  <c r="O35" i="4"/>
  <c r="N35" i="4"/>
  <c r="J35" i="4"/>
  <c r="I35" i="4"/>
  <c r="H35" i="4"/>
  <c r="D35" i="4"/>
  <c r="C35" i="4"/>
  <c r="B35" i="4"/>
  <c r="P19" i="4"/>
  <c r="P18" i="4"/>
  <c r="O18" i="4"/>
  <c r="N18" i="4"/>
  <c r="J19" i="4"/>
  <c r="J18" i="4"/>
  <c r="I18" i="4"/>
  <c r="H18" i="4"/>
  <c r="D19" i="4"/>
  <c r="C18" i="4"/>
  <c r="D18" i="4"/>
  <c r="B18" i="4"/>
  <c r="N36" i="4" l="1"/>
  <c r="B36" i="4"/>
  <c r="B19" i="4"/>
  <c r="N19" i="4"/>
  <c r="H19" i="4"/>
  <c r="Q9" i="1" l="1"/>
  <c r="I31" i="8"/>
  <c r="G31" i="8" s="1"/>
  <c r="I30" i="8"/>
  <c r="A24" i="15"/>
  <c r="A26" i="15"/>
  <c r="A28" i="15"/>
  <c r="A29" i="15"/>
  <c r="A30" i="15"/>
  <c r="A31" i="15"/>
  <c r="A32" i="15"/>
  <c r="A33" i="15"/>
  <c r="A34" i="15"/>
  <c r="A27" i="15"/>
  <c r="A25" i="15"/>
  <c r="A23" i="15"/>
  <c r="A115" i="15"/>
  <c r="A116" i="15"/>
  <c r="A117" i="15"/>
  <c r="A118" i="15"/>
  <c r="A119" i="15"/>
  <c r="A120" i="15"/>
  <c r="A2" i="15"/>
  <c r="A3" i="15"/>
  <c r="A4" i="15"/>
  <c r="A5" i="15"/>
  <c r="A6" i="15"/>
  <c r="A7" i="15"/>
  <c r="A8" i="15"/>
  <c r="A9" i="15"/>
  <c r="A10" i="15"/>
  <c r="A11" i="15"/>
  <c r="A12" i="15"/>
  <c r="A13" i="15"/>
  <c r="A14" i="15"/>
  <c r="A15" i="15"/>
  <c r="A16" i="15"/>
  <c r="A17" i="15"/>
  <c r="A18" i="15"/>
  <c r="A19" i="15"/>
  <c r="A20" i="15"/>
  <c r="A21" i="15"/>
  <c r="A22"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2" i="12"/>
  <c r="A3" i="12"/>
  <c r="A4" i="12"/>
  <c r="A5" i="12"/>
  <c r="A6" i="12"/>
  <c r="A7" i="12"/>
  <c r="A8" i="12"/>
  <c r="A9" i="12"/>
  <c r="A10" i="12"/>
  <c r="A12" i="12"/>
  <c r="A13" i="12"/>
  <c r="A14" i="12"/>
  <c r="A15" i="12"/>
  <c r="A16" i="12"/>
  <c r="A17" i="12"/>
  <c r="A18" i="12"/>
  <c r="A19" i="12"/>
  <c r="A20" i="12"/>
  <c r="A21" i="12"/>
  <c r="A22" i="12"/>
  <c r="A23" i="12"/>
  <c r="A24" i="12"/>
  <c r="A27" i="12"/>
  <c r="A28" i="12"/>
  <c r="A29" i="12"/>
  <c r="A30" i="12"/>
  <c r="A31" i="12"/>
  <c r="A32" i="12"/>
  <c r="A33" i="12"/>
  <c r="A34" i="12"/>
  <c r="A35" i="12"/>
  <c r="A36" i="12"/>
  <c r="A37" i="12"/>
  <c r="A38" i="12"/>
  <c r="A39" i="12"/>
  <c r="A40" i="12"/>
  <c r="A41" i="12"/>
  <c r="A42" i="12"/>
  <c r="A43" i="12"/>
  <c r="A44"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60" i="12"/>
  <c r="A161" i="12"/>
  <c r="A162" i="12"/>
  <c r="A163" i="12"/>
  <c r="A164"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tc={30072E9F-0A83-44EA-AFE6-FDECA2306C98}</author>
  </authors>
  <commentList>
    <comment ref="G31" authorId="0" shapeId="0" xr:uid="{30072E9F-0A83-44EA-AFE6-FDECA2306C98}">
      <text>
        <t>[Threaded comment]
Your version of Excel allows you to read this threaded comment; however, any edits to it will get removed if the file is opened in a newer version of Excel. Learn more: https://go.microsoft.com/fwlink/?linkid=870924
Comment:
    This system of recording my trades does not work on a dynamic risk-reward as I was trailing my orders with no static RR. It made sense when I was using a 1:2 or 1:1,5 RR as every RR trade was not dynamic.</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tc={6D052246-3E60-417C-B818-BDF02F2191DE}</author>
    <author>tc={9B17F057-47CD-4AA1-A653-81B5356CC3C6}</author>
    <author>tc={937B61DB-A7A6-40D2-B5EA-412BC6B586AB}</author>
    <author>tc={0C051720-2BF5-4195-A350-C6195D794479}</author>
    <author>tc={768296F9-B051-4984-8098-6D4F20917672}</author>
    <author>tc={BF78F011-3C04-4CAC-BBF8-2A11836DB003}</author>
    <author>tc={EBB8ADD7-9C97-4E1D-8D8A-4806085DE5C0}</author>
    <author>tc={430FF61E-B17B-474D-841A-BECC2B0BBE5A}</author>
    <author>tc={68D12260-7754-4BEE-942F-7CF80D9E9E05}</author>
    <author>tc={703B026B-9101-453B-B129-1775AD2B9212}</author>
    <author>tc={6283BFE9-E258-438F-A977-EED109D2CD43}</author>
  </authors>
  <commentList>
    <comment ref="H67" authorId="0" shapeId="0" xr:uid="{6D052246-3E60-417C-B818-BDF02F2191DE}">
      <text>
        <t>[Threaded comment]
Your version of Excel allows you to read this threaded comment; however, any edits to it will get removed if the file is opened in a newer version of Excel. Learn more: https://go.microsoft.com/fwlink/?linkid=870924
Comment:
    15759.0 was the initital TP point but due to margin call the order was automatically closed at 15506.97</t>
      </text>
    </comment>
    <comment ref="H86" authorId="1" shapeId="0" xr:uid="{9B17F057-47CD-4AA1-A653-81B5356CC3C6}">
      <text>
        <t>[Threaded comment]
Your version of Excel allows you to read this threaded comment; however, any edits to it will get removed if the file is opened in a newer version of Excel. Learn more: https://go.microsoft.com/fwlink/?linkid=870924
Comment:
    1.25748 was the initital TP point but due to margin call the order was automatically closed at 1.26089</t>
      </text>
    </comment>
    <comment ref="H94" authorId="2" shapeId="0" xr:uid="{937B61DB-A7A6-40D2-B5EA-412BC6B586AB}">
      <text>
        <t>[Threaded comment]
Your version of Excel allows you to read this threaded comment; however, any edits to it will get removed if the file is opened in a newer version of Excel. Learn more: https://go.microsoft.com/fwlink/?linkid=870924
Comment:
    Closed the trade very early out of fear. Initial TP was at 15557.3</t>
      </text>
    </comment>
    <comment ref="H95" authorId="3" shapeId="0" xr:uid="{0C051720-2BF5-4195-A350-C6195D794479}">
      <text>
        <t>[Threaded comment]
Your version of Excel allows you to read this threaded comment; however, any edits to it will get removed if the file is opened in a newer version of Excel. Learn more: https://go.microsoft.com/fwlink/?linkid=870924
Comment:
    Closed the trade very early out of fear. Initial TP was at 35189</t>
      </text>
    </comment>
    <comment ref="H99" authorId="4" shapeId="0" xr:uid="{768296F9-B051-4984-8098-6D4F20917672}">
      <text>
        <t>[Threaded comment]
Your version of Excel allows you to read this threaded comment; however, any edits to it will get removed if the file is opened in a newer version of Excel. Learn more: https://go.microsoft.com/fwlink/?linkid=870924
Comment:
    Closed the trade as it was a Friday. Initial TP was at 1.07276</t>
      </text>
    </comment>
    <comment ref="H105" authorId="5" shapeId="0" xr:uid="{BF78F011-3C04-4CAC-BBF8-2A11836DB003}">
      <text>
        <t>[Threaded comment]
Your version of Excel allows you to read this threaded comment; however, any edits to it will get removed if the file is opened in a newer version of Excel. Learn more: https://go.microsoft.com/fwlink/?linkid=870924
Comment:
    Closed the trade as it was a Friday. Initial TP was at 0.68447</t>
      </text>
    </comment>
    <comment ref="H109" authorId="6" shapeId="0" xr:uid="{EBB8ADD7-9C97-4E1D-8D8A-4806085DE5C0}">
      <text>
        <t>[Threaded comment]
Your version of Excel allows you to read this threaded comment; however, any edits to it will get removed if the file is opened in a newer version of Excel. Learn more: https://go.microsoft.com/fwlink/?linkid=870924
Comment:
    Closed the trade as it was a Friday. Initial TP was at 1.28553</t>
      </text>
    </comment>
    <comment ref="H115" authorId="7" shapeId="0" xr:uid="{430FF61E-B17B-474D-841A-BECC2B0BBE5A}">
      <text>
        <t>[Threaded comment]
Your version of Excel allows you to read this threaded comment; however, any edits to it will get removed if the file is opened in a newer version of Excel. Learn more: https://go.microsoft.com/fwlink/?linkid=870924
Comment:
    Closed the trade as it was a Friday. Initial TP was at 0.92296</t>
      </text>
    </comment>
    <comment ref="H119" authorId="8" shapeId="0" xr:uid="{68D12260-7754-4BEE-942F-7CF80D9E9E05}">
      <text>
        <t>[Threaded comment]
Your version of Excel allows you to read this threaded comment; however, any edits to it will get removed if the file is opened in a newer version of Excel. Learn more: https://go.microsoft.com/fwlink/?linkid=870924
Comment:
    Closed the trade as it was a Friday. Initial TP was at 1.05817</t>
      </text>
    </comment>
    <comment ref="H125" authorId="9" shapeId="0" xr:uid="{703B026B-9101-453B-B129-1775AD2B9212}">
      <text>
        <t>[Threaded comment]
Your version of Excel allows you to read this threaded comment; however, any edits to it will get removed if the file is opened in a newer version of Excel. Learn more: https://go.microsoft.com/fwlink/?linkid=870924
Comment:
    Closed the trade as it was a Friday. Initial TP at 0.84493</t>
      </text>
    </comment>
    <comment ref="H153" authorId="10" shapeId="0" xr:uid="{6283BFE9-E258-438F-A977-EED109D2CD43}">
      <text>
        <t>[Threaded comment]
Your version of Excel allows you to read this threaded comment; however, any edits to it will get removed if the file is opened in a newer version of Excel. Learn more: https://go.microsoft.com/fwlink/?linkid=870924
Comment:
    Closed trade as it was a Friday. Initial TP 0.93458</t>
      </text>
    </comment>
  </commentList>
</comments>
</file>

<file path=xl/sharedStrings.xml><?xml version="1.0" encoding="utf-8"?>
<sst xmlns="http://schemas.openxmlformats.org/spreadsheetml/2006/main" count="15633" uniqueCount="5913">
  <si>
    <t>AVATRADE</t>
  </si>
  <si>
    <t>Account: 76113741</t>
  </si>
  <si>
    <t>Name: 11123016</t>
  </si>
  <si>
    <t>Currency: USD</t>
  </si>
  <si>
    <t>2020 January 18, 00:38</t>
  </si>
  <si>
    <t>Closed Transactions:</t>
  </si>
  <si>
    <t>Ticket</t>
  </si>
  <si>
    <t>Open Time</t>
  </si>
  <si>
    <t>Type</t>
  </si>
  <si>
    <t>Size</t>
  </si>
  <si>
    <t>Item</t>
  </si>
  <si>
    <t>Price</t>
  </si>
  <si>
    <t>S / L</t>
  </si>
  <si>
    <t>T / P</t>
  </si>
  <si>
    <t>Close Time</t>
  </si>
  <si>
    <t>Commission</t>
  </si>
  <si>
    <t>Taxes</t>
  </si>
  <si>
    <t>Swap</t>
  </si>
  <si>
    <t>Profit</t>
  </si>
  <si>
    <t>2020.01.08 14:58:20</t>
  </si>
  <si>
    <t>balance</t>
  </si>
  <si>
    <t>Deposit: praxispay</t>
  </si>
  <si>
    <t>100.00</t>
  </si>
  <si>
    <t>2020.01.09 07:26:52</t>
  </si>
  <si>
    <t>buy</t>
  </si>
  <si>
    <t>0.01</t>
  </si>
  <si>
    <t>eurchf</t>
  </si>
  <si>
    <t>1.08268</t>
  </si>
  <si>
    <t>0.00000</t>
  </si>
  <si>
    <t>2020.01.09 07:53:14</t>
  </si>
  <si>
    <t>1.08288</t>
  </si>
  <si>
    <t>0.00</t>
  </si>
  <si>
    <t>0.21</t>
  </si>
  <si>
    <t>2020.01.09 09:42:43</t>
  </si>
  <si>
    <t>sell</t>
  </si>
  <si>
    <t>s&amp;p500</t>
  </si>
  <si>
    <t>3270.75</t>
  </si>
  <si>
    <t>2020.01.09 09:58:26</t>
  </si>
  <si>
    <t>3270.50</t>
  </si>
  <si>
    <t>0.25</t>
  </si>
  <si>
    <t>2020.01.09 09:48:39</t>
  </si>
  <si>
    <t>nzdjpy</t>
  </si>
  <si>
    <t>72.466</t>
  </si>
  <si>
    <t>0.000</t>
  </si>
  <si>
    <t>2020.01.09 09:50:11</t>
  </si>
  <si>
    <t>72.455</t>
  </si>
  <si>
    <t>0.10</t>
  </si>
  <si>
    <t>2020.01.09 09:50:51</t>
  </si>
  <si>
    <t>sell limit</t>
  </si>
  <si>
    <t>72.492</t>
  </si>
  <si>
    <t>2020.01.09 09:52:27</t>
  </si>
  <si>
    <t>72.387</t>
  </si>
  <si>
    <t>cancelled</t>
  </si>
  <si>
    <t>2020.01.09 09:53:49</t>
  </si>
  <si>
    <t>72.436</t>
  </si>
  <si>
    <t>2020.01.09 10:02:02</t>
  </si>
  <si>
    <t>72.527</t>
  </si>
  <si>
    <t>-0.83</t>
  </si>
  <si>
    <t>2020.01.09 10:02:10</t>
  </si>
  <si>
    <t>buy limit</t>
  </si>
  <si>
    <t>72.002</t>
  </si>
  <si>
    <t>2020.01.09 10:02:15</t>
  </si>
  <si>
    <t>72.525</t>
  </si>
  <si>
    <t>2020.01.09 10:02:21</t>
  </si>
  <si>
    <t>2020.01.09 10:21:35</t>
  </si>
  <si>
    <t>72.428</t>
  </si>
  <si>
    <t>-0.90</t>
  </si>
  <si>
    <t>2020.01.09 10:33:46</t>
  </si>
  <si>
    <t>eurusd</t>
  </si>
  <si>
    <t>1.11049</t>
  </si>
  <si>
    <t>1.11650</t>
  </si>
  <si>
    <t>1.10963</t>
  </si>
  <si>
    <t>2020.01.09 10:55:33</t>
  </si>
  <si>
    <t>1.11097</t>
  </si>
  <si>
    <t>-0.48</t>
  </si>
  <si>
    <t>2020.01.09 10:34:56</t>
  </si>
  <si>
    <t>nzdusd</t>
  </si>
  <si>
    <t>0.66195</t>
  </si>
  <si>
    <t>0.66350</t>
  </si>
  <si>
    <t>0.65750</t>
  </si>
  <si>
    <t>2020.01.09 10:46:38</t>
  </si>
  <si>
    <t>0.66266</t>
  </si>
  <si>
    <t>-0.71</t>
  </si>
  <si>
    <t>2020.01.09 10:41:52</t>
  </si>
  <si>
    <t>0.66225</t>
  </si>
  <si>
    <t>2020.01.09 11:08:20</t>
  </si>
  <si>
    <t>0.66265</t>
  </si>
  <si>
    <t>-0.40</t>
  </si>
  <si>
    <t>2020.01.09 10:47:20</t>
  </si>
  <si>
    <t>usdjpy</t>
  </si>
  <si>
    <t>109.418</t>
  </si>
  <si>
    <t>2020.01.09 11:08:23</t>
  </si>
  <si>
    <t>109.441</t>
  </si>
  <si>
    <t>-0.21</t>
  </si>
  <si>
    <t>2020.01.09 11:38:23</t>
  </si>
  <si>
    <t>gbpaud</t>
  </si>
  <si>
    <t>1.89735</t>
  </si>
  <si>
    <t>2020.01.09 11:41:55</t>
  </si>
  <si>
    <t>1.89829</t>
  </si>
  <si>
    <t>-0.64</t>
  </si>
  <si>
    <t>2020.01.09 12:40:40</t>
  </si>
  <si>
    <t>0.05</t>
  </si>
  <si>
    <t>gold</t>
  </si>
  <si>
    <t>1551.09</t>
  </si>
  <si>
    <t>1572.94</t>
  </si>
  <si>
    <t>1544.70</t>
  </si>
  <si>
    <t>2020.01.09 12:48:37</t>
  </si>
  <si>
    <t>1552.27</t>
  </si>
  <si>
    <t>-5.90</t>
  </si>
  <si>
    <t>2020.01.09 14:08:37</t>
  </si>
  <si>
    <t>1549.03</t>
  </si>
  <si>
    <t>1554.44</t>
  </si>
  <si>
    <t>1538.84</t>
  </si>
  <si>
    <t>2020.01.09 14:19:24</t>
  </si>
  <si>
    <t>1552.17</t>
  </si>
  <si>
    <t>-3.14</t>
  </si>
  <si>
    <t>2020.01.10 13:29:48</t>
  </si>
  <si>
    <t>1548.46</t>
  </si>
  <si>
    <t>2020.01.10 13:31:34</t>
  </si>
  <si>
    <t>1554.58</t>
  </si>
  <si>
    <t>-6.12</t>
  </si>
  <si>
    <t>2020.01.10 13:32:00</t>
  </si>
  <si>
    <t>usdcad</t>
  </si>
  <si>
    <t>1.30388</t>
  </si>
  <si>
    <t>2020.01.10 13:32:44</t>
  </si>
  <si>
    <t>1.30402</t>
  </si>
  <si>
    <t>0.11</t>
  </si>
  <si>
    <t>2020.01.10 13:33:03</t>
  </si>
  <si>
    <t>0.02</t>
  </si>
  <si>
    <t>1.30414</t>
  </si>
  <si>
    <t>2020.01.10 13:33:55</t>
  </si>
  <si>
    <t>1.30427</t>
  </si>
  <si>
    <t>0.20</t>
  </si>
  <si>
    <t>2020.01.10 14:01:42</t>
  </si>
  <si>
    <t>gbpusd</t>
  </si>
  <si>
    <t>1.30703</t>
  </si>
  <si>
    <t>2020.01.10 14:02:34</t>
  </si>
  <si>
    <t>1.30711</t>
  </si>
  <si>
    <t>0.08</t>
  </si>
  <si>
    <t>2020.01.10 14:03:46</t>
  </si>
  <si>
    <t>gbpjpy</t>
  </si>
  <si>
    <t>143.368</t>
  </si>
  <si>
    <t>2020.01.10 14:05:27</t>
  </si>
  <si>
    <t>143.348</t>
  </si>
  <si>
    <t>-0.18</t>
  </si>
  <si>
    <t>2020.01.10 14:06:14</t>
  </si>
  <si>
    <t>1549.54</t>
  </si>
  <si>
    <t>2020.01.10 14:38:32</t>
  </si>
  <si>
    <t>1553.95</t>
  </si>
  <si>
    <t>-4.41</t>
  </si>
  <si>
    <t>2020.01.10 14:22:23</t>
  </si>
  <si>
    <t>1552.47</t>
  </si>
  <si>
    <t>2020.01.10 14:39:03</t>
  </si>
  <si>
    <t>1553.82</t>
  </si>
  <si>
    <t>1.35</t>
  </si>
  <si>
    <t>2020.01.10 14:23:51</t>
  </si>
  <si>
    <t>1553.27</t>
  </si>
  <si>
    <t>2020.01.10 14:39:05</t>
  </si>
  <si>
    <t>1553.89</t>
  </si>
  <si>
    <t>1.24</t>
  </si>
  <si>
    <t>2020.01.10 15:50:40</t>
  </si>
  <si>
    <t>1558.45</t>
  </si>
  <si>
    <t>2020.01.10 15:52:31</t>
  </si>
  <si>
    <t>1559.48</t>
  </si>
  <si>
    <t>-1.03</t>
  </si>
  <si>
    <t>2020.01.10 15:51:38</t>
  </si>
  <si>
    <t>1559.12</t>
  </si>
  <si>
    <t>2020.01.10 15:56:13</t>
  </si>
  <si>
    <t>1558.41</t>
  </si>
  <si>
    <t>2020.01.10 15:57:44</t>
  </si>
  <si>
    <t>1558.44</t>
  </si>
  <si>
    <t>2020.01.10 15:59:06</t>
  </si>
  <si>
    <t>1558.65</t>
  </si>
  <si>
    <t>2020.01.10 15:58:12</t>
  </si>
  <si>
    <t>1557.71</t>
  </si>
  <si>
    <t>2020.01.10 15:58:38</t>
  </si>
  <si>
    <t>1558.42</t>
  </si>
  <si>
    <t>2020.01.10 15:59:40</t>
  </si>
  <si>
    <t>1558.89</t>
  </si>
  <si>
    <t>2020.01.10 16:03:32</t>
  </si>
  <si>
    <t>1558.39</t>
  </si>
  <si>
    <t>0.50</t>
  </si>
  <si>
    <t>2020.01.10 15:59:44</t>
  </si>
  <si>
    <t>1559.15</t>
  </si>
  <si>
    <t>2020.01.10 16:01:30</t>
  </si>
  <si>
    <t>1558.10</t>
  </si>
  <si>
    <t>-1.05</t>
  </si>
  <si>
    <t>2020.01.10 16:20:35</t>
  </si>
  <si>
    <t>1559.42</t>
  </si>
  <si>
    <t>2020.01.10 16:21:34</t>
  </si>
  <si>
    <t>1558.85</t>
  </si>
  <si>
    <t>0.57</t>
  </si>
  <si>
    <t>2020.01.10 16:22:13</t>
  </si>
  <si>
    <t>1558.73</t>
  </si>
  <si>
    <t>2020.01.10 16:26:16</t>
  </si>
  <si>
    <t>1559.76</t>
  </si>
  <si>
    <t>2020.01.10 16:25:28</t>
  </si>
  <si>
    <t>2020.01.10 16:27:29</t>
  </si>
  <si>
    <t>1559.98</t>
  </si>
  <si>
    <t>1.00</t>
  </si>
  <si>
    <t>2020.01.10 16:28:26</t>
  </si>
  <si>
    <t>1559.75</t>
  </si>
  <si>
    <t>2020.01.10 17:00:21</t>
  </si>
  <si>
    <t>1560.08</t>
  </si>
  <si>
    <t>1.65</t>
  </si>
  <si>
    <t>2020.01.10 17:16:42</t>
  </si>
  <si>
    <t>1560.43</t>
  </si>
  <si>
    <t>2020.01.10 17:33:07</t>
  </si>
  <si>
    <t>1559.14</t>
  </si>
  <si>
    <t>-6.45</t>
  </si>
  <si>
    <t>2020.01.10 17:28:59</t>
  </si>
  <si>
    <t>1559.24</t>
  </si>
  <si>
    <t>2020.01.10 17:46:48</t>
  </si>
  <si>
    <t>1558.68</t>
  </si>
  <si>
    <t>2.80</t>
  </si>
  <si>
    <t>2020.01.10 18:04:06</t>
  </si>
  <si>
    <t>72.655</t>
  </si>
  <si>
    <t>2020.01.10 18:11:40</t>
  </si>
  <si>
    <t>72.700</t>
  </si>
  <si>
    <t>-2.06</t>
  </si>
  <si>
    <t>2020.01.10 18:11:28</t>
  </si>
  <si>
    <t>2020.01.10 18:27:11</t>
  </si>
  <si>
    <t>72.661</t>
  </si>
  <si>
    <t>-1.78</t>
  </si>
  <si>
    <t>2020.01.12 22:22:04</t>
  </si>
  <si>
    <t>109.544</t>
  </si>
  <si>
    <t>109.625</t>
  </si>
  <si>
    <t>2020.01.12 22:47:51</t>
  </si>
  <si>
    <t>109.501</t>
  </si>
  <si>
    <t>-1.96</t>
  </si>
  <si>
    <t>2020.01.12 22:35:35</t>
  </si>
  <si>
    <t>109.524</t>
  </si>
  <si>
    <t>2020.01.12 22:42:51</t>
  </si>
  <si>
    <t>109.528</t>
  </si>
  <si>
    <t>-0.04</t>
  </si>
  <si>
    <t>2020.01.12 23:13:09</t>
  </si>
  <si>
    <t>1559.79</t>
  </si>
  <si>
    <t>1563.80</t>
  </si>
  <si>
    <t>2020.01.12 23:19:42</t>
  </si>
  <si>
    <t>5.55</t>
  </si>
  <si>
    <t>2020.01.13 07:50:32</t>
  </si>
  <si>
    <t>1552.52</t>
  </si>
  <si>
    <t>2020.01.13 07:51:15</t>
  </si>
  <si>
    <t>1552.96</t>
  </si>
  <si>
    <t>-0.44</t>
  </si>
  <si>
    <t>2020.01.13 07:55:34</t>
  </si>
  <si>
    <t>1552.86</t>
  </si>
  <si>
    <t>2020.01.13 07:58:09</t>
  </si>
  <si>
    <t>1552.42</t>
  </si>
  <si>
    <t>2020.01.13 07:58:48</t>
  </si>
  <si>
    <t>1552.73</t>
  </si>
  <si>
    <t>2020.01.13 08:01:28</t>
  </si>
  <si>
    <t>0.26</t>
  </si>
  <si>
    <t>2020.01.13 08:04:34</t>
  </si>
  <si>
    <t>1552.63</t>
  </si>
  <si>
    <t>2020.01.13 08:07:33</t>
  </si>
  <si>
    <t>-0.33</t>
  </si>
  <si>
    <t>2020.01.13 08:09:17</t>
  </si>
  <si>
    <t>1552.22</t>
  </si>
  <si>
    <t>2020.01.13 08:17:44</t>
  </si>
  <si>
    <t>1552.94</t>
  </si>
  <si>
    <t>-0.72</t>
  </si>
  <si>
    <t>2020.01.13 08:20:01</t>
  </si>
  <si>
    <t>1552.87</t>
  </si>
  <si>
    <t>2020.01.13 08:40:22</t>
  </si>
  <si>
    <t>1551.30</t>
  </si>
  <si>
    <t>-1.57</t>
  </si>
  <si>
    <t>2020.01.13 08:42:18</t>
  </si>
  <si>
    <t>1551.39</t>
  </si>
  <si>
    <t>2020.01.13 08:49:05</t>
  </si>
  <si>
    <t>1550.76</t>
  </si>
  <si>
    <t>-0.63</t>
  </si>
  <si>
    <t>2020.01.13 08:49:25</t>
  </si>
  <si>
    <t>1550.73</t>
  </si>
  <si>
    <t>2020.01.13 08:50:03</t>
  </si>
  <si>
    <t>1550.96</t>
  </si>
  <si>
    <t>-0.23</t>
  </si>
  <si>
    <t>2020.01.13 08:59:19</t>
  </si>
  <si>
    <t>1550.60</t>
  </si>
  <si>
    <t>2020.01.13 09:00:05</t>
  </si>
  <si>
    <t>1550.17</t>
  </si>
  <si>
    <t>-0.43</t>
  </si>
  <si>
    <t>2020.01.13 09:01:10</t>
  </si>
  <si>
    <t>1550.50</t>
  </si>
  <si>
    <t>2020.01.13 09:03:48</t>
  </si>
  <si>
    <t>1550.43</t>
  </si>
  <si>
    <t>0.07</t>
  </si>
  <si>
    <t>2020.01.13 09:04:03</t>
  </si>
  <si>
    <t>1549.84</t>
  </si>
  <si>
    <t>2020.01.13 09:04:14</t>
  </si>
  <si>
    <t>1549.80</t>
  </si>
  <si>
    <t>0.04</t>
  </si>
  <si>
    <t>2020.01.13 09:06:02</t>
  </si>
  <si>
    <t>1547.63</t>
  </si>
  <si>
    <t>2020.01.13 09:07:34</t>
  </si>
  <si>
    <t>1548.31</t>
  </si>
  <si>
    <t>0.68</t>
  </si>
  <si>
    <t>2020.01.13 09:07:39</t>
  </si>
  <si>
    <t>1548.55</t>
  </si>
  <si>
    <t>2020.01.13 09:17:18</t>
  </si>
  <si>
    <t>1547.73</t>
  </si>
  <si>
    <t>-0.82</t>
  </si>
  <si>
    <t>2020.01.13 09:19:19</t>
  </si>
  <si>
    <t>1548.26</t>
  </si>
  <si>
    <t>2020.01.13 09:25:06</t>
  </si>
  <si>
    <t>1547.52</t>
  </si>
  <si>
    <t>-1.48</t>
  </si>
  <si>
    <t>2020.01.13 09:25:11</t>
  </si>
  <si>
    <t>2020.01.13 09:26:18</t>
  </si>
  <si>
    <t>1548.09</t>
  </si>
  <si>
    <t>-1.14</t>
  </si>
  <si>
    <t>2020.01.13 09:26:30</t>
  </si>
  <si>
    <t>1548.15</t>
  </si>
  <si>
    <t>2020.01.13 09:27:03</t>
  </si>
  <si>
    <t>1548.14</t>
  </si>
  <si>
    <t>-0.02</t>
  </si>
  <si>
    <t>2020.01.13 09:27:14</t>
  </si>
  <si>
    <t>1548.06</t>
  </si>
  <si>
    <t>2020.01.13 09:58:16</t>
  </si>
  <si>
    <t>1548.03</t>
  </si>
  <si>
    <t>0.06</t>
  </si>
  <si>
    <t>2020.01.13 10:00:08</t>
  </si>
  <si>
    <t>1548.42</t>
  </si>
  <si>
    <t>2020.01.13 10:07:35</t>
  </si>
  <si>
    <t>1548.56</t>
  </si>
  <si>
    <t>0.28</t>
  </si>
  <si>
    <t>2020.01.13 10:08:16</t>
  </si>
  <si>
    <t>1548.51</t>
  </si>
  <si>
    <t>2020.01.13 10:37:34</t>
  </si>
  <si>
    <t>1550.88</t>
  </si>
  <si>
    <t>-4.74</t>
  </si>
  <si>
    <t>2020.01.13 10:37:45</t>
  </si>
  <si>
    <t>1551.07</t>
  </si>
  <si>
    <t>2020.01.13 10:38:09</t>
  </si>
  <si>
    <t>-0.94</t>
  </si>
  <si>
    <t>2020.01.13 10:38:29</t>
  </si>
  <si>
    <t>1550.71</t>
  </si>
  <si>
    <t>2020.01.13 11:35:32</t>
  </si>
  <si>
    <t>-0.50</t>
  </si>
  <si>
    <t>2020.01.13 12:04:40</t>
  </si>
  <si>
    <t>2020.01.13 12:06:37</t>
  </si>
  <si>
    <t>-2.05</t>
  </si>
  <si>
    <t>2020.01.13 12:05:02</t>
  </si>
  <si>
    <t>1552.72</t>
  </si>
  <si>
    <t>2020.01.13 12:06:38</t>
  </si>
  <si>
    <t>1552.29</t>
  </si>
  <si>
    <t>-2.15</t>
  </si>
  <si>
    <t>2020.01.13 12:20:39</t>
  </si>
  <si>
    <t>1552.43</t>
  </si>
  <si>
    <t>2020.01.13 12:21:36</t>
  </si>
  <si>
    <t>1552.84</t>
  </si>
  <si>
    <t>2020.01.13 13:38:39</t>
  </si>
  <si>
    <t>nasdaq100</t>
  </si>
  <si>
    <t>9020.50</t>
  </si>
  <si>
    <t>2020.01.13 13:53:49</t>
  </si>
  <si>
    <t>9015.00</t>
  </si>
  <si>
    <t>-5.50</t>
  </si>
  <si>
    <t>2020.01.13 13:39:02</t>
  </si>
  <si>
    <t>1554.24</t>
  </si>
  <si>
    <t>1559.50</t>
  </si>
  <si>
    <t>2020.01.13 13:59:24</t>
  </si>
  <si>
    <t>1554.65</t>
  </si>
  <si>
    <t>-0.41</t>
  </si>
  <si>
    <t>2020.01.13 13:43:35</t>
  </si>
  <si>
    <t>1555.18</t>
  </si>
  <si>
    <t>2020.01.13 13:46:25</t>
  </si>
  <si>
    <t>1555.23</t>
  </si>
  <si>
    <t>2020.01.13 13:54:22</t>
  </si>
  <si>
    <t>1554.83</t>
  </si>
  <si>
    <t>2020.01.13 13:59:19</t>
  </si>
  <si>
    <t>1554.62</t>
  </si>
  <si>
    <t>1.05</t>
  </si>
  <si>
    <t>2020.01.13 14:02:13</t>
  </si>
  <si>
    <t>1555.26</t>
  </si>
  <si>
    <t>2020.01.13 14:05:56</t>
  </si>
  <si>
    <t>1554.70</t>
  </si>
  <si>
    <t>-0.56</t>
  </si>
  <si>
    <t>2020.01.13 14:07:22</t>
  </si>
  <si>
    <t>1554.41</t>
  </si>
  <si>
    <t>2020.01.13 14:20:03</t>
  </si>
  <si>
    <t>1555.08</t>
  </si>
  <si>
    <t>-0.67</t>
  </si>
  <si>
    <t>2020.01.13 14:16:51</t>
  </si>
  <si>
    <t>2020.01.13 14:22:03</t>
  </si>
  <si>
    <t>1554.73</t>
  </si>
  <si>
    <t>0.03</t>
  </si>
  <si>
    <t>2020.01.13 14:23:45</t>
  </si>
  <si>
    <t>2020.01.13 14:26:32</t>
  </si>
  <si>
    <t>1554.06</t>
  </si>
  <si>
    <t>-1.02</t>
  </si>
  <si>
    <t>2020.01.13 14:25:33</t>
  </si>
  <si>
    <t>1554.20</t>
  </si>
  <si>
    <t>2020.01.13 14:30:51</t>
  </si>
  <si>
    <t>1553.93</t>
  </si>
  <si>
    <t>0.27</t>
  </si>
  <si>
    <t>2020.01.13 14:31:35</t>
  </si>
  <si>
    <t>2020.01.13 14:32:47</t>
  </si>
  <si>
    <t>9018.25</t>
  </si>
  <si>
    <t>2.25</t>
  </si>
  <si>
    <t>2020.01.13 14:33:30</t>
  </si>
  <si>
    <t>9017.25</t>
  </si>
  <si>
    <t>2020.01.13 14:35:31</t>
  </si>
  <si>
    <t>9016.00</t>
  </si>
  <si>
    <t>1.25</t>
  </si>
  <si>
    <t>2020.01.13 14:36:22</t>
  </si>
  <si>
    <t>9022.75</t>
  </si>
  <si>
    <t>2020.01.13 14:36:42</t>
  </si>
  <si>
    <t>9021.50</t>
  </si>
  <si>
    <t>2020.01.13 14:37:06</t>
  </si>
  <si>
    <t>9022.00</t>
  </si>
  <si>
    <t>2020.01.13 14:39:10</t>
  </si>
  <si>
    <t>9020.25</t>
  </si>
  <si>
    <t>1.75</t>
  </si>
  <si>
    <t>2020.01.13 14:40:04</t>
  </si>
  <si>
    <t>9019.50</t>
  </si>
  <si>
    <t>2020.01.13 14:40:18</t>
  </si>
  <si>
    <t>9017.75</t>
  </si>
  <si>
    <t>2020.01.13 14:40:46</t>
  </si>
  <si>
    <t>9014.50</t>
  </si>
  <si>
    <t>2020.01.13 14:41:56</t>
  </si>
  <si>
    <t>9013.00</t>
  </si>
  <si>
    <t>1.50</t>
  </si>
  <si>
    <t>2020.01.13 14:42:13</t>
  </si>
  <si>
    <t>9005.25</t>
  </si>
  <si>
    <t>2020.01.13 14:58:51</t>
  </si>
  <si>
    <t>9035.00</t>
  </si>
  <si>
    <t>-29.75</t>
  </si>
  <si>
    <t>2020.01.13 14:44:02</t>
  </si>
  <si>
    <t>2020.01.13 14:44:35</t>
  </si>
  <si>
    <t>9021.00</t>
  </si>
  <si>
    <t>3.25</t>
  </si>
  <si>
    <t>2020.01.13 14:45:21</t>
  </si>
  <si>
    <t>9021.25</t>
  </si>
  <si>
    <t>2020.01.13 14:49:08</t>
  </si>
  <si>
    <t>9022.50</t>
  </si>
  <si>
    <t>2020.01.13 15:00:30</t>
  </si>
  <si>
    <t>1550.15</t>
  </si>
  <si>
    <t>2020.01.13 15:02:24</t>
  </si>
  <si>
    <t>1549.97</t>
  </si>
  <si>
    <t>0.18</t>
  </si>
  <si>
    <t>2020.01.13 15:06:11</t>
  </si>
  <si>
    <t>crudeoil</t>
  </si>
  <si>
    <t>58.30</t>
  </si>
  <si>
    <t>57.85</t>
  </si>
  <si>
    <t>2020.01.13 15:38:26</t>
  </si>
  <si>
    <t>58.16</t>
  </si>
  <si>
    <t>-1.40</t>
  </si>
  <si>
    <t>2020.01.13 15:11:41</t>
  </si>
  <si>
    <t>1550.16</t>
  </si>
  <si>
    <t>2020.01.13 15:16:20</t>
  </si>
  <si>
    <t>1549.96</t>
  </si>
  <si>
    <t>2020.01.13 15:17:06</t>
  </si>
  <si>
    <t>1.11230</t>
  </si>
  <si>
    <t>2020.01.13 15:38:27</t>
  </si>
  <si>
    <t>1.11343</t>
  </si>
  <si>
    <t>-1.13</t>
  </si>
  <si>
    <t>2020.01.13 15:55:22</t>
  </si>
  <si>
    <t>1551.29</t>
  </si>
  <si>
    <t>1548.79</t>
  </si>
  <si>
    <t>2020.01.13 16:01:20</t>
  </si>
  <si>
    <t>1551.51</t>
  </si>
  <si>
    <t>-0.22</t>
  </si>
  <si>
    <t>2020.01.13 15:57:12</t>
  </si>
  <si>
    <t>1551.60</t>
  </si>
  <si>
    <t>2020.01.13 16:02:06</t>
  </si>
  <si>
    <t>1551.36</t>
  </si>
  <si>
    <t>0.48</t>
  </si>
  <si>
    <t>2020.01.14 08:04:28</t>
  </si>
  <si>
    <t>1543.14</t>
  </si>
  <si>
    <t>2020.01.14 08:20:34</t>
  </si>
  <si>
    <t>1543.21</t>
  </si>
  <si>
    <t>2020.01.14 08:08:21</t>
  </si>
  <si>
    <t>1543.23</t>
  </si>
  <si>
    <t>2020.01.14 08:20:52</t>
  </si>
  <si>
    <t>1543.51</t>
  </si>
  <si>
    <t>0.56</t>
  </si>
  <si>
    <t>2020.01.14 08:59:58</t>
  </si>
  <si>
    <t>3283.50</t>
  </si>
  <si>
    <t>3273.50</t>
  </si>
  <si>
    <t>2020.01.14 09:13:53</t>
  </si>
  <si>
    <t>3283.75</t>
  </si>
  <si>
    <t>2020.01.14 09:20:21</t>
  </si>
  <si>
    <t>1543.05</t>
  </si>
  <si>
    <t>1547.47</t>
  </si>
  <si>
    <t>2020.01.14 09:39:49</t>
  </si>
  <si>
    <t>1542.98</t>
  </si>
  <si>
    <t>0.14</t>
  </si>
  <si>
    <t>2020.01.15 10:16:11</t>
  </si>
  <si>
    <t>1560.00</t>
  </si>
  <si>
    <t>1548.20</t>
  </si>
  <si>
    <t>2020.01.15 10:23:28</t>
  </si>
  <si>
    <t>1552.36</t>
  </si>
  <si>
    <t>0.54</t>
  </si>
  <si>
    <t>2020.01.15 13:25:37</t>
  </si>
  <si>
    <t>1547.80</t>
  </si>
  <si>
    <t>1552.37</t>
  </si>
  <si>
    <t>1541.55</t>
  </si>
  <si>
    <t>2020.01.15 13:40:06</t>
  </si>
  <si>
    <t>-13.71</t>
  </si>
  <si>
    <t>2020.01.15 13:46:33</t>
  </si>
  <si>
    <t>1551.56</t>
  </si>
  <si>
    <t>2020.01.15 14:01:05</t>
  </si>
  <si>
    <t>1555.89</t>
  </si>
  <si>
    <t>-8.66</t>
  </si>
  <si>
    <t>2020.01.15 14:01:18</t>
  </si>
  <si>
    <t>1556.41</t>
  </si>
  <si>
    <t>2020.01.15 14:21:12</t>
  </si>
  <si>
    <t>1553.30</t>
  </si>
  <si>
    <t>-3.11</t>
  </si>
  <si>
    <t>2020.01.16 11:04:40</t>
  </si>
  <si>
    <t>chfjpy</t>
  </si>
  <si>
    <t>114.259</t>
  </si>
  <si>
    <t>114.324</t>
  </si>
  <si>
    <t>101.713</t>
  </si>
  <si>
    <t>2020.01.16 11:34:22</t>
  </si>
  <si>
    <t>114.248</t>
  </si>
  <si>
    <t>2020.01.16 11:53:56</t>
  </si>
  <si>
    <t>114.221</t>
  </si>
  <si>
    <t>114.477</t>
  </si>
  <si>
    <t>2020.01.16 12:44:13</t>
  </si>
  <si>
    <t>114.286</t>
  </si>
  <si>
    <t>-1.18</t>
  </si>
  <si>
    <t>-93.78</t>
  </si>
  <si>
    <t>Closed P/L:</t>
  </si>
  <si>
    <t>Open Trades:</t>
  </si>
  <si>
    <t>No transactions</t>
  </si>
  <si>
    <t>Floating P/L:</t>
  </si>
  <si>
    <t>Working Orders:</t>
  </si>
  <si>
    <t>Market Price</t>
  </si>
  <si>
    <t>Summary:</t>
  </si>
  <si>
    <t>Deposit/Withdrawal:</t>
  </si>
  <si>
    <t>Credit Facility:</t>
  </si>
  <si>
    <t>Closed Trade P/L:</t>
  </si>
  <si>
    <t>Margin:</t>
  </si>
  <si>
    <t>Balance:</t>
  </si>
  <si>
    <t>6.22</t>
  </si>
  <si>
    <t>Equity:</t>
  </si>
  <si>
    <t>Free Margin:</t>
  </si>
  <si>
    <t>Gross Profit:</t>
  </si>
  <si>
    <t>35.17</t>
  </si>
  <si>
    <t>Gross Loss:</t>
  </si>
  <si>
    <t>128.95</t>
  </si>
  <si>
    <t>Total Net Profit:</t>
  </si>
  <si>
    <t>Profit Factor:</t>
  </si>
  <si>
    <t>Expected Payoff:</t>
  </si>
  <si>
    <t>-0.99</t>
  </si>
  <si>
    <t>Absolute Drawdown:</t>
  </si>
  <si>
    <t>93.78</t>
  </si>
  <si>
    <t>Maximal Drawdown:</t>
  </si>
  <si>
    <t>94.34 (93.81%)</t>
  </si>
  <si>
    <t>Relative Drawdown:</t>
  </si>
  <si>
    <t>93.81% (94.34)</t>
  </si>
  <si>
    <t>Total Trades:</t>
  </si>
  <si>
    <t>Short Positions (won %):</t>
  </si>
  <si>
    <t>57 (42.11%)</t>
  </si>
  <si>
    <t>Long Positions (won %):</t>
  </si>
  <si>
    <t>38 (44.74%)</t>
  </si>
  <si>
    <t>Profit Trades (% of total):</t>
  </si>
  <si>
    <t>41 (43.16%)</t>
  </si>
  <si>
    <t>Loss trades (% of total):</t>
  </si>
  <si>
    <t>54 (56.84%)</t>
  </si>
  <si>
    <t>Largest</t>
  </si>
  <si>
    <t>profit trade:</t>
  </si>
  <si>
    <t>loss trade:</t>
  </si>
  <si>
    <t>Average</t>
  </si>
  <si>
    <t>0.86</t>
  </si>
  <si>
    <t>-2.39</t>
  </si>
  <si>
    <t>Maximum</t>
  </si>
  <si>
    <t>consecutive wins ($):</t>
  </si>
  <si>
    <t>9 (14.52)</t>
  </si>
  <si>
    <t>consecutive losses ($):</t>
  </si>
  <si>
    <t>10 (-19.33)</t>
  </si>
  <si>
    <t>Maximal</t>
  </si>
  <si>
    <t>consecutive profit (count):</t>
  </si>
  <si>
    <t>14.52 (9)</t>
  </si>
  <si>
    <t>consecutive loss (count):</t>
  </si>
  <si>
    <t>-29.75 (1)</t>
  </si>
  <si>
    <t>consecutive wins:</t>
  </si>
  <si>
    <t>consecutive losses:</t>
  </si>
  <si>
    <t>2020.01.21 23:45:41</t>
  </si>
  <si>
    <t>2020.01.22 13:30:24</t>
  </si>
  <si>
    <t>cadchf</t>
  </si>
  <si>
    <t>0.74360</t>
  </si>
  <si>
    <t>2020.01.22 13:31:58</t>
  </si>
  <si>
    <t>0.74353</t>
  </si>
  <si>
    <t>0.37</t>
  </si>
  <si>
    <t>2020.01.22 14:59:22</t>
  </si>
  <si>
    <t>0.74272</t>
  </si>
  <si>
    <t>2020.01.22 15:00:11</t>
  </si>
  <si>
    <t>0.74095</t>
  </si>
  <si>
    <t>3.65</t>
  </si>
  <si>
    <t>2020.01.22 14:59:36</t>
  </si>
  <si>
    <t>cadjpy</t>
  </si>
  <si>
    <t>84.154</t>
  </si>
  <si>
    <t>2020.01.22 15:00:10</t>
  </si>
  <si>
    <t>83.988</t>
  </si>
  <si>
    <t>3.03</t>
  </si>
  <si>
    <t>2020.01.22 15:00:50</t>
  </si>
  <si>
    <t>83.914</t>
  </si>
  <si>
    <t>2020.01.22 15:01:45</t>
  </si>
  <si>
    <t>83.849</t>
  </si>
  <si>
    <t>1.19</t>
  </si>
  <si>
    <t>2020.01.23 06:05:09</t>
  </si>
  <si>
    <t>0.73547</t>
  </si>
  <si>
    <t>0.73472</t>
  </si>
  <si>
    <t>0.73695</t>
  </si>
  <si>
    <t>2020.01.23 13:22:19</t>
  </si>
  <si>
    <t>-1.55</t>
  </si>
  <si>
    <t>2020.01.23 06:06:40</t>
  </si>
  <si>
    <t>0.73548</t>
  </si>
  <si>
    <t>2020.01.23 06:13:08</t>
  </si>
  <si>
    <t>83.195</t>
  </si>
  <si>
    <t>82.888</t>
  </si>
  <si>
    <t>83.363</t>
  </si>
  <si>
    <t>2020.01.23 16:53:43</t>
  </si>
  <si>
    <t>83.200</t>
  </si>
  <si>
    <t>0.09</t>
  </si>
  <si>
    <t>2020.01.23 06:13:57</t>
  </si>
  <si>
    <t>83.194</t>
  </si>
  <si>
    <t>83.959</t>
  </si>
  <si>
    <t>2020.01.23 16:53:44</t>
  </si>
  <si>
    <t>2020.01.23 21:45:06</t>
  </si>
  <si>
    <t>0.66099</t>
  </si>
  <si>
    <t>2020.01.23 21:46:47</t>
  </si>
  <si>
    <t>0.66168</t>
  </si>
  <si>
    <t>-3.45</t>
  </si>
  <si>
    <t>2020.01.23 21:45:25</t>
  </si>
  <si>
    <t>0.66177</t>
  </si>
  <si>
    <t>2020.01.23 21:48:43</t>
  </si>
  <si>
    <t>0.66181</t>
  </si>
  <si>
    <t>Loss</t>
  </si>
  <si>
    <t>OVERALL TOTAL</t>
  </si>
  <si>
    <t>2020 January 26, 00:15</t>
  </si>
  <si>
    <t>2.07</t>
  </si>
  <si>
    <t>Placed trades</t>
  </si>
  <si>
    <t>loss amount</t>
  </si>
  <si>
    <t>Profit amount</t>
  </si>
  <si>
    <t>Withdrew</t>
  </si>
  <si>
    <t>First week (21 - 24 Jan)</t>
  </si>
  <si>
    <t>Notes</t>
  </si>
  <si>
    <t>2020 February 2, 21:21</t>
  </si>
  <si>
    <t>2020.01.27 00:11:55</t>
  </si>
  <si>
    <t>9030.75</t>
  </si>
  <si>
    <t>9000.00</t>
  </si>
  <si>
    <t>2020.01.27 00:18:14</t>
  </si>
  <si>
    <t>9034.75</t>
  </si>
  <si>
    <t>8.00</t>
  </si>
  <si>
    <t>2020.01.27 00:33:09</t>
  </si>
  <si>
    <t>9027.50</t>
  </si>
  <si>
    <t>8937.00</t>
  </si>
  <si>
    <t>2020.01.27 00:36:15</t>
  </si>
  <si>
    <t>9032.50</t>
  </si>
  <si>
    <t>10.00</t>
  </si>
  <si>
    <t>2020.01.27 00:40:15</t>
  </si>
  <si>
    <t>9037.50</t>
  </si>
  <si>
    <t>9184.25</t>
  </si>
  <si>
    <t>2020.01.27 00:55:18</t>
  </si>
  <si>
    <t>9040.25</t>
  </si>
  <si>
    <t>5.50</t>
  </si>
  <si>
    <t>2020.01.27 16:15:51</t>
  </si>
  <si>
    <t>8951.50</t>
  </si>
  <si>
    <t>2020.01.27 16:20:09</t>
  </si>
  <si>
    <t>8946.75</t>
  </si>
  <si>
    <t>9.50</t>
  </si>
  <si>
    <t>2020.01.27 16:20:50</t>
  </si>
  <si>
    <t>8950.50</t>
  </si>
  <si>
    <t>2020.01.27 17:21:04</t>
  </si>
  <si>
    <t>9000.50</t>
  </si>
  <si>
    <t>-100.00</t>
  </si>
  <si>
    <t>2020.01.27 17:22:26</t>
  </si>
  <si>
    <t>1580.63</t>
  </si>
  <si>
    <t>2020.01.27 17:45:30</t>
  </si>
  <si>
    <t>1580.91</t>
  </si>
  <si>
    <t>2020.01.28 04:39:45</t>
  </si>
  <si>
    <t>142.277</t>
  </si>
  <si>
    <t>2020.01.28 04:41:15</t>
  </si>
  <si>
    <t>142.306</t>
  </si>
  <si>
    <t>-0.26</t>
  </si>
  <si>
    <t>2020.01.28 04:41:31</t>
  </si>
  <si>
    <t>142.313</t>
  </si>
  <si>
    <t>2020.01.28 04:50:20</t>
  </si>
  <si>
    <t>142.294</t>
  </si>
  <si>
    <t>2020.01.28 04:45:52</t>
  </si>
  <si>
    <t>142.320</t>
  </si>
  <si>
    <t>2020.01.28 04:48:40</t>
  </si>
  <si>
    <t>142.291</t>
  </si>
  <si>
    <t>-0.53</t>
  </si>
  <si>
    <t>2020.01.28 19:39:44</t>
  </si>
  <si>
    <t>141.800</t>
  </si>
  <si>
    <t>141.000</t>
  </si>
  <si>
    <t>142.100</t>
  </si>
  <si>
    <t>2020.01.28 19:53:27</t>
  </si>
  <si>
    <t>141.974</t>
  </si>
  <si>
    <t>2020.01.28 20:32:39</t>
  </si>
  <si>
    <t>1.31672</t>
  </si>
  <si>
    <t>1.32174</t>
  </si>
  <si>
    <t>1.30443</t>
  </si>
  <si>
    <t>2020.01.28 21:01:17</t>
  </si>
  <si>
    <t>1.31657</t>
  </si>
  <si>
    <t>2020.01.29 00:32:11</t>
  </si>
  <si>
    <t>audusd</t>
  </si>
  <si>
    <t>0.67684</t>
  </si>
  <si>
    <t>2020.01.29 00:33:18</t>
  </si>
  <si>
    <t>0.67657</t>
  </si>
  <si>
    <t>-1.35</t>
  </si>
  <si>
    <t>2020.01.29 04:07:50</t>
  </si>
  <si>
    <t>0.67731</t>
  </si>
  <si>
    <t>2020.01.29 04:31:21</t>
  </si>
  <si>
    <t>0.67723</t>
  </si>
  <si>
    <t>0.40</t>
  </si>
  <si>
    <t>2020.01.29 09:54:16</t>
  </si>
  <si>
    <t>109.011</t>
  </si>
  <si>
    <t>109.400</t>
  </si>
  <si>
    <t>107.750</t>
  </si>
  <si>
    <t>2020.01.29 10:46:10</t>
  </si>
  <si>
    <t>109.080</t>
  </si>
  <si>
    <t>2020.01.29 10:27:12</t>
  </si>
  <si>
    <t>1.62980</t>
  </si>
  <si>
    <t>1.63685</t>
  </si>
  <si>
    <t>1.62408</t>
  </si>
  <si>
    <t>2020.01.29 12:04:40</t>
  </si>
  <si>
    <t>1.10016</t>
  </si>
  <si>
    <t>2020.01.29 10:30:08</t>
  </si>
  <si>
    <t>sell stop</t>
  </si>
  <si>
    <t>1.30000</t>
  </si>
  <si>
    <t>1.30267</t>
  </si>
  <si>
    <t>1.29837</t>
  </si>
  <si>
    <t>2020.01.29 12:04:42</t>
  </si>
  <si>
    <t>1.30176</t>
  </si>
  <si>
    <t>2020.01.29 10:41:53</t>
  </si>
  <si>
    <t>1.30096</t>
  </si>
  <si>
    <t>2020.01.29 12:04:37</t>
  </si>
  <si>
    <t>1.30193</t>
  </si>
  <si>
    <t>-0.97</t>
  </si>
  <si>
    <t>2020.01.29 17:31:20</t>
  </si>
  <si>
    <t>0.67451</t>
  </si>
  <si>
    <t>2020.01.29 17:48:12</t>
  </si>
  <si>
    <t>0.67469</t>
  </si>
  <si>
    <t>0.36</t>
  </si>
  <si>
    <t>2020.01.29 18:17:45</t>
  </si>
  <si>
    <t>0.67431</t>
  </si>
  <si>
    <t>2020.01.29 18:24:23</t>
  </si>
  <si>
    <t>0.67441</t>
  </si>
  <si>
    <t>2020.01.30 03:48:57</t>
  </si>
  <si>
    <t>0.67354</t>
  </si>
  <si>
    <t>2020.01.30 03:51:53</t>
  </si>
  <si>
    <t>0.67310</t>
  </si>
  <si>
    <t>-0.88</t>
  </si>
  <si>
    <t>2020.01.30 03:52:11</t>
  </si>
  <si>
    <t>0.67309</t>
  </si>
  <si>
    <t>2020.01.30 03:52:22</t>
  </si>
  <si>
    <t>0.67327</t>
  </si>
  <si>
    <t>-0.36</t>
  </si>
  <si>
    <t>2020.01.30 03:52:17</t>
  </si>
  <si>
    <t>0.67323</t>
  </si>
  <si>
    <t>2020.01.30 03:57:23</t>
  </si>
  <si>
    <t>0.67344</t>
  </si>
  <si>
    <t>0.42</t>
  </si>
  <si>
    <t>2020.01.30 04:05:05</t>
  </si>
  <si>
    <t>0.67331</t>
  </si>
  <si>
    <t>2020.01.30 04:14:54</t>
  </si>
  <si>
    <t>0.67358</t>
  </si>
  <si>
    <t>2020.01.30 04:29:09</t>
  </si>
  <si>
    <t>0.67360</t>
  </si>
  <si>
    <t>2020.01.30 04:48:40</t>
  </si>
  <si>
    <t>0.67391</t>
  </si>
  <si>
    <t>-0.62</t>
  </si>
  <si>
    <t>2020.01.30 12:39:09</t>
  </si>
  <si>
    <t>142.335</t>
  </si>
  <si>
    <t>142.857</t>
  </si>
  <si>
    <t>2020.01.30 18:09:49</t>
  </si>
  <si>
    <t>142.226</t>
  </si>
  <si>
    <t>2.01</t>
  </si>
  <si>
    <t>2020.01.30 17:55:11</t>
  </si>
  <si>
    <t>1584.35</t>
  </si>
  <si>
    <t>2020.01.30 18:04:06</t>
  </si>
  <si>
    <t>1584.33</t>
  </si>
  <si>
    <t>2020.01.31 04:22:30</t>
  </si>
  <si>
    <t>142.811</t>
  </si>
  <si>
    <t>2020.01.31 04:33:13</t>
  </si>
  <si>
    <t>142.832</t>
  </si>
  <si>
    <t>0.38</t>
  </si>
  <si>
    <t>-68.90</t>
  </si>
  <si>
    <t>Cancelled</t>
  </si>
  <si>
    <t>Second week (27 - 31 Jan)</t>
  </si>
  <si>
    <r>
      <t xml:space="preserve">Lost $100 in a single trade. Important lesson I learnt </t>
    </r>
    <r>
      <rPr>
        <b/>
        <sz val="8"/>
        <color rgb="FF000000"/>
        <rFont val="Tahoma"/>
        <family val="2"/>
      </rPr>
      <t>stop loss is very important.</t>
    </r>
  </si>
  <si>
    <t>2020 February 8, 02:51</t>
  </si>
  <si>
    <t>2020.02.03 00:00:04</t>
  </si>
  <si>
    <t>1.10884</t>
  </si>
  <si>
    <t>1.11090</t>
  </si>
  <si>
    <t>1.10408</t>
  </si>
  <si>
    <t>2020.02.03 00:35:13</t>
  </si>
  <si>
    <t>1.10834</t>
  </si>
  <si>
    <t>2020.02.03 00:03:21</t>
  </si>
  <si>
    <t>1.10868</t>
  </si>
  <si>
    <t>1.10638</t>
  </si>
  <si>
    <t>2020.02.03 00:35:12</t>
  </si>
  <si>
    <t>1.70</t>
  </si>
  <si>
    <t>2020.02.03 01:00:12</t>
  </si>
  <si>
    <t>1.10811</t>
  </si>
  <si>
    <t>1.10886</t>
  </si>
  <si>
    <t>1.10335</t>
  </si>
  <si>
    <t>2020.02.03 07:35:04</t>
  </si>
  <si>
    <t>1.10737</t>
  </si>
  <si>
    <t>2.22</t>
  </si>
  <si>
    <t>2020.02.03 01:00:18</t>
  </si>
  <si>
    <t>1.31726</t>
  </si>
  <si>
    <t>1.32122</t>
  </si>
  <si>
    <t>1.30121</t>
  </si>
  <si>
    <t>2020.02.03 03:38:37</t>
  </si>
  <si>
    <t>1.31574</t>
  </si>
  <si>
    <t>4.56</t>
  </si>
  <si>
    <t>2020.02.03 01:00:33</t>
  </si>
  <si>
    <t>usdchf</t>
  </si>
  <si>
    <t>0.96436</t>
  </si>
  <si>
    <t>0.96169</t>
  </si>
  <si>
    <t>2020.02.03 01:56:05</t>
  </si>
  <si>
    <t>0.96445</t>
  </si>
  <si>
    <t>2020.02.03 02:05:32</t>
  </si>
  <si>
    <t>1.32571</t>
  </si>
  <si>
    <t>1.32807</t>
  </si>
  <si>
    <t>1.32218</t>
  </si>
  <si>
    <t>2020.02.03 07:44:00</t>
  </si>
  <si>
    <t>1.32364</t>
  </si>
  <si>
    <t>2020.02.03 06:33:12</t>
  </si>
  <si>
    <t>1579.12</t>
  </si>
  <si>
    <t>1588.89</t>
  </si>
  <si>
    <t>1570.20</t>
  </si>
  <si>
    <t>2020.02.03 07:02:34</t>
  </si>
  <si>
    <t>1579.05</t>
  </si>
  <si>
    <t>2020.02.03 15:34:39</t>
  </si>
  <si>
    <t>1572.95</t>
  </si>
  <si>
    <t>2020.02.03 15:43:03</t>
  </si>
  <si>
    <t>1573.50</t>
  </si>
  <si>
    <t>0.55</t>
  </si>
  <si>
    <t>2020.02.03 15:46:08</t>
  </si>
  <si>
    <t>1573.23</t>
  </si>
  <si>
    <t>2020.02.03 16:06:06</t>
  </si>
  <si>
    <t>1575.73</t>
  </si>
  <si>
    <t>-2.50</t>
  </si>
  <si>
    <t>2020.02.03 16:04:27</t>
  </si>
  <si>
    <t>1575.15</t>
  </si>
  <si>
    <t>2020.02.03 16:15:09</t>
  </si>
  <si>
    <t>1575.92</t>
  </si>
  <si>
    <t>0.77</t>
  </si>
  <si>
    <t>2020.02.03 16:32:08</t>
  </si>
  <si>
    <t>1577.21</t>
  </si>
  <si>
    <t>2020.02.03 16:40:08</t>
  </si>
  <si>
    <t>1578.16</t>
  </si>
  <si>
    <t>0.95</t>
  </si>
  <si>
    <t>2020.02.03 16:59:03</t>
  </si>
  <si>
    <t>1578.23</t>
  </si>
  <si>
    <t>2020.02.03 17:51:24</t>
  </si>
  <si>
    <t>1576.01</t>
  </si>
  <si>
    <t>-2.22</t>
  </si>
  <si>
    <t>2020.02.03 17:57:09</t>
  </si>
  <si>
    <t>1575.57</t>
  </si>
  <si>
    <t>2020.02.03 18:06:26</t>
  </si>
  <si>
    <t>1575.79</t>
  </si>
  <si>
    <t>0.22</t>
  </si>
  <si>
    <t>2020.02.03 19:01:26</t>
  </si>
  <si>
    <t>1.29972</t>
  </si>
  <si>
    <t>1.29659</t>
  </si>
  <si>
    <t>2020.02.03 19:45:07</t>
  </si>
  <si>
    <t>1.29987</t>
  </si>
  <si>
    <t>0.30</t>
  </si>
  <si>
    <t>2020.02.03 19:25:32</t>
  </si>
  <si>
    <t>1.29777</t>
  </si>
  <si>
    <t>1.29664</t>
  </si>
  <si>
    <t>1.30151</t>
  </si>
  <si>
    <t>2020.02.04 05:07:04</t>
  </si>
  <si>
    <t>1.30107</t>
  </si>
  <si>
    <t>2020.02.04 04:46:27</t>
  </si>
  <si>
    <t>1.29986</t>
  </si>
  <si>
    <t>1.30521</t>
  </si>
  <si>
    <t>2020.02.04 06:49:40</t>
  </si>
  <si>
    <t>-3.30</t>
  </si>
  <si>
    <t>2020.02.03 19:58:21</t>
  </si>
  <si>
    <t>1.33102</t>
  </si>
  <si>
    <t>1.33354</t>
  </si>
  <si>
    <t>1.32443</t>
  </si>
  <si>
    <t>2020.02.04 05:46:21</t>
  </si>
  <si>
    <t>1.32889</t>
  </si>
  <si>
    <t>2020.02.03 20:01:16</t>
  </si>
  <si>
    <t>1.32842</t>
  </si>
  <si>
    <t>1.33071</t>
  </si>
  <si>
    <t>2020.02.04 06:03:22</t>
  </si>
  <si>
    <t>1.32903</t>
  </si>
  <si>
    <t>2020.02.03 21:09:30</t>
  </si>
  <si>
    <t>1.10594</t>
  </si>
  <si>
    <t>1.10683</t>
  </si>
  <si>
    <t>1.10366</t>
  </si>
  <si>
    <t>2020.02.04 05:48:35</t>
  </si>
  <si>
    <t>1.10592</t>
  </si>
  <si>
    <t>2020.02.04 06:01:57</t>
  </si>
  <si>
    <t>0.96739</t>
  </si>
  <si>
    <t>0.96575</t>
  </si>
  <si>
    <t>0.96910</t>
  </si>
  <si>
    <t>2020.02.04 08:23:50</t>
  </si>
  <si>
    <t>3.53</t>
  </si>
  <si>
    <t>2020.02.04 06:02:48</t>
  </si>
  <si>
    <t>1.30190</t>
  </si>
  <si>
    <t>2020.02.04 17:11:54</t>
  </si>
  <si>
    <t>109.428</t>
  </si>
  <si>
    <t>2020.02.04 17:15:12</t>
  </si>
  <si>
    <t>109.431</t>
  </si>
  <si>
    <t>2020.02.04 18:00:11</t>
  </si>
  <si>
    <t>eurjpy</t>
  </si>
  <si>
    <t>120.825</t>
  </si>
  <si>
    <t>120.543</t>
  </si>
  <si>
    <t>2020.02.04 19:44:28</t>
  </si>
  <si>
    <t>120.946</t>
  </si>
  <si>
    <t>2.21</t>
  </si>
  <si>
    <t>2020.02.04 18:00:49</t>
  </si>
  <si>
    <t>1.30320</t>
  </si>
  <si>
    <t>1.30029</t>
  </si>
  <si>
    <t>2020.02.04 19:44:30</t>
  </si>
  <si>
    <t>1.30393</t>
  </si>
  <si>
    <t>1.46</t>
  </si>
  <si>
    <t>2020.02.04 18:02:51</t>
  </si>
  <si>
    <t>109.493</t>
  </si>
  <si>
    <t>109.313</t>
  </si>
  <si>
    <t>2020.02.04 19:44:36</t>
  </si>
  <si>
    <t>109.526</t>
  </si>
  <si>
    <t>2020.02.04 18:08:37</t>
  </si>
  <si>
    <t>120.891</t>
  </si>
  <si>
    <t>2020.02.04 19:44:33</t>
  </si>
  <si>
    <t>120.950</t>
  </si>
  <si>
    <t>1.61</t>
  </si>
  <si>
    <t>2020.02.04 21:02:08</t>
  </si>
  <si>
    <t>1.30342</t>
  </si>
  <si>
    <t>1.30054</t>
  </si>
  <si>
    <t>2020.02.05 07:17:05</t>
  </si>
  <si>
    <t>1.30136</t>
  </si>
  <si>
    <t>-4.12</t>
  </si>
  <si>
    <t>2020.02.05 08:06:23</t>
  </si>
  <si>
    <t>0.96834</t>
  </si>
  <si>
    <t>0.97030</t>
  </si>
  <si>
    <t>2020.02.05 08:37:51</t>
  </si>
  <si>
    <t>-4.04</t>
  </si>
  <si>
    <t>2020.02.05 07:14:25</t>
  </si>
  <si>
    <t>109.324</t>
  </si>
  <si>
    <t>109.457</t>
  </si>
  <si>
    <t>2020.02.05 08:31:04</t>
  </si>
  <si>
    <t>-2.43</t>
  </si>
  <si>
    <t>2020.02.05 08:38:30</t>
  </si>
  <si>
    <t>0.97047</t>
  </si>
  <si>
    <t>2020.02.05 08:39:14</t>
  </si>
  <si>
    <t>0.96987</t>
  </si>
  <si>
    <t>-1.24</t>
  </si>
  <si>
    <t>2020.02.05 08:42:06</t>
  </si>
  <si>
    <t>121.200</t>
  </si>
  <si>
    <t>121.553</t>
  </si>
  <si>
    <t>119.800</t>
  </si>
  <si>
    <t>2020.02.05 09:37:22</t>
  </si>
  <si>
    <t>120.954</t>
  </si>
  <si>
    <t>2020.02.05 09:45:37</t>
  </si>
  <si>
    <t>143.259</t>
  </si>
  <si>
    <t>143.987</t>
  </si>
  <si>
    <t>2020.02.05 12:37:23</t>
  </si>
  <si>
    <t>143.152</t>
  </si>
  <si>
    <t>1.95</t>
  </si>
  <si>
    <t>2020.02.05 15:14:12</t>
  </si>
  <si>
    <t>142.390</t>
  </si>
  <si>
    <t>2020.02.05 15:14:26</t>
  </si>
  <si>
    <t>142.458</t>
  </si>
  <si>
    <t>-1.86</t>
  </si>
  <si>
    <t>2020.02.05 15:15:13</t>
  </si>
  <si>
    <t>142.475</t>
  </si>
  <si>
    <t>2020.02.05 15:18:37</t>
  </si>
  <si>
    <t>142.373</t>
  </si>
  <si>
    <t>-2.79</t>
  </si>
  <si>
    <t>2020.02.05 15:18:33</t>
  </si>
  <si>
    <t>142.377</t>
  </si>
  <si>
    <t>2020.02.05 15:21:28</t>
  </si>
  <si>
    <t>142.478</t>
  </si>
  <si>
    <t>-2.76</t>
  </si>
  <si>
    <t>2020.02.05 15:23:42</t>
  </si>
  <si>
    <t>142.504</t>
  </si>
  <si>
    <t>2020.02.05 15:25:01</t>
  </si>
  <si>
    <t>142.538</t>
  </si>
  <si>
    <t>0.93</t>
  </si>
  <si>
    <t>2020.02.05 15:30:01</t>
  </si>
  <si>
    <t>142.562</t>
  </si>
  <si>
    <t>2020.02.05 15:31:25</t>
  </si>
  <si>
    <t>142.490</t>
  </si>
  <si>
    <t>-1.97</t>
  </si>
  <si>
    <t>2020.02.05 15:30:20</t>
  </si>
  <si>
    <t>142.511</t>
  </si>
  <si>
    <t>2020.02.05 15:32:02</t>
  </si>
  <si>
    <t>142.489</t>
  </si>
  <si>
    <t>0.60</t>
  </si>
  <si>
    <t>2020.02.05 15:33:12</t>
  </si>
  <si>
    <t>142.497</t>
  </si>
  <si>
    <t>2020.02.05 15:36:03</t>
  </si>
  <si>
    <t>142.469</t>
  </si>
  <si>
    <t>-0.77</t>
  </si>
  <si>
    <t>2020.02.05 15:37:06</t>
  </si>
  <si>
    <t>142.495</t>
  </si>
  <si>
    <t>2020.02.05 15:44:01</t>
  </si>
  <si>
    <t>142.507</t>
  </si>
  <si>
    <t>0.33</t>
  </si>
  <si>
    <t>2020.02.05 15:44:58</t>
  </si>
  <si>
    <t>142.554</t>
  </si>
  <si>
    <t>2020.02.05 15:52:58</t>
  </si>
  <si>
    <t>142.487</t>
  </si>
  <si>
    <t>-1.83</t>
  </si>
  <si>
    <t>2020.02.05 15:55:29</t>
  </si>
  <si>
    <t>142.465</t>
  </si>
  <si>
    <t>2020.02.05 15:57:03</t>
  </si>
  <si>
    <t>2020.02.05 15:57:10</t>
  </si>
  <si>
    <t>142.500</t>
  </si>
  <si>
    <t>2020.02.05 16:12:18</t>
  </si>
  <si>
    <t>142.430</t>
  </si>
  <si>
    <t>-1.91</t>
  </si>
  <si>
    <t>2020.02.05 16:22:23</t>
  </si>
  <si>
    <t>142.528</t>
  </si>
  <si>
    <t>2020.02.05 16:28:38</t>
  </si>
  <si>
    <t>-1.62</t>
  </si>
  <si>
    <t>2020.02.06 00:29:36</t>
  </si>
  <si>
    <t>0.67539</t>
  </si>
  <si>
    <t>0.67080</t>
  </si>
  <si>
    <t>2020.02.06 00:33:00</t>
  </si>
  <si>
    <t>0.67559</t>
  </si>
  <si>
    <t>2020.02.06 00:30:14</t>
  </si>
  <si>
    <t>0.67475</t>
  </si>
  <si>
    <t>2020.02.06 00:31:42</t>
  </si>
  <si>
    <t>0.67556</t>
  </si>
  <si>
    <t>4.05</t>
  </si>
  <si>
    <t>2020.02.06 00:30:49</t>
  </si>
  <si>
    <t>0.67523</t>
  </si>
  <si>
    <t>2020.02.06 00:33:37</t>
  </si>
  <si>
    <t>0.67569</t>
  </si>
  <si>
    <t>0.92</t>
  </si>
  <si>
    <t>2020.02.06 00:33:28</t>
  </si>
  <si>
    <t>0.67570</t>
  </si>
  <si>
    <t>2020.02.06 00:35:05</t>
  </si>
  <si>
    <t>0.67532</t>
  </si>
  <si>
    <t>-0.76</t>
  </si>
  <si>
    <t>2020.02.06 00:56:52</t>
  </si>
  <si>
    <t>1.09959</t>
  </si>
  <si>
    <t>1.10035</t>
  </si>
  <si>
    <t>2020.02.06 01:03:50</t>
  </si>
  <si>
    <t>1.09981</t>
  </si>
  <si>
    <t>2020.02.06 08:01:49</t>
  </si>
  <si>
    <t>1.10065</t>
  </si>
  <si>
    <t>1.09992</t>
  </si>
  <si>
    <t>2020.02.06 08:21:08</t>
  </si>
  <si>
    <t>-1.46</t>
  </si>
  <si>
    <t>2020.02.06 05:32:46</t>
  </si>
  <si>
    <t>0.97444</t>
  </si>
  <si>
    <t>0.97594</t>
  </si>
  <si>
    <t>0.96923</t>
  </si>
  <si>
    <t>2020.02.06 09:20:14</t>
  </si>
  <si>
    <t>0.97392</t>
  </si>
  <si>
    <t>1.07</t>
  </si>
  <si>
    <t>2020.02.06 09:27:03</t>
  </si>
  <si>
    <t>109.797</t>
  </si>
  <si>
    <t>110.037</t>
  </si>
  <si>
    <t>109.453</t>
  </si>
  <si>
    <t>2020.02.06 10:13:41</t>
  </si>
  <si>
    <t>109.789</t>
  </si>
  <si>
    <t>0.15</t>
  </si>
  <si>
    <t>2020.02.06 15:15:41</t>
  </si>
  <si>
    <t>120.729</t>
  </si>
  <si>
    <t>120.916</t>
  </si>
  <si>
    <t>120.375</t>
  </si>
  <si>
    <t>2020.02.06 17:06:35</t>
  </si>
  <si>
    <t>120.664</t>
  </si>
  <si>
    <t>1.18</t>
  </si>
  <si>
    <t>2020.02.06 10:10:05</t>
  </si>
  <si>
    <t>1564.85</t>
  </si>
  <si>
    <t>1559.81</t>
  </si>
  <si>
    <t>2020.02.06 10:40:54</t>
  </si>
  <si>
    <t>1565.41</t>
  </si>
  <si>
    <t>1.12</t>
  </si>
  <si>
    <t>2020.02.07 00:29:28</t>
  </si>
  <si>
    <t>0.67221</t>
  </si>
  <si>
    <t>0.67075</t>
  </si>
  <si>
    <t>2020.02.07 01:09:36</t>
  </si>
  <si>
    <t>0.67169</t>
  </si>
  <si>
    <t>-1.56</t>
  </si>
  <si>
    <t>2020.02.07 00:29:57</t>
  </si>
  <si>
    <t>audcad</t>
  </si>
  <si>
    <t>0.89328</t>
  </si>
  <si>
    <t>0.89094</t>
  </si>
  <si>
    <t>2020.02.07 00:45:30</t>
  </si>
  <si>
    <t>0.89263</t>
  </si>
  <si>
    <t>2020.02.07 00:30:12</t>
  </si>
  <si>
    <t>audjpy</t>
  </si>
  <si>
    <t>73.885</t>
  </si>
  <si>
    <t>2020.02.07 00:38:25</t>
  </si>
  <si>
    <t>73.839</t>
  </si>
  <si>
    <t>1.26</t>
  </si>
  <si>
    <t>2020.02.07 00:30:32</t>
  </si>
  <si>
    <t>0.89307</t>
  </si>
  <si>
    <t>2020.02.07 00:39:15</t>
  </si>
  <si>
    <t>1.66</t>
  </si>
  <si>
    <t>2020.02.07 13:34:13</t>
  </si>
  <si>
    <t>eurcad</t>
  </si>
  <si>
    <t>1.45650</t>
  </si>
  <si>
    <t>2020.02.07 13:35:34</t>
  </si>
  <si>
    <t>1.45822</t>
  </si>
  <si>
    <t>-1.30</t>
  </si>
  <si>
    <t>2020.02.07 13:35:13</t>
  </si>
  <si>
    <t>gbpcad</t>
  </si>
  <si>
    <t>1.72027</t>
  </si>
  <si>
    <t>2020.02.07 13:37:02</t>
  </si>
  <si>
    <t>1.72152</t>
  </si>
  <si>
    <t>0.94</t>
  </si>
  <si>
    <t>2020.02.07 13:35:50</t>
  </si>
  <si>
    <t>1.45835</t>
  </si>
  <si>
    <t>2020.02.07 13:37:59</t>
  </si>
  <si>
    <t>1.45777</t>
  </si>
  <si>
    <t>2020.02.07 13:39:29</t>
  </si>
  <si>
    <t>1.09664</t>
  </si>
  <si>
    <t>2020.02.07 13:40:17</t>
  </si>
  <si>
    <t>1.09637</t>
  </si>
  <si>
    <t>-0.27</t>
  </si>
  <si>
    <t>2020.02.07 21:05:32</t>
  </si>
  <si>
    <t>1.28865</t>
  </si>
  <si>
    <t>1.28815</t>
  </si>
  <si>
    <t>2020.02.07 21:52:39</t>
  </si>
  <si>
    <t>-11.39</t>
  </si>
  <si>
    <t>-11.60</t>
  </si>
  <si>
    <t>Closing balance</t>
  </si>
  <si>
    <t>Third week (03 - 08 Feb)</t>
  </si>
  <si>
    <t>2020 February 15, 23:55</t>
  </si>
  <si>
    <t>2020.02.07 21:09:05</t>
  </si>
  <si>
    <t>1.09466</t>
  </si>
  <si>
    <t>2020.02.10 16:25:58</t>
  </si>
  <si>
    <t>1.09137</t>
  </si>
  <si>
    <t>3.29</t>
  </si>
  <si>
    <t>2020.02.12 00:59:25</t>
  </si>
  <si>
    <t>0.64132</t>
  </si>
  <si>
    <t>0.63989</t>
  </si>
  <si>
    <t>2020.02.12 01:00:14</t>
  </si>
  <si>
    <t>0.64308</t>
  </si>
  <si>
    <t>3.52</t>
  </si>
  <si>
    <t>2020.02.12 00:59:45</t>
  </si>
  <si>
    <t>70.453</t>
  </si>
  <si>
    <t>70.232</t>
  </si>
  <si>
    <t>2020.02.12 01:00:17</t>
  </si>
  <si>
    <t>70.723</t>
  </si>
  <si>
    <t>4.92</t>
  </si>
  <si>
    <t>2020.02.12 00:59:58</t>
  </si>
  <si>
    <t>audnzd</t>
  </si>
  <si>
    <t>1.04696</t>
  </si>
  <si>
    <t>2020.02.12 01:00:22</t>
  </si>
  <si>
    <t>1.04456</t>
  </si>
  <si>
    <t>3.09</t>
  </si>
  <si>
    <t>2020.02.12 01:00:35</t>
  </si>
  <si>
    <t>1.04493</t>
  </si>
  <si>
    <t>2020.02.12 01:00:55</t>
  </si>
  <si>
    <t>1.04476</t>
  </si>
  <si>
    <t>2020.02.12 01:00:48</t>
  </si>
  <si>
    <t>0.64405</t>
  </si>
  <si>
    <t>2020.02.12 01:01:00</t>
  </si>
  <si>
    <t>0.64358</t>
  </si>
  <si>
    <t>2020.02.12 01:01:29</t>
  </si>
  <si>
    <t>0.64450</t>
  </si>
  <si>
    <t>2020.02.12 01:01:47</t>
  </si>
  <si>
    <t>0.64461</t>
  </si>
  <si>
    <t>2020.02.14 13:30:33</t>
  </si>
  <si>
    <t>109.806</t>
  </si>
  <si>
    <t>109.909</t>
  </si>
  <si>
    <t>2020.02.14 13:31:16</t>
  </si>
  <si>
    <t>109.843</t>
  </si>
  <si>
    <t>-1.01</t>
  </si>
  <si>
    <t>2020.02.14 13:33:26</t>
  </si>
  <si>
    <t>0.98080</t>
  </si>
  <si>
    <t>0.98200</t>
  </si>
  <si>
    <t>2020.02.14 13:34:39</t>
  </si>
  <si>
    <t>0.98078</t>
  </si>
  <si>
    <t>2020.02.14 13:25:54</t>
  </si>
  <si>
    <t>1.32430</t>
  </si>
  <si>
    <t>1.32542</t>
  </si>
  <si>
    <t>2020.02.14 13:34:02</t>
  </si>
  <si>
    <t>1.32458</t>
  </si>
  <si>
    <t>2020.02.14 13:27:07</t>
  </si>
  <si>
    <t>buy stop</t>
  </si>
  <si>
    <t>1.08483</t>
  </si>
  <si>
    <t>1.08274</t>
  </si>
  <si>
    <t>2020.02.14 13:34:03</t>
  </si>
  <si>
    <t>1.08456</t>
  </si>
  <si>
    <t>2020.02.14 13:29:01</t>
  </si>
  <si>
    <t>1.30455</t>
  </si>
  <si>
    <t>2020.02.14 13:34:05</t>
  </si>
  <si>
    <t>1.30103</t>
  </si>
  <si>
    <t>13.37</t>
  </si>
  <si>
    <t>Fourth week (10 - 14 Feb)</t>
  </si>
  <si>
    <t>This week I mainly traded on demo account to improve and learn more on the strategy I saw. I also found Nick Shawn's trading strategy as per my plan to watch all his videos to find his trading strategy. For the next two weeks at least I willl be testing his trading strategy. I also did not focus much on risk management. This coming week I will be working on that as well.</t>
  </si>
  <si>
    <t>2020 February 22, 02:09</t>
  </si>
  <si>
    <t>2020.02.20 00:11:16</t>
  </si>
  <si>
    <t>0.66756</t>
  </si>
  <si>
    <t>0.66815</t>
  </si>
  <si>
    <t>0.66675</t>
  </si>
  <si>
    <t>2020.02.20 00:30:01</t>
  </si>
  <si>
    <t>0.66750</t>
  </si>
  <si>
    <t>deleted [no money]</t>
  </si>
  <si>
    <t>2020.02.20 00:29:50</t>
  </si>
  <si>
    <t>0.66942</t>
  </si>
  <si>
    <t>0.66848</t>
  </si>
  <si>
    <t>0.67111</t>
  </si>
  <si>
    <t>2020.02.20 00:30:00</t>
  </si>
  <si>
    <t>2020.02.20 00:27:56</t>
  </si>
  <si>
    <t>0.67280</t>
  </si>
  <si>
    <t>0.66948</t>
  </si>
  <si>
    <t>2020.02.20 00:29:06</t>
  </si>
  <si>
    <t>0.66960</t>
  </si>
  <si>
    <t>0.66810</t>
  </si>
  <si>
    <t>2020.02.20 00:29:54</t>
  </si>
  <si>
    <t>0.66967</t>
  </si>
  <si>
    <t>2020.02.20 00:30:53</t>
  </si>
  <si>
    <t>0.66802</t>
  </si>
  <si>
    <t>2020.02.20 00:31:14</t>
  </si>
  <si>
    <t>0.66854</t>
  </si>
  <si>
    <t>1.04</t>
  </si>
  <si>
    <t>2020.02.21 17:08:03</t>
  </si>
  <si>
    <t>111.737</t>
  </si>
  <si>
    <t>111.448</t>
  </si>
  <si>
    <t>112.018</t>
  </si>
  <si>
    <t>2020.02.21 19:45:44</t>
  </si>
  <si>
    <t>111.603</t>
  </si>
  <si>
    <t>-6.00</t>
  </si>
  <si>
    <t>-9.66</t>
  </si>
  <si>
    <t>-4.70</t>
  </si>
  <si>
    <t>This week I was testing Nick Shawn's strategy. I took two stupid trades. Next week I'm continuing with the test</t>
  </si>
  <si>
    <t>RESULTS FOR NICK SHAWN'S TRADING STRATEGY</t>
  </si>
  <si>
    <t>Pair</t>
  </si>
  <si>
    <t>First week: 17 Feb - 21 Feb 2020</t>
  </si>
  <si>
    <t>NASDAQ100</t>
  </si>
  <si>
    <t>EURUSD</t>
  </si>
  <si>
    <t>USDJPY</t>
  </si>
  <si>
    <t>AUDUSD</t>
  </si>
  <si>
    <t>GBPUSD</t>
  </si>
  <si>
    <t>USDCHF</t>
  </si>
  <si>
    <t>EURJPY</t>
  </si>
  <si>
    <t>NZDUSD</t>
  </si>
  <si>
    <t>USDCAD</t>
  </si>
  <si>
    <t>XAUUSD</t>
  </si>
  <si>
    <t>Trades</t>
  </si>
  <si>
    <t>TOTAL:</t>
  </si>
  <si>
    <t>OVERALL RESULTS</t>
  </si>
  <si>
    <t>Second week: 24 Feb - 28 Feb 2020</t>
  </si>
  <si>
    <t>Third week: 02 Mar - 06 Mar 2020</t>
  </si>
  <si>
    <t>Fourth week: 09 Mar - 13 Mar 2020</t>
  </si>
  <si>
    <t>Fifth week: 16 Mar - 20 Mar 2020</t>
  </si>
  <si>
    <t>Sixth week: 23 Mar - 27 Mar 2020</t>
  </si>
  <si>
    <t>2020 February 29, 01:36</t>
  </si>
  <si>
    <t>2020.02.24 00:22:25</t>
  </si>
  <si>
    <t>1.08398</t>
  </si>
  <si>
    <t>1.08068</t>
  </si>
  <si>
    <t>2020.02.24 07:08:19</t>
  </si>
  <si>
    <t>2020.02.26 23:45:02</t>
  </si>
  <si>
    <t>0.65471</t>
  </si>
  <si>
    <t>2020.02.26 23:52:49</t>
  </si>
  <si>
    <t>0.65472</t>
  </si>
  <si>
    <t>2020.02.27 00:00:03</t>
  </si>
  <si>
    <t>0.65479</t>
  </si>
  <si>
    <t>0.65875</t>
  </si>
  <si>
    <t>0.64400</t>
  </si>
  <si>
    <t>2020.02.27 15:24:40</t>
  </si>
  <si>
    <t>2020.02.27 00:00:25</t>
  </si>
  <si>
    <t>2020.02.27 00:04:57</t>
  </si>
  <si>
    <t>0.65502</t>
  </si>
  <si>
    <t>-7.92</t>
  </si>
  <si>
    <t>-11.63</t>
  </si>
  <si>
    <t>Lost $7,92 trading the news from signal given by Cheeseboy and $3,30 from a eurusd trade</t>
  </si>
  <si>
    <t>-0.46</t>
  </si>
  <si>
    <t>STRATEGY RULES</t>
  </si>
  <si>
    <t>First week: 30 Mar - 03 Apr 2020</t>
  </si>
  <si>
    <t>Second week: 06 Apr - 10 Apr 2020</t>
  </si>
  <si>
    <t>Third week: 13 Apr - 17 Apr 2020</t>
  </si>
  <si>
    <t>Fourth week: 20 Apr - 24 Apr Mar 2020</t>
  </si>
  <si>
    <t>Fifth week: 27 Apr - 01 May 2020</t>
  </si>
  <si>
    <t>Sixth week: 04 May - 08 May 2020</t>
  </si>
  <si>
    <t>Starting Margin:</t>
  </si>
  <si>
    <t>Account: 21453856</t>
  </si>
  <si>
    <t>2020 April 4, 22:45</t>
  </si>
  <si>
    <t>2020.03.28 00:13:20</t>
  </si>
  <si>
    <t>Deposit: Manual</t>
  </si>
  <si>
    <t>100 000.00</t>
  </si>
  <si>
    <t>2020.03.30 00:00:06</t>
  </si>
  <si>
    <t>1.67</t>
  </si>
  <si>
    <t>0.61761</t>
  </si>
  <si>
    <t>0.61130</t>
  </si>
  <si>
    <t>0.62640</t>
  </si>
  <si>
    <t>2020.03.30 07:46:07</t>
  </si>
  <si>
    <t>-1 053.77</t>
  </si>
  <si>
    <t>2020.03.30 14:10:55</t>
  </si>
  <si>
    <t>1.20</t>
  </si>
  <si>
    <t>107.762</t>
  </si>
  <si>
    <t>108.679</t>
  </si>
  <si>
    <t>106.518</t>
  </si>
  <si>
    <t>2020.03.31 00:54:45</t>
  </si>
  <si>
    <t>-13.03</t>
  </si>
  <si>
    <t>-1 012.52</t>
  </si>
  <si>
    <t>2020.03.30 14:44:23</t>
  </si>
  <si>
    <t>1.34</t>
  </si>
  <si>
    <t>0.95812</t>
  </si>
  <si>
    <t>0.96418</t>
  </si>
  <si>
    <t>0.94656</t>
  </si>
  <si>
    <t>2020.03.31 08:59:39</t>
  </si>
  <si>
    <t>-16.49</t>
  </si>
  <si>
    <t>-842.21</t>
  </si>
  <si>
    <t>2020.03.31 00:20:42</t>
  </si>
  <si>
    <t>1.40</t>
  </si>
  <si>
    <t>1.41711</t>
  </si>
  <si>
    <t>1.42768</t>
  </si>
  <si>
    <t>1.40212</t>
  </si>
  <si>
    <t>2020.03.31 13:17:02</t>
  </si>
  <si>
    <t>-1 036.51</t>
  </si>
  <si>
    <t>2020.03.31 11:02:26</t>
  </si>
  <si>
    <t>1.54</t>
  </si>
  <si>
    <t>1.42454</t>
  </si>
  <si>
    <t>1.41366</t>
  </si>
  <si>
    <t>1.43599</t>
  </si>
  <si>
    <t>2020.03.31 15:31:46</t>
  </si>
  <si>
    <t>-1 185.24</t>
  </si>
  <si>
    <t>2020.03.31 11:09:56</t>
  </si>
  <si>
    <t>1.14</t>
  </si>
  <si>
    <t>108.587</t>
  </si>
  <si>
    <t>107.716</t>
  </si>
  <si>
    <t>110.015</t>
  </si>
  <si>
    <t>2020.03.31 15:15:48</t>
  </si>
  <si>
    <t>-921.81</t>
  </si>
  <si>
    <t>2020.04.01 02:08:46</t>
  </si>
  <si>
    <t>7727.50</t>
  </si>
  <si>
    <t>7160.50</t>
  </si>
  <si>
    <t>2020.04.01 02:15:46</t>
  </si>
  <si>
    <t>7737.75</t>
  </si>
  <si>
    <t>1 025.00</t>
  </si>
  <si>
    <t>2020.04.01 10:43:12</t>
  </si>
  <si>
    <t>1592.89</t>
  </si>
  <si>
    <t>1614.70</t>
  </si>
  <si>
    <t>1563.87</t>
  </si>
  <si>
    <t>2020.04.02 17:01:22</t>
  </si>
  <si>
    <t>-43.62</t>
  </si>
  <si>
    <t>2020.04.01 11:28:01</t>
  </si>
  <si>
    <t>1.36</t>
  </si>
  <si>
    <t>0.60676</t>
  </si>
  <si>
    <t>0.61247</t>
  </si>
  <si>
    <t>0.59630</t>
  </si>
  <si>
    <t>2020.04.01 14:49:33</t>
  </si>
  <si>
    <t>-776.56</t>
  </si>
  <si>
    <t>2020.04.01 12:03:11</t>
  </si>
  <si>
    <t>1.57</t>
  </si>
  <si>
    <t>1.09304</t>
  </si>
  <si>
    <t>1.09991</t>
  </si>
  <si>
    <t>1.08482</t>
  </si>
  <si>
    <t>2020.04.02 13:54:35</t>
  </si>
  <si>
    <t>1 290.54</t>
  </si>
  <si>
    <t>2020.04.01 19:04:35</t>
  </si>
  <si>
    <t>0.96713</t>
  </si>
  <si>
    <t>0.96301</t>
  </si>
  <si>
    <t>0.97310</t>
  </si>
  <si>
    <t>2020.04.02 14:52:13</t>
  </si>
  <si>
    <t>1 380.38</t>
  </si>
  <si>
    <t>2020.04.01 19:07:20</t>
  </si>
  <si>
    <t>1.47</t>
  </si>
  <si>
    <t>107.171</t>
  </si>
  <si>
    <t>107.903</t>
  </si>
  <si>
    <t>106.193</t>
  </si>
  <si>
    <t>2020.04.02 14:52:26</t>
  </si>
  <si>
    <t>-47.90</t>
  </si>
  <si>
    <t>-997.23</t>
  </si>
  <si>
    <t>-77.92</t>
  </si>
  <si>
    <t>-4 173.55</t>
  </si>
  <si>
    <t>-4 251.47</t>
  </si>
  <si>
    <t>This week was very much against me. I followed all the rules in my trading strategy but still most of my trades hit the stop loss. Every trade is 1% of the balance at the time of taking the trade.</t>
  </si>
  <si>
    <t>2020.04.05 22:04:12</t>
  </si>
  <si>
    <t>1.08100</t>
  </si>
  <si>
    <t>1.08566</t>
  </si>
  <si>
    <t>1.07338</t>
  </si>
  <si>
    <t>2020.04.07 06:57:14</t>
  </si>
  <si>
    <t>-908.70</t>
  </si>
  <si>
    <t>2020.04.05 22:06:44</t>
  </si>
  <si>
    <t>108.562</t>
  </si>
  <si>
    <t>107.854</t>
  </si>
  <si>
    <t>109.361</t>
  </si>
  <si>
    <t>2020.04.06 07:32:11</t>
  </si>
  <si>
    <t>1 424.69</t>
  </si>
  <si>
    <t>2020.04.05 22:10:24</t>
  </si>
  <si>
    <t>1.91</t>
  </si>
  <si>
    <t>0.59996</t>
  </si>
  <si>
    <t>0.60546</t>
  </si>
  <si>
    <t>0.59296</t>
  </si>
  <si>
    <t>2020.04.06 07:30:56</t>
  </si>
  <si>
    <t>-1 050.50</t>
  </si>
  <si>
    <t>2020.04.05 22:17:56</t>
  </si>
  <si>
    <t>1.22492</t>
  </si>
  <si>
    <t>1.23406</t>
  </si>
  <si>
    <t>1.21408</t>
  </si>
  <si>
    <t>2020.04.07 07:16:15</t>
  </si>
  <si>
    <t>-1.98</t>
  </si>
  <si>
    <t>-1 087.66</t>
  </si>
  <si>
    <t>2020.04.06 21:16:24</t>
  </si>
  <si>
    <t>1.59</t>
  </si>
  <si>
    <t>0.60922</t>
  </si>
  <si>
    <t>0.60256</t>
  </si>
  <si>
    <t>0.61763</t>
  </si>
  <si>
    <t>2020.04.07 07:10:18</t>
  </si>
  <si>
    <t>1 337.19</t>
  </si>
  <si>
    <t>2020.04.06 22:15:39</t>
  </si>
  <si>
    <t>4.00</t>
  </si>
  <si>
    <t>0.59321</t>
  </si>
  <si>
    <t>0.59053</t>
  </si>
  <si>
    <t>0.59652</t>
  </si>
  <si>
    <t>2020.04.07 04:37:05</t>
  </si>
  <si>
    <t>1 324.00</t>
  </si>
  <si>
    <t>2020.04.07 15:13:34</t>
  </si>
  <si>
    <t>1.40084</t>
  </si>
  <si>
    <t>1.40768</t>
  </si>
  <si>
    <t>1.38993</t>
  </si>
  <si>
    <t>2020.04.08 06:25:30</t>
  </si>
  <si>
    <t>-11.46</t>
  </si>
  <si>
    <t>-928.08</t>
  </si>
  <si>
    <t>2020.04.07 15:16:33</t>
  </si>
  <si>
    <t>1.62</t>
  </si>
  <si>
    <t>118.703</t>
  </si>
  <si>
    <t>117.932</t>
  </si>
  <si>
    <t>119.703</t>
  </si>
  <si>
    <t>2020.04.08 06:18:42</t>
  </si>
  <si>
    <t>-10.59</t>
  </si>
  <si>
    <t>-1 147.61</t>
  </si>
  <si>
    <t>2020.04.07 22:27:10</t>
  </si>
  <si>
    <t>4.20</t>
  </si>
  <si>
    <t>0.96924</t>
  </si>
  <si>
    <t>0.97171</t>
  </si>
  <si>
    <t>0.96613</t>
  </si>
  <si>
    <t>2020.04.08 02:23:52</t>
  </si>
  <si>
    <t>-1 067.60</t>
  </si>
  <si>
    <t>2020.04.09 21:19:27</t>
  </si>
  <si>
    <t>1.33</t>
  </si>
  <si>
    <t>1.09319</t>
  </si>
  <si>
    <t>1.08591</t>
  </si>
  <si>
    <t>-17.21</t>
  </si>
  <si>
    <t>2020.04.07 15:10:16</t>
  </si>
  <si>
    <t>0.23</t>
  </si>
  <si>
    <t>1651.84</t>
  </si>
  <si>
    <t>1616.71</t>
  </si>
  <si>
    <t>-12.07</t>
  </si>
  <si>
    <t>2020.04.08 22:11:49</t>
  </si>
  <si>
    <t>2.52</t>
  </si>
  <si>
    <t>0.60092</t>
  </si>
  <si>
    <t>0.60467</t>
  </si>
  <si>
    <t>-20.09</t>
  </si>
  <si>
    <t>2020.04.09 21:43:28</t>
  </si>
  <si>
    <t>1.39714</t>
  </si>
  <si>
    <t>1.40716</t>
  </si>
  <si>
    <t>-8.04</t>
  </si>
  <si>
    <t>2020.04.08 22:06:36</t>
  </si>
  <si>
    <t>2.97</t>
  </si>
  <si>
    <t>0.97221</t>
  </si>
  <si>
    <t>0.96800</t>
  </si>
  <si>
    <t>-73.10</t>
  </si>
  <si>
    <t>STRATEGY</t>
  </si>
  <si>
    <t>2020 April 13, 15:48</t>
  </si>
  <si>
    <t>2020.04.12 22:34:11</t>
  </si>
  <si>
    <t>1685.35</t>
  </si>
  <si>
    <t>770.73</t>
  </si>
  <si>
    <t>2020.04.12 21:22:54</t>
  </si>
  <si>
    <t>0.96655</t>
  </si>
  <si>
    <t>1 739.20</t>
  </si>
  <si>
    <t>2020.04.12 21:22:56</t>
  </si>
  <si>
    <t>0.60666</t>
  </si>
  <si>
    <t>1 446.48</t>
  </si>
  <si>
    <t>2020.04.12 21:22:49</t>
  </si>
  <si>
    <t>1.09310</t>
  </si>
  <si>
    <t>-11.97</t>
  </si>
  <si>
    <t>2020.04.12 21:22:58</t>
  </si>
  <si>
    <t>1.39382</t>
  </si>
  <si>
    <t>319.18</t>
  </si>
  <si>
    <t>-154.54</t>
  </si>
  <si>
    <t>2 159.35</t>
  </si>
  <si>
    <t>2 004.81</t>
  </si>
  <si>
    <r>
      <rPr>
        <b/>
        <sz val="11"/>
        <color rgb="FFFF0000"/>
        <rFont val="Calibri"/>
        <family val="2"/>
        <scheme val="minor"/>
      </rPr>
      <t>1.</t>
    </r>
    <r>
      <rPr>
        <b/>
        <sz val="11"/>
        <color theme="4" tint="-0.249977111117893"/>
        <rFont val="Calibri"/>
        <family val="2"/>
        <scheme val="minor"/>
      </rPr>
      <t xml:space="preserve"> Identify a clear trend</t>
    </r>
  </si>
  <si>
    <t>Overall outcome for this week is positive. Things may be a bit confusing as I have orders running to the following week. However, I closed all the opened orders on sunday night when the market opened. I have been learning how to use a trailing stop, so far it's been amazing. I'm now not capping my take profit potential  by using a Take Profit, Instead I'm using a trailing stop to trail my orders. This allows me to maximase my profit and at the same time having a stop loss set in place should the market reverse.</t>
  </si>
  <si>
    <t>2020 April 18, 02:27</t>
  </si>
  <si>
    <t>2020.04.13 15:01:40</t>
  </si>
  <si>
    <t>2.14</t>
  </si>
  <si>
    <t>0.63754</t>
  </si>
  <si>
    <t>0.63974</t>
  </si>
  <si>
    <t>2020.04.14 19:49:51</t>
  </si>
  <si>
    <t>0.64302</t>
  </si>
  <si>
    <t>-12.56</t>
  </si>
  <si>
    <t>1 172.72</t>
  </si>
  <si>
    <t>2020.04.13 15:08:02</t>
  </si>
  <si>
    <t>1.43</t>
  </si>
  <si>
    <t>1.25072</t>
  </si>
  <si>
    <t>1.25784</t>
  </si>
  <si>
    <t>2020.04.14 19:50:13</t>
  </si>
  <si>
    <t>1.26208</t>
  </si>
  <si>
    <t>-14.70</t>
  </si>
  <si>
    <t>1 624.48</t>
  </si>
  <si>
    <t>2020.04.13 22:22:19</t>
  </si>
  <si>
    <t>2.61</t>
  </si>
  <si>
    <t>117.483</t>
  </si>
  <si>
    <t>117.904</t>
  </si>
  <si>
    <t>2020.04.14 04:25:25</t>
  </si>
  <si>
    <t>-1 020.06</t>
  </si>
  <si>
    <t>2020.04.14 12:01:24</t>
  </si>
  <si>
    <t>1.25648</t>
  </si>
  <si>
    <t>1.25742</t>
  </si>
  <si>
    <t>2020.04.15 06:58:58</t>
  </si>
  <si>
    <t>-13.81</t>
  </si>
  <si>
    <t>125.02</t>
  </si>
  <si>
    <t>2020.04.14 12:10:20</t>
  </si>
  <si>
    <t>1.58</t>
  </si>
  <si>
    <t>1.39146</t>
  </si>
  <si>
    <t>1.39846</t>
  </si>
  <si>
    <t>2020.04.15 07:55:32</t>
  </si>
  <si>
    <t>-9.48</t>
  </si>
  <si>
    <t>-790.87</t>
  </si>
  <si>
    <t>2020.04.15 00:04:47</t>
  </si>
  <si>
    <t>1725.83</t>
  </si>
  <si>
    <t>1707.11</t>
  </si>
  <si>
    <t>1754.95</t>
  </si>
  <si>
    <t>2020.04.16 22:14:52</t>
  </si>
  <si>
    <t>-18.72</t>
  </si>
  <si>
    <t>2020.04.16 02:17:42</t>
  </si>
  <si>
    <t>8553.25</t>
  </si>
  <si>
    <t>2020.04.16 02:22:41</t>
  </si>
  <si>
    <t>8556.25</t>
  </si>
  <si>
    <t>6.00</t>
  </si>
  <si>
    <t>2020.04.16 02:23:10</t>
  </si>
  <si>
    <t>8558.00</t>
  </si>
  <si>
    <t>8668.75</t>
  </si>
  <si>
    <t>2020.04.16 15:09:11</t>
  </si>
  <si>
    <t>8720.25</t>
  </si>
  <si>
    <t>16 225.00</t>
  </si>
  <si>
    <t>2020.04.16 02:25:41</t>
  </si>
  <si>
    <t>8563.00</t>
  </si>
  <si>
    <t>8786.50</t>
  </si>
  <si>
    <t>2020.04.16 22:37:47</t>
  </si>
  <si>
    <t>8894.75</t>
  </si>
  <si>
    <t>663.50</t>
  </si>
  <si>
    <t>2020.04.16 03:08:28</t>
  </si>
  <si>
    <t>2.00</t>
  </si>
  <si>
    <t>8516.50</t>
  </si>
  <si>
    <t>2020.04.16 03:23:57</t>
  </si>
  <si>
    <t>8531.75</t>
  </si>
  <si>
    <t>-3 050.00</t>
  </si>
  <si>
    <t>-51.94</t>
  </si>
  <si>
    <t>14 937.07</t>
  </si>
  <si>
    <t>14 885.13</t>
  </si>
  <si>
    <t>I mistakenly took a trade in a one minute timeframe that resulted in a lot of NAS100 profit. Not calculating these orders  $16225,00, $3050,00 and $6,00 this week's closing balance should be $99469,47 which is a 1,73% increase from last week's closing balance</t>
  </si>
  <si>
    <t>2020 April 24, 23:41</t>
  </si>
  <si>
    <t>2020.04.19 22:06:14</t>
  </si>
  <si>
    <t>2.04</t>
  </si>
  <si>
    <t>0.96725</t>
  </si>
  <si>
    <t>0.97261</t>
  </si>
  <si>
    <t>2020.04.21 13:02:49</t>
  </si>
  <si>
    <t>-25.10</t>
  </si>
  <si>
    <t>-1 124.23</t>
  </si>
  <si>
    <t>2020.04.19 22:08:10</t>
  </si>
  <si>
    <t>0.60298</t>
  </si>
  <si>
    <t>0.60869</t>
  </si>
  <si>
    <t>2020.04.20 14:47:35</t>
  </si>
  <si>
    <t>-1 261.91</t>
  </si>
  <si>
    <t>2020.04.20 00:01:29</t>
  </si>
  <si>
    <t>8755.00</t>
  </si>
  <si>
    <t>8756.00</t>
  </si>
  <si>
    <t>2020.04.20 07:13:03</t>
  </si>
  <si>
    <t>2020.04.20 13:01:33</t>
  </si>
  <si>
    <t>1685.19</t>
  </si>
  <si>
    <t>1703.50</t>
  </si>
  <si>
    <t>1655.40</t>
  </si>
  <si>
    <t>2020.04.22 09:17:20</t>
  </si>
  <si>
    <t>-18.31</t>
  </si>
  <si>
    <t>2020.04.20 13:03:38</t>
  </si>
  <si>
    <t>8725.00</t>
  </si>
  <si>
    <t>8614.75</t>
  </si>
  <si>
    <t>2020.04.21 02:42:36</t>
  </si>
  <si>
    <t>-0.51</t>
  </si>
  <si>
    <t>-110.25</t>
  </si>
  <si>
    <t>2020.04.21 07:10:48</t>
  </si>
  <si>
    <t>8694.75</t>
  </si>
  <si>
    <t>8600.00</t>
  </si>
  <si>
    <t>2020.04.21 12:00:17</t>
  </si>
  <si>
    <t>-94.75</t>
  </si>
  <si>
    <t>2020.04.21 08:01:57</t>
  </si>
  <si>
    <t>2.13</t>
  </si>
  <si>
    <t>0.59748</t>
  </si>
  <si>
    <t>0.60064</t>
  </si>
  <si>
    <t>0.59351</t>
  </si>
  <si>
    <t>2020.04.22 23:31:21</t>
  </si>
  <si>
    <t>-16.78</t>
  </si>
  <si>
    <t>845.61</t>
  </si>
  <si>
    <t>2020.04.21 08:03:50</t>
  </si>
  <si>
    <t>1.32</t>
  </si>
  <si>
    <t>1.23949</t>
  </si>
  <si>
    <t>1.22957</t>
  </si>
  <si>
    <t>2020.04.21 18:19:26</t>
  </si>
  <si>
    <t>1 309.44</t>
  </si>
  <si>
    <t>2020.04.21 08:06:16</t>
  </si>
  <si>
    <t>0.62974</t>
  </si>
  <si>
    <t>0.63558</t>
  </si>
  <si>
    <t>2020.04.23 06:08:42</t>
  </si>
  <si>
    <t>-770.88</t>
  </si>
  <si>
    <t>2020.04.21 17:37:50</t>
  </si>
  <si>
    <t>8466.25</t>
  </si>
  <si>
    <t>8481.00</t>
  </si>
  <si>
    <t>2020.04.21 18:17:00</t>
  </si>
  <si>
    <t>14.75</t>
  </si>
  <si>
    <t>2020.04.21 18:41:39</t>
  </si>
  <si>
    <t>8448.25</t>
  </si>
  <si>
    <t>8300.00</t>
  </si>
  <si>
    <t>8675.50</t>
  </si>
  <si>
    <t>2020.04.22 18:49:23</t>
  </si>
  <si>
    <t>-0.49</t>
  </si>
  <si>
    <t>227.25</t>
  </si>
  <si>
    <t>-46.20</t>
  </si>
  <si>
    <t>-982.28</t>
  </si>
  <si>
    <t>-1 028.48</t>
  </si>
  <si>
    <t>This week I learnt that I have a tendency of entering trades prematurely without having a complete setup. I also learnt that with Nasdaq100 I need to set my SL and TP at the moment I don't know how to use the trailing stop for this symbol.</t>
  </si>
  <si>
    <t>Fourth week: 20 Apr - 24 Apr 2020</t>
  </si>
  <si>
    <t>2020.04.26 22:09:10</t>
  </si>
  <si>
    <t>1.08195</t>
  </si>
  <si>
    <t>1.08713</t>
  </si>
  <si>
    <t>2020.04.28 09:25:24</t>
  </si>
  <si>
    <t>-1 149.96</t>
  </si>
  <si>
    <t>2020.04.26 22:11:43</t>
  </si>
  <si>
    <t>0.60131</t>
  </si>
  <si>
    <t>0.60628</t>
  </si>
  <si>
    <t>2020.04.27 04:38:06</t>
  </si>
  <si>
    <t>-1 098.37</t>
  </si>
  <si>
    <t>2020.04.26 22:15:57</t>
  </si>
  <si>
    <t>8757.00</t>
  </si>
  <si>
    <t>8921.75</t>
  </si>
  <si>
    <t>8522.75</t>
  </si>
  <si>
    <t>2020.04.28 09:26:57</t>
  </si>
  <si>
    <t>-164.75</t>
  </si>
  <si>
    <t>2020.04.27 14:02:15</t>
  </si>
  <si>
    <t>1.24256</t>
  </si>
  <si>
    <t>1.23691</t>
  </si>
  <si>
    <t>2020.04.29 15:04:08</t>
  </si>
  <si>
    <t>1.24311</t>
  </si>
  <si>
    <t>-40.87</t>
  </si>
  <si>
    <t>110.00</t>
  </si>
  <si>
    <t>2020.04.27 22:01:38</t>
  </si>
  <si>
    <t>5.64</t>
  </si>
  <si>
    <t>107.237</t>
  </si>
  <si>
    <t>107.032</t>
  </si>
  <si>
    <t>2020.04.28 16:04:32</t>
  </si>
  <si>
    <t>106.842</t>
  </si>
  <si>
    <t>2 085.14</t>
  </si>
  <si>
    <t>2020.04.27 22:10:11</t>
  </si>
  <si>
    <t>8809.25</t>
  </si>
  <si>
    <t>8606.25</t>
  </si>
  <si>
    <t>9106.25</t>
  </si>
  <si>
    <t>2020.04.29 20:44:15</t>
  </si>
  <si>
    <t>297.00</t>
  </si>
  <si>
    <t>2020.04.28 03:03:36</t>
  </si>
  <si>
    <t>2.16</t>
  </si>
  <si>
    <t>0.64379</t>
  </si>
  <si>
    <t>0.64481</t>
  </si>
  <si>
    <t>2020.04.28 16:04:53</t>
  </si>
  <si>
    <t>0.64980</t>
  </si>
  <si>
    <t>1 298.16</t>
  </si>
  <si>
    <t>2020.04.28 16:07:47</t>
  </si>
  <si>
    <t>2.03</t>
  </si>
  <si>
    <t>1.39896</t>
  </si>
  <si>
    <t>1.38929</t>
  </si>
  <si>
    <t>2020.04.29 20:01:46</t>
  </si>
  <si>
    <t>1.38864</t>
  </si>
  <si>
    <t>-12.18</t>
  </si>
  <si>
    <t>1 508.64</t>
  </si>
  <si>
    <t>2020 May 1, 02:30</t>
  </si>
  <si>
    <t>2020.04.28 22:09:46</t>
  </si>
  <si>
    <t>1705.35</t>
  </si>
  <si>
    <t>1714.40</t>
  </si>
  <si>
    <t>1684.78</t>
  </si>
  <si>
    <t>2020.04.30 16:17:47</t>
  </si>
  <si>
    <t>-27.13</t>
  </si>
  <si>
    <t>2 057.00</t>
  </si>
  <si>
    <t>2020.04.29 12:01:11</t>
  </si>
  <si>
    <t>0.65097</t>
  </si>
  <si>
    <t>0.65306</t>
  </si>
  <si>
    <t>2020.04.30 00:46:24</t>
  </si>
  <si>
    <t>-50.64</t>
  </si>
  <si>
    <t>585.20</t>
  </si>
  <si>
    <t>-131.84</t>
  </si>
  <si>
    <t>5 528.06</t>
  </si>
  <si>
    <t>5 396.22</t>
  </si>
  <si>
    <t>ACCOUNT</t>
  </si>
  <si>
    <t>DATE</t>
  </si>
  <si>
    <t>TDMarkets</t>
  </si>
  <si>
    <t>Binary</t>
  </si>
  <si>
    <t>AMOUNT</t>
  </si>
  <si>
    <t>Avatrade</t>
  </si>
  <si>
    <t>SUM</t>
  </si>
  <si>
    <t>2020 May 9, 04:08</t>
  </si>
  <si>
    <t>2020.05.03 22:17:27</t>
  </si>
  <si>
    <t>1.41006</t>
  </si>
  <si>
    <t>1.40964</t>
  </si>
  <si>
    <t>2020.05.06 12:18:16</t>
  </si>
  <si>
    <t>-19.32</t>
  </si>
  <si>
    <t>47.97</t>
  </si>
  <si>
    <t>2020.05.04 19:03:25</t>
  </si>
  <si>
    <t>1.24406</t>
  </si>
  <si>
    <t>1.23526</t>
  </si>
  <si>
    <t>2020.05.07 04:16:58</t>
  </si>
  <si>
    <t>1.23227</t>
  </si>
  <si>
    <t>-13.99</t>
  </si>
  <si>
    <t>1 957.14</t>
  </si>
  <si>
    <t>2020.05.04 19:07:43</t>
  </si>
  <si>
    <t>3.57</t>
  </si>
  <si>
    <t>0.96555</t>
  </si>
  <si>
    <t>0.96965</t>
  </si>
  <si>
    <t>2020.05.05 16:53:44</t>
  </si>
  <si>
    <t>0.97273</t>
  </si>
  <si>
    <t>2 635.12</t>
  </si>
  <si>
    <t>2020.05.05 03:53:01</t>
  </si>
  <si>
    <t>2.59</t>
  </si>
  <si>
    <t>0.60665</t>
  </si>
  <si>
    <t>0.60141</t>
  </si>
  <si>
    <t>2020.05.06 15:48:01</t>
  </si>
  <si>
    <t>-10.28</t>
  </si>
  <si>
    <t>-1 357.16</t>
  </si>
  <si>
    <t>2020.05.05 03:54:54</t>
  </si>
  <si>
    <t>3.15</t>
  </si>
  <si>
    <t>116.230</t>
  </si>
  <si>
    <t>115.870</t>
  </si>
  <si>
    <t>2020.05.05 16:53:16</t>
  </si>
  <si>
    <t>115.479</t>
  </si>
  <si>
    <t>2 221.06</t>
  </si>
  <si>
    <t>2020.05.05 16:59:44</t>
  </si>
  <si>
    <t>0.64508</t>
  </si>
  <si>
    <t>0.63905</t>
  </si>
  <si>
    <t>2020.05.06 22:28:27</t>
  </si>
  <si>
    <t>-47.87</t>
  </si>
  <si>
    <t>-1 224.09</t>
  </si>
  <si>
    <t>2020.05.07 04:16:31</t>
  </si>
  <si>
    <t>3.16</t>
  </si>
  <si>
    <t>106.176</t>
  </si>
  <si>
    <t>106.582</t>
  </si>
  <si>
    <t>2020.05.07 10:42:33</t>
  </si>
  <si>
    <t>-1 203.73</t>
  </si>
  <si>
    <t>-91.46</t>
  </si>
  <si>
    <t>3 076.31</t>
  </si>
  <si>
    <t>2 984.85</t>
  </si>
  <si>
    <t>Seventh week: 11 May - 15 May 2020</t>
  </si>
  <si>
    <t>GBPUSD order I got anxious and I ended up closing the trade early at a profit. The trade ended up hitting my take profit.</t>
  </si>
  <si>
    <t>I've been focusing a lot on Boom and Crash synthetics lately. It is very risky but has a huge potential of making a lot of money in a short space of time. With Forex the strategy has been wonderful, I'm now at 18,58% increase from the initial deposit</t>
  </si>
  <si>
    <t>2020.05.11 02:51:48</t>
  </si>
  <si>
    <t>3.26</t>
  </si>
  <si>
    <t>0.97018</t>
  </si>
  <si>
    <t>0.97412</t>
  </si>
  <si>
    <t>2020.05.12 00:20:41</t>
  </si>
  <si>
    <t>-40.12</t>
  </si>
  <si>
    <t>-1 318.56</t>
  </si>
  <si>
    <t>2020.05.11 02:55:26</t>
  </si>
  <si>
    <t>2.94</t>
  </si>
  <si>
    <t>0.61420</t>
  </si>
  <si>
    <t>0.61059</t>
  </si>
  <si>
    <t>2020.05.11 11:14:36</t>
  </si>
  <si>
    <t>-1 061.34</t>
  </si>
  <si>
    <t>2020.05.11 03:00:39</t>
  </si>
  <si>
    <t>9271.75</t>
  </si>
  <si>
    <t>9126.00</t>
  </si>
  <si>
    <t>9525.25</t>
  </si>
  <si>
    <t>2020.05.11 12:42:37</t>
  </si>
  <si>
    <t>-145.75</t>
  </si>
  <si>
    <t>2020.05.11 11:46:36</t>
  </si>
  <si>
    <t>4.09</t>
  </si>
  <si>
    <t>1.39992</t>
  </si>
  <si>
    <t>1.40239</t>
  </si>
  <si>
    <t>2020.05.12 05:33:48</t>
  </si>
  <si>
    <t>-16.36</t>
  </si>
  <si>
    <t>720.36</t>
  </si>
  <si>
    <t>2020.05.11 11:49:50</t>
  </si>
  <si>
    <t>1699.75</t>
  </si>
  <si>
    <t>1706.75</t>
  </si>
  <si>
    <t>1716.37</t>
  </si>
  <si>
    <t>2020.05.13 13:00:56</t>
  </si>
  <si>
    <t>16.62</t>
  </si>
  <si>
    <t>2020.05.12 02:20:02</t>
  </si>
  <si>
    <t>9243.50</t>
  </si>
  <si>
    <t>9121.50</t>
  </si>
  <si>
    <t>9463.00</t>
  </si>
  <si>
    <t>2020.05.12 19:51:29</t>
  </si>
  <si>
    <t>-122.00</t>
  </si>
  <si>
    <t>2020.05.12 03:14:46</t>
  </si>
  <si>
    <t>2.48</t>
  </si>
  <si>
    <t>115.964</t>
  </si>
  <si>
    <t>116.516</t>
  </si>
  <si>
    <t>2020.05.12 12:12:12</t>
  </si>
  <si>
    <t>-1 275.33</t>
  </si>
  <si>
    <t>2020.05.12 05:41:44</t>
  </si>
  <si>
    <t>107.393</t>
  </si>
  <si>
    <t>106.949</t>
  </si>
  <si>
    <t>2020.05.13 12:48:57</t>
  </si>
  <si>
    <t>106.893</t>
  </si>
  <si>
    <t>-38.23</t>
  </si>
  <si>
    <t>1 646.51</t>
  </si>
  <si>
    <t>2020.05.13 06:50:16</t>
  </si>
  <si>
    <t>9113.50</t>
  </si>
  <si>
    <t>9140.50</t>
  </si>
  <si>
    <t>9405.00</t>
  </si>
  <si>
    <t>2020.05.13 12:58:06</t>
  </si>
  <si>
    <t>54.00</t>
  </si>
  <si>
    <t>2020.05.13 06:59:11</t>
  </si>
  <si>
    <t>1.88</t>
  </si>
  <si>
    <t>1.08445</t>
  </si>
  <si>
    <t>1.08630</t>
  </si>
  <si>
    <t>2020.05.13 12:53:23</t>
  </si>
  <si>
    <t>1.08743</t>
  </si>
  <si>
    <t>560.24</t>
  </si>
  <si>
    <t>1.08605</t>
  </si>
  <si>
    <t>2020.05.13 13:06:00</t>
  </si>
  <si>
    <t>1.08758</t>
  </si>
  <si>
    <t>588.44</t>
  </si>
  <si>
    <t>2020.05.13 12:59:42</t>
  </si>
  <si>
    <t>9142.50</t>
  </si>
  <si>
    <t>8948.25</t>
  </si>
  <si>
    <t>2020.05.13 16:07:23</t>
  </si>
  <si>
    <t>-388.50</t>
  </si>
  <si>
    <t>2020.05.13 13:15:33</t>
  </si>
  <si>
    <t>2.12</t>
  </si>
  <si>
    <t>116.167</t>
  </si>
  <si>
    <t>115.699</t>
  </si>
  <si>
    <t>2020.05.14 14:30:09</t>
  </si>
  <si>
    <t>115.607</t>
  </si>
  <si>
    <t>-25.80</t>
  </si>
  <si>
    <t>1 110.04</t>
  </si>
  <si>
    <t>2020.05.14 16:03:21</t>
  </si>
  <si>
    <t>2.53</t>
  </si>
  <si>
    <t>0.64228</t>
  </si>
  <si>
    <t>0.64696</t>
  </si>
  <si>
    <t>2020.05.14 23:15:27</t>
  </si>
  <si>
    <t>-1.54</t>
  </si>
  <si>
    <t>-1 184.04</t>
  </si>
  <si>
    <t>-122.23</t>
  </si>
  <si>
    <t>-799.31</t>
  </si>
  <si>
    <t>-921.54</t>
  </si>
  <si>
    <t xml:space="preserve">This week I did not follow my strategy rules, I took trade that did not meet my setup and I took trades waay before and after they had occurred. This is exactly FOMO </t>
  </si>
  <si>
    <t>2020 May 18, 15:30</t>
  </si>
  <si>
    <t>EUR/USD</t>
  </si>
  <si>
    <t>USD/JPY</t>
  </si>
  <si>
    <t>AUD/USD</t>
  </si>
  <si>
    <t>EUR/GBP</t>
  </si>
  <si>
    <t>GBP/USD</t>
  </si>
  <si>
    <t>USD/CHF</t>
  </si>
  <si>
    <t>EUR/JPY</t>
  </si>
  <si>
    <t>XAU/USD</t>
  </si>
  <si>
    <t>NZD/USD</t>
  </si>
  <si>
    <t>USD/CAD</t>
  </si>
  <si>
    <t>EUR/CHF</t>
  </si>
  <si>
    <t>AUD/JPY</t>
  </si>
  <si>
    <t>GBP/JPY</t>
  </si>
  <si>
    <t>CHF/JPY</t>
  </si>
  <si>
    <t>AUD/CAD</t>
  </si>
  <si>
    <t>EUR/AUD</t>
  </si>
  <si>
    <t>GBP/CHF</t>
  </si>
  <si>
    <t>EUR/CAD</t>
  </si>
  <si>
    <t>AUD/NZD</t>
  </si>
  <si>
    <t>Eighth week: 18 May - 22 May 2020</t>
  </si>
  <si>
    <t>Eighth week: 14 May - 22 May 2020</t>
  </si>
  <si>
    <t>This week I lost a lot of money simply because I placed trades immaturely, I was using 15 min timeframe and I was not risking 1% of my account.</t>
  </si>
  <si>
    <t>2020 May 25, 23:15</t>
  </si>
  <si>
    <t>2020.05.14 14:39:37</t>
  </si>
  <si>
    <t>2.34</t>
  </si>
  <si>
    <t>1.08092</t>
  </si>
  <si>
    <t>1.07507</t>
  </si>
  <si>
    <t>2020.05.18 12:07:09</t>
  </si>
  <si>
    <t>1.08226</t>
  </si>
  <si>
    <t>-59.88</t>
  </si>
  <si>
    <t>313.56</t>
  </si>
  <si>
    <t>2020.05.19 06:12:53</t>
  </si>
  <si>
    <t>1.22267</t>
  </si>
  <si>
    <t>1.22911</t>
  </si>
  <si>
    <t>2020.05.19 18:22:05</t>
  </si>
  <si>
    <t>-1 075.48</t>
  </si>
  <si>
    <t>2020.05.19 06:27:40</t>
  </si>
  <si>
    <t>1.09327</t>
  </si>
  <si>
    <t>1.08774</t>
  </si>
  <si>
    <t>2020.05.19 10:49:13</t>
  </si>
  <si>
    <t>1.09715</t>
  </si>
  <si>
    <t>907.92</t>
  </si>
  <si>
    <t>2020.05.19 06:30:26</t>
  </si>
  <si>
    <t>9365.50</t>
  </si>
  <si>
    <t>9175.00</t>
  </si>
  <si>
    <t>2020.05.19 06:37:03</t>
  </si>
  <si>
    <t>9373.00</t>
  </si>
  <si>
    <t>7.50</t>
  </si>
  <si>
    <t>2020.05.19 06:37:53</t>
  </si>
  <si>
    <t>9370.00</t>
  </si>
  <si>
    <t>9372.50</t>
  </si>
  <si>
    <t>2020.05.19 16:18:30</t>
  </si>
  <si>
    <t>2.50</t>
  </si>
  <si>
    <t>2020.05.19 16:01:45</t>
  </si>
  <si>
    <t>3.05</t>
  </si>
  <si>
    <t>107.873</t>
  </si>
  <si>
    <t>107.478</t>
  </si>
  <si>
    <t>2020.05.20 14:07:20</t>
  </si>
  <si>
    <t>-1 120.93</t>
  </si>
  <si>
    <t>2020.05.19 18:51:32</t>
  </si>
  <si>
    <t>0.65806</t>
  </si>
  <si>
    <t>0.65258</t>
  </si>
  <si>
    <t>2020.05.19 22:07:53</t>
  </si>
  <si>
    <t>-12.86</t>
  </si>
  <si>
    <t>-1 172.72</t>
  </si>
  <si>
    <t>2020.05.19 18:52:42</t>
  </si>
  <si>
    <t>9413.25</t>
  </si>
  <si>
    <t>2020.05.25 00:25:03</t>
  </si>
  <si>
    <t>9453.75</t>
  </si>
  <si>
    <t>-6.58</t>
  </si>
  <si>
    <t>81.00</t>
  </si>
  <si>
    <t>2020.05.22 09:45:09</t>
  </si>
  <si>
    <t>3.84</t>
  </si>
  <si>
    <t>1.09033</t>
  </si>
  <si>
    <t>1.09274</t>
  </si>
  <si>
    <t>1.08139</t>
  </si>
  <si>
    <t>2020.05.25 16:17:17</t>
  </si>
  <si>
    <t>1.08951</t>
  </si>
  <si>
    <t>314.88</t>
  </si>
  <si>
    <t>2020.05.22 09:50:27</t>
  </si>
  <si>
    <t>4.16</t>
  </si>
  <si>
    <t>0.65282</t>
  </si>
  <si>
    <t>0.65533</t>
  </si>
  <si>
    <t>0.64523</t>
  </si>
  <si>
    <t>2020.05.25 18:04:12</t>
  </si>
  <si>
    <t>0.65478</t>
  </si>
  <si>
    <t>-2.57</t>
  </si>
  <si>
    <t>-815.36</t>
  </si>
  <si>
    <t>2020.05.22 09:53:53</t>
  </si>
  <si>
    <t>3.48</t>
  </si>
  <si>
    <t>1.21787</t>
  </si>
  <si>
    <t>1.22203</t>
  </si>
  <si>
    <t>1.20966</t>
  </si>
  <si>
    <t>2020.05.25 18:04:14</t>
  </si>
  <si>
    <t>1.21944</t>
  </si>
  <si>
    <t>-5.76</t>
  </si>
  <si>
    <t>-546.36</t>
  </si>
  <si>
    <t>2020.05.22 09:58:16</t>
  </si>
  <si>
    <t>3.39</t>
  </si>
  <si>
    <t>117.060</t>
  </si>
  <si>
    <t>117.466</t>
  </si>
  <si>
    <t>116.554</t>
  </si>
  <si>
    <t>2020.05.24 23:23:13</t>
  </si>
  <si>
    <t>-13.86</t>
  </si>
  <si>
    <t>-1 277.75</t>
  </si>
  <si>
    <t>2020.05.22 10:02:38</t>
  </si>
  <si>
    <t>1.40221</t>
  </si>
  <si>
    <t>1.39819</t>
  </si>
  <si>
    <t>1.40831</t>
  </si>
  <si>
    <t>2020.05.25 00:18:08</t>
  </si>
  <si>
    <t>-16.00</t>
  </si>
  <si>
    <t>-1 150.06</t>
  </si>
  <si>
    <t>2020.05.22 10:05:01</t>
  </si>
  <si>
    <t>1735.19</t>
  </si>
  <si>
    <t>1740.78</t>
  </si>
  <si>
    <t>1727.27</t>
  </si>
  <si>
    <t>2020.05.25 01:15:05</t>
  </si>
  <si>
    <t>15.84</t>
  </si>
  <si>
    <t>-117.69</t>
  </si>
  <si>
    <t>-5 515.46</t>
  </si>
  <si>
    <t>-5 633.15</t>
  </si>
  <si>
    <t>Nineth week: 01 Jun - 05 Jun 2020</t>
  </si>
  <si>
    <t>NEW ACCOUNT</t>
  </si>
  <si>
    <t>Tenth week: 08 Jun - 12 Jun 2020</t>
  </si>
  <si>
    <t>Eleventh week: 15 Jun - 19 Jun 2020</t>
  </si>
  <si>
    <t>Twelfth week: 22 Jun - 26 Jun 2020</t>
  </si>
  <si>
    <t>Account: 21530692</t>
  </si>
  <si>
    <t>2020 June 5, 18:16</t>
  </si>
  <si>
    <t>2020.06.01 04:09:43</t>
  </si>
  <si>
    <t>2020.06.02 01:21:18</t>
  </si>
  <si>
    <t>3.68</t>
  </si>
  <si>
    <t>1.06954</t>
  </si>
  <si>
    <t>1.07345</t>
  </si>
  <si>
    <t>2020.06.02 14:28:30</t>
  </si>
  <si>
    <t>1.07597</t>
  </si>
  <si>
    <t>2 459.68</t>
  </si>
  <si>
    <t>2020.06.02 01:23:55</t>
  </si>
  <si>
    <t>gbpchf</t>
  </si>
  <si>
    <t>1.20245</t>
  </si>
  <si>
    <t>1.20391</t>
  </si>
  <si>
    <t>2020.06.02 14:28:33</t>
  </si>
  <si>
    <t>1.20847</t>
  </si>
  <si>
    <t>1 276.59</t>
  </si>
  <si>
    <t>2020.06.02 14:50:48</t>
  </si>
  <si>
    <t>1.11885</t>
  </si>
  <si>
    <t>1.12706</t>
  </si>
  <si>
    <t>1.14182</t>
  </si>
  <si>
    <t>2020.06.04 16:48:25</t>
  </si>
  <si>
    <t>1.13268</t>
  </si>
  <si>
    <t>-32.68</t>
  </si>
  <si>
    <t>1 576.62</t>
  </si>
  <si>
    <t>2020.06.02 14:58:17</t>
  </si>
  <si>
    <t>2.76</t>
  </si>
  <si>
    <t>0.92967</t>
  </si>
  <si>
    <t>0.93133</t>
  </si>
  <si>
    <t>2020.06.03 16:26:27</t>
  </si>
  <si>
    <t>0.93601</t>
  </si>
  <si>
    <t>-9.47</t>
  </si>
  <si>
    <t>1 297.06</t>
  </si>
  <si>
    <t>2020.06.02 15:06:57</t>
  </si>
  <si>
    <t>2.23</t>
  </si>
  <si>
    <t>1.20580</t>
  </si>
  <si>
    <t>1.20195</t>
  </si>
  <si>
    <t>2020.06.04 04:08:43</t>
  </si>
  <si>
    <t>1.20533</t>
  </si>
  <si>
    <t>-36.44</t>
  </si>
  <si>
    <t>-109.05</t>
  </si>
  <si>
    <t>2020.06.02 16:09:49</t>
  </si>
  <si>
    <t>3.42</t>
  </si>
  <si>
    <t>1.50942</t>
  </si>
  <si>
    <t>1.51261</t>
  </si>
  <si>
    <t>2020.06.04 08:07:37</t>
  </si>
  <si>
    <t>-98.47</t>
  </si>
  <si>
    <t>807.63</t>
  </si>
  <si>
    <t>2020.06.03 22:47:05</t>
  </si>
  <si>
    <t>0.64262</t>
  </si>
  <si>
    <t>0.63787</t>
  </si>
  <si>
    <t>0.64879</t>
  </si>
  <si>
    <t>2020.06.04 16:56:12</t>
  </si>
  <si>
    <t>0.64435</t>
  </si>
  <si>
    <t>207.60</t>
  </si>
  <si>
    <t>2020.06.04 04:15:04</t>
  </si>
  <si>
    <t>1.84</t>
  </si>
  <si>
    <t>136.657</t>
  </si>
  <si>
    <t>135.993</t>
  </si>
  <si>
    <t>137.895</t>
  </si>
  <si>
    <t>2020.06.04 12:43:07</t>
  </si>
  <si>
    <t>-1 124.45</t>
  </si>
  <si>
    <t>2020.06.04 04:19:04</t>
  </si>
  <si>
    <t>1.53</t>
  </si>
  <si>
    <t>euraud</t>
  </si>
  <si>
    <t>1.62649</t>
  </si>
  <si>
    <t>1.61583</t>
  </si>
  <si>
    <t>1.66235</t>
  </si>
  <si>
    <t>2020.06.05 16:08:52</t>
  </si>
  <si>
    <t>1.61689</t>
  </si>
  <si>
    <t>-11.18</t>
  </si>
  <si>
    <t>-1 025.41</t>
  </si>
  <si>
    <t>2020.06.05 04:31:50</t>
  </si>
  <si>
    <t>-3.77</t>
  </si>
  <si>
    <t>740.40</t>
  </si>
  <si>
    <t>-192.01</t>
  </si>
  <si>
    <t>6 106.67</t>
  </si>
  <si>
    <t>5 914.66</t>
  </si>
  <si>
    <t>It's been a good week, I followed all my trading rules. I'm at a 6,95% increase.</t>
  </si>
  <si>
    <t>2020 June 12, 17:41</t>
  </si>
  <si>
    <t>2020.06.08 13:45:44</t>
  </si>
  <si>
    <t>123.388</t>
  </si>
  <si>
    <t>122.472</t>
  </si>
  <si>
    <t>126.532</t>
  </si>
  <si>
    <t>2020.06.08 14:08:31</t>
  </si>
  <si>
    <t>123.104</t>
  </si>
  <si>
    <t>-346.90</t>
  </si>
  <si>
    <t>2020.06.08 14:04:26</t>
  </si>
  <si>
    <t>1.31</t>
  </si>
  <si>
    <t>113.682</t>
  </si>
  <si>
    <t>113.547</t>
  </si>
  <si>
    <t>111.577</t>
  </si>
  <si>
    <t>2020.06.09 14:46:26</t>
  </si>
  <si>
    <t>-5.21</t>
  </si>
  <si>
    <t>164.06</t>
  </si>
  <si>
    <t>2020.06.09 03:58:39</t>
  </si>
  <si>
    <t>9885.75</t>
  </si>
  <si>
    <t>9784.00</t>
  </si>
  <si>
    <t>10033.00</t>
  </si>
  <si>
    <t>2020.06.10 11:58:33</t>
  </si>
  <si>
    <t>-1.16</t>
  </si>
  <si>
    <t>294.50</t>
  </si>
  <si>
    <t>2020.06.09 17:35:10</t>
  </si>
  <si>
    <t>1.79</t>
  </si>
  <si>
    <t>75.046</t>
  </si>
  <si>
    <t>74.288</t>
  </si>
  <si>
    <t>73.189</t>
  </si>
  <si>
    <t>2020.06.11 15:21:39</t>
  </si>
  <si>
    <t>73.677</t>
  </si>
  <si>
    <t>-27.39</t>
  </si>
  <si>
    <t>2 298.43</t>
  </si>
  <si>
    <t>2020.06.09 17:39:22</t>
  </si>
  <si>
    <t>0.17</t>
  </si>
  <si>
    <t>122.177</t>
  </si>
  <si>
    <t>122.079</t>
  </si>
  <si>
    <t>119.951</t>
  </si>
  <si>
    <t>2020.06.11 15:21:47</t>
  </si>
  <si>
    <t>121.459</t>
  </si>
  <si>
    <t>-2.90</t>
  </si>
  <si>
    <t>114.48</t>
  </si>
  <si>
    <t>2020.06.09 17:41:53</t>
  </si>
  <si>
    <t>0.16</t>
  </si>
  <si>
    <t>0.69659</t>
  </si>
  <si>
    <t>0.70298</t>
  </si>
  <si>
    <t>0.67691</t>
  </si>
  <si>
    <t>2020.06.10 18:03:48</t>
  </si>
  <si>
    <t>-102.24</t>
  </si>
  <si>
    <t>2020.06.09 23:41:20</t>
  </si>
  <si>
    <t>1.03</t>
  </si>
  <si>
    <t>137.099</t>
  </si>
  <si>
    <t>135.956</t>
  </si>
  <si>
    <t>133.508</t>
  </si>
  <si>
    <t>2020.06.11 15:21:36</t>
  </si>
  <si>
    <t>134.977</t>
  </si>
  <si>
    <t>-21.23</t>
  </si>
  <si>
    <t>2 049.97</t>
  </si>
  <si>
    <t>2020.06.09 23:51:07</t>
  </si>
  <si>
    <t>1.63245</t>
  </si>
  <si>
    <t>1.62310</t>
  </si>
  <si>
    <t>1.66173</t>
  </si>
  <si>
    <t>2020.06.10 05:28:02</t>
  </si>
  <si>
    <t>-111.20</t>
  </si>
  <si>
    <t>-58.42</t>
  </si>
  <si>
    <t>4 361.10</t>
  </si>
  <si>
    <t>4 302.68</t>
  </si>
  <si>
    <t>3.27% growth increase from last week's trades. I close the first EURJPY early once I saw the trend was changing. I then entered a sell that went into profit.</t>
  </si>
  <si>
    <t>2020 June 20, 03:24</t>
  </si>
  <si>
    <t>2020.06.15 11:18:51</t>
  </si>
  <si>
    <t>2.98</t>
  </si>
  <si>
    <t>1.05897</t>
  </si>
  <si>
    <t>1.06473</t>
  </si>
  <si>
    <t>1.04738</t>
  </si>
  <si>
    <t>2020.06.15 15:13:46</t>
  </si>
  <si>
    <t>-1 106.57</t>
  </si>
  <si>
    <t>2020.06.15 11:26:02</t>
  </si>
  <si>
    <t>2.95</t>
  </si>
  <si>
    <t>112.893</t>
  </si>
  <si>
    <t>113.258</t>
  </si>
  <si>
    <t>111.855</t>
  </si>
  <si>
    <t>2020.06.15 12:10:41</t>
  </si>
  <si>
    <t>-1 002.32</t>
  </si>
  <si>
    <t>2020.06.15 13:10:38</t>
  </si>
  <si>
    <t>1.49</t>
  </si>
  <si>
    <t>0.68273</t>
  </si>
  <si>
    <t>0.69042</t>
  </si>
  <si>
    <t>2020.06.15 18:01:45</t>
  </si>
  <si>
    <t>-1 145.81</t>
  </si>
  <si>
    <t>2020.06.15 13:13:11</t>
  </si>
  <si>
    <t>1.44</t>
  </si>
  <si>
    <t>1.25345</t>
  </si>
  <si>
    <t>1.26072</t>
  </si>
  <si>
    <t>1.23794</t>
  </si>
  <si>
    <t>2020.06.15 19:13:25</t>
  </si>
  <si>
    <t>1.25884</t>
  </si>
  <si>
    <t>-776.16</t>
  </si>
  <si>
    <t>2020.06.16 18:09:53</t>
  </si>
  <si>
    <t>0.94942</t>
  </si>
  <si>
    <t>0.95435</t>
  </si>
  <si>
    <t>0.93786</t>
  </si>
  <si>
    <t>2020.06.17 14:58:46</t>
  </si>
  <si>
    <t>0.95283</t>
  </si>
  <si>
    <t>-13.56</t>
  </si>
  <si>
    <t>-715.76</t>
  </si>
  <si>
    <t>2020.06.16 18:11:55</t>
  </si>
  <si>
    <t>1.83</t>
  </si>
  <si>
    <t>1.19499</t>
  </si>
  <si>
    <t>1.18923</t>
  </si>
  <si>
    <t>1.20681</t>
  </si>
  <si>
    <t>2020.06.17 13:38:06</t>
  </si>
  <si>
    <t>-7.48</t>
  </si>
  <si>
    <t>-1 111.00</t>
  </si>
  <si>
    <t>2020.06.17 04:29:09</t>
  </si>
  <si>
    <t>1.52570</t>
  </si>
  <si>
    <t>1.52462</t>
  </si>
  <si>
    <t>1.51632</t>
  </si>
  <si>
    <t>2020.06.17 14:59:12</t>
  </si>
  <si>
    <t>1.52104</t>
  </si>
  <si>
    <t>1 213.43</t>
  </si>
  <si>
    <t>2020.06.18 04:10:46</t>
  </si>
  <si>
    <t>2.10</t>
  </si>
  <si>
    <t>120.206</t>
  </si>
  <si>
    <t>120.735</t>
  </si>
  <si>
    <t>119.000</t>
  </si>
  <si>
    <t>2020.06.19 19:12:11</t>
  </si>
  <si>
    <t>119.560</t>
  </si>
  <si>
    <t>-8.83</t>
  </si>
  <si>
    <t>1 269.47</t>
  </si>
  <si>
    <t>2020.06.18 18:31:22</t>
  </si>
  <si>
    <t>1.93</t>
  </si>
  <si>
    <t>112.300</t>
  </si>
  <si>
    <t>112.885</t>
  </si>
  <si>
    <t>111.140</t>
  </si>
  <si>
    <t>2020.06.19 19:13:07</t>
  </si>
  <si>
    <t>112.283</t>
  </si>
  <si>
    <t>-7.72</t>
  </si>
  <si>
    <t>30.70</t>
  </si>
  <si>
    <t>-37.59</t>
  </si>
  <si>
    <t>-3 344.02</t>
  </si>
  <si>
    <t>-3 381.61</t>
  </si>
  <si>
    <t xml:space="preserve">This has been a horrible week. Market was in a range mostly. I took a few trades on Monday that quickly went into a loss. I'm at a 1.29% drawdown this week. </t>
  </si>
  <si>
    <t>2020 June 26, 01:37</t>
  </si>
  <si>
    <t>2020.06.22 04:13:49</t>
  </si>
  <si>
    <t>1.17778</t>
  </si>
  <si>
    <t>1.17876</t>
  </si>
  <si>
    <t>1.19278</t>
  </si>
  <si>
    <t>2020.06.23 18:07:46</t>
  </si>
  <si>
    <t>1.18298</t>
  </si>
  <si>
    <t>-8.15</t>
  </si>
  <si>
    <t>1 106.02</t>
  </si>
  <si>
    <t>2020.06.23 03:48:26</t>
  </si>
  <si>
    <t>2.62</t>
  </si>
  <si>
    <t>0.64703</t>
  </si>
  <si>
    <t>0.64757</t>
  </si>
  <si>
    <t>0.65466</t>
  </si>
  <si>
    <t>2020.06.23 16:18:40</t>
  </si>
  <si>
    <t>0.65164</t>
  </si>
  <si>
    <t>1 207.82</t>
  </si>
  <si>
    <t>2020.06.23 04:08:31</t>
  </si>
  <si>
    <t>10110.50</t>
  </si>
  <si>
    <t>10032.00</t>
  </si>
  <si>
    <t>2020.06.23 16:57:48</t>
  </si>
  <si>
    <t>10262.50</t>
  </si>
  <si>
    <t>152.00</t>
  </si>
  <si>
    <t>2020.06.23 04:14:29</t>
  </si>
  <si>
    <t>3.56</t>
  </si>
  <si>
    <t>eurgbp</t>
  </si>
  <si>
    <t>0.90320</t>
  </si>
  <si>
    <t>0.90084</t>
  </si>
  <si>
    <t>0.90712</t>
  </si>
  <si>
    <t>2020.06.23 11:09:13</t>
  </si>
  <si>
    <t>1 736.23</t>
  </si>
  <si>
    <t>2020.06.23 18:16:36</t>
  </si>
  <si>
    <t>3.62</t>
  </si>
  <si>
    <t>1.13133</t>
  </si>
  <si>
    <t>1.12822</t>
  </si>
  <si>
    <t>1.13742</t>
  </si>
  <si>
    <t>2020.06.24 08:51:31</t>
  </si>
  <si>
    <t>1.12989</t>
  </si>
  <si>
    <t>-26.15</t>
  </si>
  <si>
    <t>-521.28</t>
  </si>
  <si>
    <t>-34.30</t>
  </si>
  <si>
    <t>3 680.79</t>
  </si>
  <si>
    <t>3 646.49</t>
  </si>
  <si>
    <t>This week I did not take a lot of trades since the market is still ranging since last week.</t>
  </si>
  <si>
    <t>iTradeFxLive</t>
  </si>
  <si>
    <t>PAIR</t>
  </si>
  <si>
    <t>STOP LOSS</t>
  </si>
  <si>
    <t>TAKE PROFIT</t>
  </si>
  <si>
    <t>RESULTS</t>
  </si>
  <si>
    <t>AMOUNT($)</t>
  </si>
  <si>
    <t>Total pips loss</t>
  </si>
  <si>
    <t>Total pips gain</t>
  </si>
  <si>
    <t>Loss amount</t>
  </si>
  <si>
    <t>First week: 27 Jul - 31 Jul 2020</t>
  </si>
  <si>
    <t>2020 August 1, 21:35</t>
  </si>
  <si>
    <t>2020.07.27 15:28:04</t>
  </si>
  <si>
    <t>0.91309</t>
  </si>
  <si>
    <t>0.91004</t>
  </si>
  <si>
    <t>0.91510</t>
  </si>
  <si>
    <t>2020.07.28 08:54:34</t>
  </si>
  <si>
    <t>-0.07</t>
  </si>
  <si>
    <t>-3.93</t>
  </si>
  <si>
    <t>2020.07.27 15:33:47</t>
  </si>
  <si>
    <t>123.779</t>
  </si>
  <si>
    <t>123.427</t>
  </si>
  <si>
    <t>124.231</t>
  </si>
  <si>
    <t>2020.07.28 09:15:02</t>
  </si>
  <si>
    <t>-3.34</t>
  </si>
  <si>
    <t>2020.07.27 16:01:34</t>
  </si>
  <si>
    <t>1.33822</t>
  </si>
  <si>
    <t>1.34261</t>
  </si>
  <si>
    <t>1.33420</t>
  </si>
  <si>
    <t>2020.07.27 23:47:41</t>
  </si>
  <si>
    <t>-0.05</t>
  </si>
  <si>
    <t>3.01</t>
  </si>
  <si>
    <t>2020.07.27 16:31:14</t>
  </si>
  <si>
    <t>0.92370</t>
  </si>
  <si>
    <t>0.92090</t>
  </si>
  <si>
    <t>0.92590</t>
  </si>
  <si>
    <t>2020.07.28 14:08:33</t>
  </si>
  <si>
    <t>0.91660</t>
  </si>
  <si>
    <t>2020.07.27 17:10:50</t>
  </si>
  <si>
    <t>0.71340</t>
  </si>
  <si>
    <t>0.71027</t>
  </si>
  <si>
    <t>0.71520</t>
  </si>
  <si>
    <t>2020.07.27 22:11:42</t>
  </si>
  <si>
    <t>1.80</t>
  </si>
  <si>
    <t>2020.07.28 20:28:57</t>
  </si>
  <si>
    <t>1.63709</t>
  </si>
  <si>
    <t>1.63982</t>
  </si>
  <si>
    <t>1.63260</t>
  </si>
  <si>
    <t>2020.07.29 14:41:09</t>
  </si>
  <si>
    <t>2020.07.28 20:33:44</t>
  </si>
  <si>
    <t>123.119</t>
  </si>
  <si>
    <t>123.327</t>
  </si>
  <si>
    <t>123.000</t>
  </si>
  <si>
    <t>2020.07.29 01:21:29</t>
  </si>
  <si>
    <t>2020.07.29 18:16:15</t>
  </si>
  <si>
    <t>0.91240</t>
  </si>
  <si>
    <t>0.91499</t>
  </si>
  <si>
    <t>0.90991</t>
  </si>
  <si>
    <t>2020.07.29 19:02:36</t>
  </si>
  <si>
    <t>0.91479</t>
  </si>
  <si>
    <t>-2.61</t>
  </si>
  <si>
    <t>2020.07.29 18:17:01</t>
  </si>
  <si>
    <t>123.688</t>
  </si>
  <si>
    <t>123.509</t>
  </si>
  <si>
    <t>123.949</t>
  </si>
  <si>
    <t>2020.07.29 19:02:44</t>
  </si>
  <si>
    <t>123.594</t>
  </si>
  <si>
    <t>-0.89</t>
  </si>
  <si>
    <t>2020.07.29 18:17:57</t>
  </si>
  <si>
    <t>1.64203</t>
  </si>
  <si>
    <t>1.63957</t>
  </si>
  <si>
    <t>1.64617</t>
  </si>
  <si>
    <t>2020.07.29 18:34:34</t>
  </si>
  <si>
    <t>-1.77</t>
  </si>
  <si>
    <t>2020.07.29 18:20:04</t>
  </si>
  <si>
    <t>1.73507</t>
  </si>
  <si>
    <t>1.73312</t>
  </si>
  <si>
    <t>1.74212</t>
  </si>
  <si>
    <t>2020.07.29 18:57:10</t>
  </si>
  <si>
    <t>2020.07.30 13:47:57</t>
  </si>
  <si>
    <t>123.960</t>
  </si>
  <si>
    <t>123.569</t>
  </si>
  <si>
    <t>124.290</t>
  </si>
  <si>
    <t>2020.07.30 23:27:00</t>
  </si>
  <si>
    <t>-0.38</t>
  </si>
  <si>
    <t>-9.97</t>
  </si>
  <si>
    <t>-10.35</t>
  </si>
  <si>
    <t>Second week: 03 Aug - 07 Aug 2020</t>
  </si>
  <si>
    <t>Fourth week: 17 Aug - 21 Aug 2020</t>
  </si>
  <si>
    <t>Third week: 10 Aug - 14 Aug 2020</t>
  </si>
  <si>
    <t>EURGBP</t>
  </si>
  <si>
    <t>EURAUD</t>
  </si>
  <si>
    <t>GBPCAD</t>
  </si>
  <si>
    <t>Swap amount</t>
  </si>
  <si>
    <t>2020 August 10, 18:27</t>
  </si>
  <si>
    <t>2020.08.04 09:39:31</t>
  </si>
  <si>
    <t>0.71485</t>
  </si>
  <si>
    <t>0.71284</t>
  </si>
  <si>
    <t>0.71610</t>
  </si>
  <si>
    <t>2020.08.04 11:48:00</t>
  </si>
  <si>
    <t>-4.02</t>
  </si>
  <si>
    <t>2020.08.04 09:42:20</t>
  </si>
  <si>
    <t>0.90253</t>
  </si>
  <si>
    <t>0.90071</t>
  </si>
  <si>
    <t>0.90371</t>
  </si>
  <si>
    <t>2020.08.04 11:25:23</t>
  </si>
  <si>
    <t>3.07</t>
  </si>
  <si>
    <t>2020.08.04 09:47:16</t>
  </si>
  <si>
    <t>124.993</t>
  </si>
  <si>
    <t>124.643</t>
  </si>
  <si>
    <t>125.240</t>
  </si>
  <si>
    <t>2020.08.04 12:41:28</t>
  </si>
  <si>
    <t>-3.29</t>
  </si>
  <si>
    <t>2020.08.04 09:49:38</t>
  </si>
  <si>
    <t>1.17987</t>
  </si>
  <si>
    <t>1.17623</t>
  </si>
  <si>
    <t>1.18423</t>
  </si>
  <si>
    <t>2020.08.04 11:34:20</t>
  </si>
  <si>
    <t>-3.64</t>
  </si>
  <si>
    <t>2020.08.04 09:57:11</t>
  </si>
  <si>
    <t>0.91436</t>
  </si>
  <si>
    <t>0.91840</t>
  </si>
  <si>
    <t>0.91150</t>
  </si>
  <si>
    <t>2020.08.04 13:26:17</t>
  </si>
  <si>
    <t>0.91693</t>
  </si>
  <si>
    <t>-2.80</t>
  </si>
  <si>
    <t>2020.08.04 10:01:47</t>
  </si>
  <si>
    <t>1.19433</t>
  </si>
  <si>
    <t>1.19727</t>
  </si>
  <si>
    <t>1.19193</t>
  </si>
  <si>
    <t>2020.08.04 11:22:56</t>
  </si>
  <si>
    <t>2020.08.04 15:55:08</t>
  </si>
  <si>
    <t>0.71548</t>
  </si>
  <si>
    <t>0.71269</t>
  </si>
  <si>
    <t>0.71790</t>
  </si>
  <si>
    <t>2020.08.05 01:31:43</t>
  </si>
  <si>
    <t>2.42</t>
  </si>
  <si>
    <t>2020.08.05 14:00:37</t>
  </si>
  <si>
    <t>105.402</t>
  </si>
  <si>
    <t>150.702</t>
  </si>
  <si>
    <t>105.222</t>
  </si>
  <si>
    <t>2020.08.05 19:06:15</t>
  </si>
  <si>
    <t>105.649</t>
  </si>
  <si>
    <t>-2.34</t>
  </si>
  <si>
    <t>2020.08.05 14:27:46</t>
  </si>
  <si>
    <t>1.19071</t>
  </si>
  <si>
    <t>1.19606</t>
  </si>
  <si>
    <t>1.18100</t>
  </si>
  <si>
    <t>2020.08.06 04:09:29</t>
  </si>
  <si>
    <t>1.19312</t>
  </si>
  <si>
    <t>-2.66</t>
  </si>
  <si>
    <t>2020.08.06 15:16:03</t>
  </si>
  <si>
    <t>1.08474</t>
  </si>
  <si>
    <t>1.08155</t>
  </si>
  <si>
    <t>1.08580</t>
  </si>
  <si>
    <t>2020.08.06 21:13:31</t>
  </si>
  <si>
    <t>-2.14</t>
  </si>
  <si>
    <t>2020.08.06 17:00:50</t>
  </si>
  <si>
    <t>0.66768</t>
  </si>
  <si>
    <t>0.66450</t>
  </si>
  <si>
    <t>2020.08.07 10:19:47</t>
  </si>
  <si>
    <t>-0.03</t>
  </si>
  <si>
    <t>-3.18</t>
  </si>
  <si>
    <t>-15.96</t>
  </si>
  <si>
    <t>-16.34</t>
  </si>
  <si>
    <t>GBPCHF</t>
  </si>
  <si>
    <t>AUDNZD</t>
  </si>
  <si>
    <t>2020 August 14, 19:13</t>
  </si>
  <si>
    <t>2020.08.10 18:29:23</t>
  </si>
  <si>
    <t>79.368</t>
  </si>
  <si>
    <t>78.880</t>
  </si>
  <si>
    <t>79.590</t>
  </si>
  <si>
    <t>2020.08.11 04:06:03</t>
  </si>
  <si>
    <t>2020.08.10 19:11:58</t>
  </si>
  <si>
    <t>0.95472</t>
  </si>
  <si>
    <t>0.95961</t>
  </si>
  <si>
    <t>0.95250</t>
  </si>
  <si>
    <t>2020.08.11 15:01:11</t>
  </si>
  <si>
    <t>2020.08.11 07:13:53</t>
  </si>
  <si>
    <t>116.092</t>
  </si>
  <si>
    <t>115.626</t>
  </si>
  <si>
    <t>116.204</t>
  </si>
  <si>
    <t>2020.08.11 10:12:51</t>
  </si>
  <si>
    <t>2020.08.12 07:53:01</t>
  </si>
  <si>
    <t>139.331</t>
  </si>
  <si>
    <t>138.640</t>
  </si>
  <si>
    <t>139.660</t>
  </si>
  <si>
    <t>2020.08.13 08:36:23</t>
  </si>
  <si>
    <t>-0.16</t>
  </si>
  <si>
    <t>2020.08.13 09:27:19</t>
  </si>
  <si>
    <t>1.18336</t>
  </si>
  <si>
    <t>1.17764</t>
  </si>
  <si>
    <t>1.18640</t>
  </si>
  <si>
    <t>2020.08.14 16:57:53</t>
  </si>
  <si>
    <t>1.18469</t>
  </si>
  <si>
    <t>-0.08</t>
  </si>
  <si>
    <t>2020.08.13 09:28:17</t>
  </si>
  <si>
    <t>1.30825</t>
  </si>
  <si>
    <t>1.30310</t>
  </si>
  <si>
    <t>1.31010</t>
  </si>
  <si>
    <t>2020.08.13 10:37:10</t>
  </si>
  <si>
    <t>1.85</t>
  </si>
  <si>
    <t>2020.08.13 09:28:50</t>
  </si>
  <si>
    <t>126.337</t>
  </si>
  <si>
    <t>125.828</t>
  </si>
  <si>
    <t>126.530</t>
  </si>
  <si>
    <t>2020.08.13 10:24:29</t>
  </si>
  <si>
    <t>2020.08.13 09:29:41</t>
  </si>
  <si>
    <t>1.32338</t>
  </si>
  <si>
    <t>1.32936</t>
  </si>
  <si>
    <t>1.32110</t>
  </si>
  <si>
    <t>2020.08.13 13:44:09</t>
  </si>
  <si>
    <t>1.73</t>
  </si>
  <si>
    <t>2020.08.13 09:30:29</t>
  </si>
  <si>
    <t>139.673</t>
  </si>
  <si>
    <t>138.995</t>
  </si>
  <si>
    <t>140.025</t>
  </si>
  <si>
    <t>2020.08.13 10:49:23</t>
  </si>
  <si>
    <t>-0.31</t>
  </si>
  <si>
    <t>17.91</t>
  </si>
  <si>
    <t>17.60</t>
  </si>
  <si>
    <t>CADJPY</t>
  </si>
  <si>
    <t>AUDCAD</t>
  </si>
  <si>
    <t>CHFJPY</t>
  </si>
  <si>
    <t>GBPJPY</t>
  </si>
  <si>
    <t>2020 August 21, 18:04</t>
  </si>
  <si>
    <t>2020.08.17 07:14:11</t>
  </si>
  <si>
    <t>0.90812</t>
  </si>
  <si>
    <t>0.91153</t>
  </si>
  <si>
    <t>0.90640</t>
  </si>
  <si>
    <t>2020.08.17 13:40:35</t>
  </si>
  <si>
    <t>3.80</t>
  </si>
  <si>
    <t>2020.08.17 15:58:39</t>
  </si>
  <si>
    <t>125.765</t>
  </si>
  <si>
    <t>126.279</t>
  </si>
  <si>
    <t>125.610</t>
  </si>
  <si>
    <t>2020.08.18 02:59:48</t>
  </si>
  <si>
    <t>-0.09</t>
  </si>
  <si>
    <t>2.93</t>
  </si>
  <si>
    <t>2020.08.18 08:43:07</t>
  </si>
  <si>
    <t>1.31637</t>
  </si>
  <si>
    <t>1.32263</t>
  </si>
  <si>
    <t>1.31463</t>
  </si>
  <si>
    <t>2020.08.19 06:07:34</t>
  </si>
  <si>
    <t>1.31553</t>
  </si>
  <si>
    <t>-0.10</t>
  </si>
  <si>
    <t>1.28</t>
  </si>
  <si>
    <t>2020.08.18 08:43:51</t>
  </si>
  <si>
    <t>1.19223</t>
  </si>
  <si>
    <t>1.18605</t>
  </si>
  <si>
    <t>1.19405</t>
  </si>
  <si>
    <t>2020.08.18 14:09:30</t>
  </si>
  <si>
    <t>2.02</t>
  </si>
  <si>
    <t>2020.08.18 08:55:59</t>
  </si>
  <si>
    <t>1.19134</t>
  </si>
  <si>
    <t>1.18440</t>
  </si>
  <si>
    <t>1.19240</t>
  </si>
  <si>
    <t>2020.08.18 12:19:49</t>
  </si>
  <si>
    <t>1.06</t>
  </si>
  <si>
    <t>2020.08.18 08:59:40</t>
  </si>
  <si>
    <t>0.72372</t>
  </si>
  <si>
    <t>0.71872</t>
  </si>
  <si>
    <t>0.72600</t>
  </si>
  <si>
    <t>2020.08.18 13:35:23</t>
  </si>
  <si>
    <t>2.28</t>
  </si>
  <si>
    <t>2020.08.18 15:58:27</t>
  </si>
  <si>
    <t>0.90187</t>
  </si>
  <si>
    <t>0.90486</t>
  </si>
  <si>
    <t>0.90086</t>
  </si>
  <si>
    <t>2020.08.19 05:43:35</t>
  </si>
  <si>
    <t>0.90109</t>
  </si>
  <si>
    <t>2020.08.18 15:59:52</t>
  </si>
  <si>
    <t>139.454</t>
  </si>
  <si>
    <t>138.844</t>
  </si>
  <si>
    <t>139.649</t>
  </si>
  <si>
    <t>2020.08.18 21:42:48</t>
  </si>
  <si>
    <t>2020.08.19 05:44:32</t>
  </si>
  <si>
    <t>76.504</t>
  </si>
  <si>
    <t>76.189</t>
  </si>
  <si>
    <t>76.650</t>
  </si>
  <si>
    <t>2020.08.19 08:26:51</t>
  </si>
  <si>
    <t>1.39</t>
  </si>
  <si>
    <t>2020.08.19 06:01:23</t>
  </si>
  <si>
    <t>0.66201</t>
  </si>
  <si>
    <t>0.65669</t>
  </si>
  <si>
    <t>0.66403</t>
  </si>
  <si>
    <t>2020.08.19 09:08:33</t>
  </si>
  <si>
    <t>2020.08.19 06:02:34</t>
  </si>
  <si>
    <t>126.057</t>
  </si>
  <si>
    <t>125.543</t>
  </si>
  <si>
    <t>126.285</t>
  </si>
  <si>
    <t>2020.08.19 10:43:55</t>
  </si>
  <si>
    <t>125.640</t>
  </si>
  <si>
    <t>-3.96</t>
  </si>
  <si>
    <t>2020.08.19 06:03:40</t>
  </si>
  <si>
    <t>139.903</t>
  </si>
  <si>
    <t>139.387</t>
  </si>
  <si>
    <t>140.087</t>
  </si>
  <si>
    <t>2020.08.19 09:52:24</t>
  </si>
  <si>
    <t>-4.89</t>
  </si>
  <si>
    <t>2020.08.19 14:57:47</t>
  </si>
  <si>
    <t>1.73587</t>
  </si>
  <si>
    <t>1.74097</t>
  </si>
  <si>
    <t>1.73290</t>
  </si>
  <si>
    <t>2020.08.19 18:06:46</t>
  </si>
  <si>
    <t>4.51</t>
  </si>
  <si>
    <t>2020.08.19 15:07:15</t>
  </si>
  <si>
    <t>1.31803</t>
  </si>
  <si>
    <t>1.32320</t>
  </si>
  <si>
    <t>1.31394</t>
  </si>
  <si>
    <t>2020.08.19 17:53:13</t>
  </si>
  <si>
    <t>1.31598</t>
  </si>
  <si>
    <t>2.05</t>
  </si>
  <si>
    <t>2020.08.19 18:53:52</t>
  </si>
  <si>
    <t>138.898</t>
  </si>
  <si>
    <t>139.384</t>
  </si>
  <si>
    <t>138.620</t>
  </si>
  <si>
    <t>2020.08.19 18:54:44</t>
  </si>
  <si>
    <t>138.885</t>
  </si>
  <si>
    <t>0.12</t>
  </si>
  <si>
    <t>2020.08.19 18:54:32</t>
  </si>
  <si>
    <t>138.868</t>
  </si>
  <si>
    <t>2020.08.20 07:03:49</t>
  </si>
  <si>
    <t>2020.08.19 18:56:24</t>
  </si>
  <si>
    <t>0.90412</t>
  </si>
  <si>
    <t>0.90010</t>
  </si>
  <si>
    <t>0.90610</t>
  </si>
  <si>
    <t>2020.08.20 07:03:54</t>
  </si>
  <si>
    <t>2020.08.19 18:57:04</t>
  </si>
  <si>
    <t>105.907</t>
  </si>
  <si>
    <t>105.392</t>
  </si>
  <si>
    <t>106.161</t>
  </si>
  <si>
    <t>2020.08.19 21:13:42</t>
  </si>
  <si>
    <t>106.120</t>
  </si>
  <si>
    <t>-0.12</t>
  </si>
  <si>
    <t>2020.08.20 09:48:53</t>
  </si>
  <si>
    <t>0.71961</t>
  </si>
  <si>
    <t>0.71361</t>
  </si>
  <si>
    <t>2020.08.20 13:20:41</t>
  </si>
  <si>
    <t>0.71417</t>
  </si>
  <si>
    <t>2020.08.20 09:49:45</t>
  </si>
  <si>
    <t>0.65297</t>
  </si>
  <si>
    <t>0.65711</t>
  </si>
  <si>
    <t>0.65111</t>
  </si>
  <si>
    <t>2020.08.20 12:53:58</t>
  </si>
  <si>
    <t>1.86</t>
  </si>
  <si>
    <t>2020.08.20 10:28:49</t>
  </si>
  <si>
    <t>nzdchf</t>
  </si>
  <si>
    <t>0.59534</t>
  </si>
  <si>
    <t>0.60048</t>
  </si>
  <si>
    <t>0.59348</t>
  </si>
  <si>
    <t>2020.08.20 12:24:44</t>
  </si>
  <si>
    <t>2020.08.20 17:28:50</t>
  </si>
  <si>
    <t>1.31929</t>
  </si>
  <si>
    <t>1.31411</t>
  </si>
  <si>
    <t>1.32111</t>
  </si>
  <si>
    <t>2020.08.20 18:48:13</t>
  </si>
  <si>
    <t>1.82</t>
  </si>
  <si>
    <t>2020.08.20 17:29:32</t>
  </si>
  <si>
    <t>139.705</t>
  </si>
  <si>
    <t>139.194</t>
  </si>
  <si>
    <t>139.894</t>
  </si>
  <si>
    <t>2020.08.20 22:12:04</t>
  </si>
  <si>
    <t>139.820</t>
  </si>
  <si>
    <t>1.08</t>
  </si>
  <si>
    <t>2020.08.20 17:33:46</t>
  </si>
  <si>
    <t>116.508</t>
  </si>
  <si>
    <t>115.985</t>
  </si>
  <si>
    <t>116.685</t>
  </si>
  <si>
    <t>2020.08.21 07:19:47</t>
  </si>
  <si>
    <t>116.091</t>
  </si>
  <si>
    <t>-3.95</t>
  </si>
  <si>
    <t>2020.08.21 08:53:25</t>
  </si>
  <si>
    <t>0.89468</t>
  </si>
  <si>
    <t>0.90018</t>
  </si>
  <si>
    <t>0.89412</t>
  </si>
  <si>
    <t>2020.08.21 12:06:51</t>
  </si>
  <si>
    <t>0.89766</t>
  </si>
  <si>
    <t>-7.81</t>
  </si>
  <si>
    <t>-0.96</t>
  </si>
  <si>
    <t>20.79</t>
  </si>
  <si>
    <t>19.83</t>
  </si>
  <si>
    <t>AUDJPY</t>
  </si>
  <si>
    <t>NZDCHF</t>
  </si>
  <si>
    <t>Loss trades</t>
  </si>
  <si>
    <t>Profit trades</t>
  </si>
  <si>
    <t>JULY - AUGUST</t>
  </si>
  <si>
    <t>First week: 24 Aug - 28 Aug 2020</t>
  </si>
  <si>
    <t>Second week: 31 Aug - 04 Sep 2020</t>
  </si>
  <si>
    <t>Third week: 07 Sep - 11 Sep 2020</t>
  </si>
  <si>
    <t>Fourth week: 14 Sep - 18 Sep 2020</t>
  </si>
  <si>
    <t>AUGUST - SEPTEMBER</t>
  </si>
  <si>
    <t>LOT SIZE</t>
  </si>
  <si>
    <t>AIM</t>
  </si>
  <si>
    <t>PIP PER TRADE</t>
  </si>
  <si>
    <t>DAILY PIPS</t>
  </si>
  <si>
    <t>WEEKLY PIPS</t>
  </si>
  <si>
    <t>20(2,5)</t>
  </si>
  <si>
    <t>WEEKLY PROFIT</t>
  </si>
  <si>
    <t>Total pips</t>
  </si>
  <si>
    <t>2020 August 29, 00:14</t>
  </si>
  <si>
    <t>2020.08.24 07:27:18</t>
  </si>
  <si>
    <t>1.31569</t>
  </si>
  <si>
    <t>1.32089</t>
  </si>
  <si>
    <t>1.31389</t>
  </si>
  <si>
    <t>2020.08.24 11:30:15</t>
  </si>
  <si>
    <t>2.74</t>
  </si>
  <si>
    <t>2020.08.24 08:57:53</t>
  </si>
  <si>
    <t>116.316</t>
  </si>
  <si>
    <t>115.841</t>
  </si>
  <si>
    <t>116.541</t>
  </si>
  <si>
    <t>2020.08.24 12:49:30</t>
  </si>
  <si>
    <t>4.25</t>
  </si>
  <si>
    <t>2020.08.24 09:03:48</t>
  </si>
  <si>
    <t>1.09961</t>
  </si>
  <si>
    <t>1.09442</t>
  </si>
  <si>
    <t>1.10142</t>
  </si>
  <si>
    <t>2020.08.24 13:48:33</t>
  </si>
  <si>
    <t>1.09639</t>
  </si>
  <si>
    <t>-4.22</t>
  </si>
  <si>
    <t>2020.08.25 08:30:16</t>
  </si>
  <si>
    <t>139.124</t>
  </si>
  <si>
    <t>138.601</t>
  </si>
  <si>
    <t>139.249</t>
  </si>
  <si>
    <t>2020.08.25 08:46:37</t>
  </si>
  <si>
    <t>2.36</t>
  </si>
  <si>
    <t>2020.08.25 08:34:33</t>
  </si>
  <si>
    <t>1.56308</t>
  </si>
  <si>
    <t>1.55793</t>
  </si>
  <si>
    <t>1.56493</t>
  </si>
  <si>
    <t>2020.08.25 12:54:41</t>
  </si>
  <si>
    <t>1.55810</t>
  </si>
  <si>
    <t>-7.55</t>
  </si>
  <si>
    <t>2020.08.25 08:39:07</t>
  </si>
  <si>
    <t>0.59404</t>
  </si>
  <si>
    <t>0.59713</t>
  </si>
  <si>
    <t>0.59213</t>
  </si>
  <si>
    <t>2020.08.25 13:00:04</t>
  </si>
  <si>
    <t>0.59554</t>
  </si>
  <si>
    <t>2020.08.25 08:42:03</t>
  </si>
  <si>
    <t>116.861</t>
  </si>
  <si>
    <t>116.310</t>
  </si>
  <si>
    <t>117.010</t>
  </si>
  <si>
    <t>2020.08.25 09:31:01</t>
  </si>
  <si>
    <t>2.81</t>
  </si>
  <si>
    <t>2020.08.26 00:08:18</t>
  </si>
  <si>
    <t>76.740</t>
  </si>
  <si>
    <t>76.200</t>
  </si>
  <si>
    <t>76.970</t>
  </si>
  <si>
    <t>2020.08.26 09:09:18</t>
  </si>
  <si>
    <t>76.522</t>
  </si>
  <si>
    <t>-4.10</t>
  </si>
  <si>
    <t>2020.08.26 00:10:05</t>
  </si>
  <si>
    <t>80.957</t>
  </si>
  <si>
    <t>80.429</t>
  </si>
  <si>
    <t>81.220</t>
  </si>
  <si>
    <t>2020.08.26 09:09:36</t>
  </si>
  <si>
    <t>80.612</t>
  </si>
  <si>
    <t>-6.50</t>
  </si>
  <si>
    <t>2020.08.26 00:16:31</t>
  </si>
  <si>
    <t>0.72042</t>
  </si>
  <si>
    <t>0.71690</t>
  </si>
  <si>
    <t>0.72280</t>
  </si>
  <si>
    <t>2020.08.26 13:54:05</t>
  </si>
  <si>
    <t>0.72122</t>
  </si>
  <si>
    <t>1.60</t>
  </si>
  <si>
    <t>2020.08.26 09:21:15</t>
  </si>
  <si>
    <t>1.19667</t>
  </si>
  <si>
    <t>1.19206</t>
  </si>
  <si>
    <t>1.19900</t>
  </si>
  <si>
    <t>2020.08.26 13:53:58</t>
  </si>
  <si>
    <t>1.19786</t>
  </si>
  <si>
    <t>2020.08.26 09:22:05</t>
  </si>
  <si>
    <t>0.89814</t>
  </si>
  <si>
    <t>0.90230</t>
  </si>
  <si>
    <t>0.89616</t>
  </si>
  <si>
    <t>2020.08.26 13:53:51</t>
  </si>
  <si>
    <t>0.89672</t>
  </si>
  <si>
    <t>3.74</t>
  </si>
  <si>
    <t>2020.08.26 09:24:38</t>
  </si>
  <si>
    <t>1.31471</t>
  </si>
  <si>
    <t>1.31050</t>
  </si>
  <si>
    <t>1.31850</t>
  </si>
  <si>
    <t>2020.08.26 13:53:43</t>
  </si>
  <si>
    <t>1.31690</t>
  </si>
  <si>
    <t>4.38</t>
  </si>
  <si>
    <t>2020.08.26 09:26:04</t>
  </si>
  <si>
    <t>0.65625</t>
  </si>
  <si>
    <t>0.65280</t>
  </si>
  <si>
    <t>0.65825</t>
  </si>
  <si>
    <t>2020.08.26 13:53:27</t>
  </si>
  <si>
    <t>0.65719</t>
  </si>
  <si>
    <t>2020.08.26 16:26:56</t>
  </si>
  <si>
    <t>125.397</t>
  </si>
  <si>
    <t>125.895</t>
  </si>
  <si>
    <t>125.165</t>
  </si>
  <si>
    <t>2020.08.27 14:12:35</t>
  </si>
  <si>
    <t>4.36</t>
  </si>
  <si>
    <t>2020.08.26 16:30:11</t>
  </si>
  <si>
    <t>106.032</t>
  </si>
  <si>
    <t>106.510</t>
  </si>
  <si>
    <t>105.800</t>
  </si>
  <si>
    <t>2020.08.27 13:14:48</t>
  </si>
  <si>
    <t>4.39</t>
  </si>
  <si>
    <t>2020.08.26 17:04:35</t>
  </si>
  <si>
    <t>1.19934</t>
  </si>
  <si>
    <t>1.19421</t>
  </si>
  <si>
    <t>1.20070</t>
  </si>
  <si>
    <t>2020.08.27 07:17:39</t>
  </si>
  <si>
    <t>2.99</t>
  </si>
  <si>
    <t>2020.08.27 06:43:11</t>
  </si>
  <si>
    <t>0.95261</t>
  </si>
  <si>
    <t>0.94839</t>
  </si>
  <si>
    <t>0.95390</t>
  </si>
  <si>
    <t>2020.08.27 07:43:36</t>
  </si>
  <si>
    <t>1.97</t>
  </si>
  <si>
    <t>2020.08.27 08:44:47</t>
  </si>
  <si>
    <t>0.72575</t>
  </si>
  <si>
    <t>0.72171</t>
  </si>
  <si>
    <t>0.72700</t>
  </si>
  <si>
    <t>2020.08.27 13:07:11</t>
  </si>
  <si>
    <t>2020.08.27 08:51:01</t>
  </si>
  <si>
    <t>1.63121</t>
  </si>
  <si>
    <t>1.63615</t>
  </si>
  <si>
    <t>1.62815</t>
  </si>
  <si>
    <t>2020.08.27 16:14:57</t>
  </si>
  <si>
    <t>4.45</t>
  </si>
  <si>
    <t>-0.86</t>
  </si>
  <si>
    <t>21.36</t>
  </si>
  <si>
    <t>20.50</t>
  </si>
  <si>
    <t>EURCAD</t>
  </si>
  <si>
    <t>PIPS</t>
  </si>
  <si>
    <t>2020 September 4, 20:36</t>
  </si>
  <si>
    <t>2020.08.30 22:36:36</t>
  </si>
  <si>
    <t>141.062</t>
  </si>
  <si>
    <t>140.588</t>
  </si>
  <si>
    <t>141.388</t>
  </si>
  <si>
    <t>2020.08.31 01:07:56</t>
  </si>
  <si>
    <t>-9.00</t>
  </si>
  <si>
    <t>2020.08.30 22:39:58</t>
  </si>
  <si>
    <t>77.779</t>
  </si>
  <si>
    <t>77.352</t>
  </si>
  <si>
    <t>78.040</t>
  </si>
  <si>
    <t>2020.08.31 11:49:08</t>
  </si>
  <si>
    <t>4.93</t>
  </si>
  <si>
    <t>2020.08.30 22:44:30</t>
  </si>
  <si>
    <t>audchf</t>
  </si>
  <si>
    <t>0.66600</t>
  </si>
  <si>
    <t>0.66260</t>
  </si>
  <si>
    <t>0.66820</t>
  </si>
  <si>
    <t>2020.09.01 11:11:03</t>
  </si>
  <si>
    <t>4.86</t>
  </si>
  <si>
    <t>2020.08.30 22:46:35</t>
  </si>
  <si>
    <t>71.171</t>
  </si>
  <si>
    <t>70.751</t>
  </si>
  <si>
    <t>71.370</t>
  </si>
  <si>
    <t>2020.08.31 11:55:28</t>
  </si>
  <si>
    <t>3.75</t>
  </si>
  <si>
    <t>2020.08.31 16:11:36</t>
  </si>
  <si>
    <t>1.33761</t>
  </si>
  <si>
    <t>1.32849</t>
  </si>
  <si>
    <t>1.34469</t>
  </si>
  <si>
    <t>2020.09.01 08:00:44</t>
  </si>
  <si>
    <t>1.34317</t>
  </si>
  <si>
    <t>-0.13</t>
  </si>
  <si>
    <t>11.12</t>
  </si>
  <si>
    <t>2020.08.31 16:12:02</t>
  </si>
  <si>
    <t>0.67549</t>
  </si>
  <si>
    <t>0.67055</t>
  </si>
  <si>
    <t>0.68030</t>
  </si>
  <si>
    <t>2020.09.01 15:31:24</t>
  </si>
  <si>
    <t>0.67710</t>
  </si>
  <si>
    <t>3.22</t>
  </si>
  <si>
    <t>2020.08.31 16:12:40</t>
  </si>
  <si>
    <t>1.30792</t>
  </si>
  <si>
    <t>1.30155</t>
  </si>
  <si>
    <t>2020.09.01 02:38:45</t>
  </si>
  <si>
    <t>3.58</t>
  </si>
  <si>
    <t>2020.08.31 16:13:10</t>
  </si>
  <si>
    <t>0.90176</t>
  </si>
  <si>
    <t>0.90577</t>
  </si>
  <si>
    <t>0.89874</t>
  </si>
  <si>
    <t>2020.09.01 11:17:22</t>
  </si>
  <si>
    <t>-0.14</t>
  </si>
  <si>
    <t>-8.85</t>
  </si>
  <si>
    <t>2020.09.03 12:29:12</t>
  </si>
  <si>
    <t>1.62177</t>
  </si>
  <si>
    <t>1.61639</t>
  </si>
  <si>
    <t>1.62393</t>
  </si>
  <si>
    <t>2020.09.03 14:39:28</t>
  </si>
  <si>
    <t>2020.09.03 12:34:04</t>
  </si>
  <si>
    <t>0.69514</t>
  </si>
  <si>
    <t>0.69877</t>
  </si>
  <si>
    <t>0.69331</t>
  </si>
  <si>
    <t>2020.09.03 14:57:38</t>
  </si>
  <si>
    <t>4.02</t>
  </si>
  <si>
    <t>2020.09.03 12:44:58</t>
  </si>
  <si>
    <t>0.72969</t>
  </si>
  <si>
    <t>0.73364</t>
  </si>
  <si>
    <t>0.72730</t>
  </si>
  <si>
    <t>2020.09.03 15:18:51</t>
  </si>
  <si>
    <t>4.78</t>
  </si>
  <si>
    <t>2020.09.03 16:07:33</t>
  </si>
  <si>
    <t>1.55341</t>
  </si>
  <si>
    <t>1.54846</t>
  </si>
  <si>
    <t>1.55657</t>
  </si>
  <si>
    <t>2020.09.03 17:43:35</t>
  </si>
  <si>
    <t>4.80</t>
  </si>
  <si>
    <t>2020.09.03 17:07:24</t>
  </si>
  <si>
    <t>gbpnzd</t>
  </si>
  <si>
    <t>1.98005</t>
  </si>
  <si>
    <t>1.97081</t>
  </si>
  <si>
    <t>1.98281</t>
  </si>
  <si>
    <t>2020.09.03 19:08:46</t>
  </si>
  <si>
    <t>3.70</t>
  </si>
  <si>
    <t>2020.09.03 17:08:46</t>
  </si>
  <si>
    <t>1.82403</t>
  </si>
  <si>
    <t>1.81898</t>
  </si>
  <si>
    <t>1.82598</t>
  </si>
  <si>
    <t>2020.09.03 19:09:01</t>
  </si>
  <si>
    <t>2.84</t>
  </si>
  <si>
    <t>36.90</t>
  </si>
  <si>
    <t>36.41</t>
  </si>
  <si>
    <t>AUDCHF</t>
  </si>
  <si>
    <t>NZDJPY</t>
  </si>
  <si>
    <t>CADCHF</t>
  </si>
  <si>
    <t>GBPNZD</t>
  </si>
  <si>
    <t>GBPAUD</t>
  </si>
  <si>
    <t>2020 September 14, 07:09</t>
  </si>
  <si>
    <t>2020.09.07 04:34:22</t>
  </si>
  <si>
    <t>0.95360</t>
  </si>
  <si>
    <t>0.94936</t>
  </si>
  <si>
    <t>0.95566</t>
  </si>
  <si>
    <t>2020.09.07 15:15:24</t>
  </si>
  <si>
    <t>0.95223</t>
  </si>
  <si>
    <t>-2.09</t>
  </si>
  <si>
    <t>2020.09.07 04:35:03</t>
  </si>
  <si>
    <t>1.08650</t>
  </si>
  <si>
    <t>1.08225</t>
  </si>
  <si>
    <t>1.08750</t>
  </si>
  <si>
    <t>2020.09.07 14:01:48</t>
  </si>
  <si>
    <t>2020.09.07 04:40:11</t>
  </si>
  <si>
    <t>1.81632</t>
  </si>
  <si>
    <t>1.82140</t>
  </si>
  <si>
    <t>1.81340</t>
  </si>
  <si>
    <t>2020.09.07 08:43:26</t>
  </si>
  <si>
    <t>2020.09.07 04:42:57</t>
  </si>
  <si>
    <t>1.32344</t>
  </si>
  <si>
    <t>1.32900</t>
  </si>
  <si>
    <t>1.32030</t>
  </si>
  <si>
    <t>2020.09.07 06:29:07</t>
  </si>
  <si>
    <t>6.28</t>
  </si>
  <si>
    <t>2020.09.07 15:22:56</t>
  </si>
  <si>
    <t>0.70018</t>
  </si>
  <si>
    <t>0.69602</t>
  </si>
  <si>
    <t>0.70202</t>
  </si>
  <si>
    <t>2020.09.08 11:36:00</t>
  </si>
  <si>
    <t>-9.07</t>
  </si>
  <si>
    <t>2020.09.07 15:28:35</t>
  </si>
  <si>
    <t>0.91548</t>
  </si>
  <si>
    <t>0.91080</t>
  </si>
  <si>
    <t>0.91753</t>
  </si>
  <si>
    <t>2020.09.08 01:09:24</t>
  </si>
  <si>
    <t>-0.06</t>
  </si>
  <si>
    <t>4.47</t>
  </si>
  <si>
    <t>2020.09.07 16:49:59</t>
  </si>
  <si>
    <t>116.004</t>
  </si>
  <si>
    <t>116.506</t>
  </si>
  <si>
    <t>115.790</t>
  </si>
  <si>
    <t>2020.09.08 01:10:54</t>
  </si>
  <si>
    <t>4.03</t>
  </si>
  <si>
    <t>2020.09.07 16:52:47</t>
  </si>
  <si>
    <t>0.66747</t>
  </si>
  <si>
    <t>0.66240</t>
  </si>
  <si>
    <t>0.66910</t>
  </si>
  <si>
    <t>2020.09.08 06:03:29</t>
  </si>
  <si>
    <t>2020.09.08 05:44:24</t>
  </si>
  <si>
    <t>1.31203</t>
  </si>
  <si>
    <t>1.30696</t>
  </si>
  <si>
    <t>1.31410</t>
  </si>
  <si>
    <t>2020.09.08 09:31:39</t>
  </si>
  <si>
    <t>2020.09.08 05:47:23</t>
  </si>
  <si>
    <t>1.31333</t>
  </si>
  <si>
    <t>1.31821</t>
  </si>
  <si>
    <t>2020.09.08 08:54:34</t>
  </si>
  <si>
    <t>5.66</t>
  </si>
  <si>
    <t>2020.09.08 05:51:03</t>
  </si>
  <si>
    <t>115.782</t>
  </si>
  <si>
    <t>116.273</t>
  </si>
  <si>
    <t>115.573</t>
  </si>
  <si>
    <t>2020.09.08 12:42:40</t>
  </si>
  <si>
    <t>3.94</t>
  </si>
  <si>
    <t>2020.09.08 20:55:13</t>
  </si>
  <si>
    <t>0.91803</t>
  </si>
  <si>
    <t>0.91395</t>
  </si>
  <si>
    <t>0.91995</t>
  </si>
  <si>
    <t>2020.09.09 13:15:15</t>
  </si>
  <si>
    <t>0.91489</t>
  </si>
  <si>
    <t>-6.86</t>
  </si>
  <si>
    <t>2020.09.09 05:42:20</t>
  </si>
  <si>
    <t>1.95669</t>
  </si>
  <si>
    <t>1.96490</t>
  </si>
  <si>
    <t>1.95223</t>
  </si>
  <si>
    <t>2020.09.09 06:57:33</t>
  </si>
  <si>
    <t>5.91</t>
  </si>
  <si>
    <t>2020.09.09 10:06:40</t>
  </si>
  <si>
    <t>1.62549</t>
  </si>
  <si>
    <t>1.63088</t>
  </si>
  <si>
    <t>1.62242</t>
  </si>
  <si>
    <t>2020.09.09 16:12:08</t>
  </si>
  <si>
    <t>2020.09.09 13:42:55</t>
  </si>
  <si>
    <t>0.91469</t>
  </si>
  <si>
    <t>0.91876</t>
  </si>
  <si>
    <t>0.91250</t>
  </si>
  <si>
    <t>2020.09.09 15:25:30</t>
  </si>
  <si>
    <t>2020.09.09 13:45:38</t>
  </si>
  <si>
    <t>125.428</t>
  </si>
  <si>
    <t>124.920</t>
  </si>
  <si>
    <t>125.720</t>
  </si>
  <si>
    <t>2020.09.09 20:27:45</t>
  </si>
  <si>
    <t>125.354</t>
  </si>
  <si>
    <t>2020.09.09 13:51:38</t>
  </si>
  <si>
    <t>77.195</t>
  </si>
  <si>
    <t>76.701</t>
  </si>
  <si>
    <t>77.421</t>
  </si>
  <si>
    <t>2020.09.09 17:16:34</t>
  </si>
  <si>
    <t>77.329</t>
  </si>
  <si>
    <t>2020.09.09 17:26:45</t>
  </si>
  <si>
    <t>1.62261</t>
  </si>
  <si>
    <t>1.62756</t>
  </si>
  <si>
    <t>1.61956</t>
  </si>
  <si>
    <t>2020.09.10 08:05:50</t>
  </si>
  <si>
    <t>1.62637</t>
  </si>
  <si>
    <t>-5.47</t>
  </si>
  <si>
    <t>2020.09.09 21:55:53</t>
  </si>
  <si>
    <t>77.342</t>
  </si>
  <si>
    <t>76.918</t>
  </si>
  <si>
    <t>77.518</t>
  </si>
  <si>
    <t>2020.09.10 08:05:37</t>
  </si>
  <si>
    <t>77.067</t>
  </si>
  <si>
    <t>-5.19</t>
  </si>
  <si>
    <t>2020.09.10 08:17:12</t>
  </si>
  <si>
    <t>0.90931</t>
  </si>
  <si>
    <t>0.91463</t>
  </si>
  <si>
    <t>0.90750</t>
  </si>
  <si>
    <t>2020.09.10 12:31:59</t>
  </si>
  <si>
    <t>3.99</t>
  </si>
  <si>
    <t>2020.09.10 08:18:23</t>
  </si>
  <si>
    <t>1.18247</t>
  </si>
  <si>
    <t>1.88030</t>
  </si>
  <si>
    <t>1.18003</t>
  </si>
  <si>
    <t>2020.09.10 11:37:50</t>
  </si>
  <si>
    <t>5.37</t>
  </si>
  <si>
    <t>2020.09.10 08:21:47</t>
  </si>
  <si>
    <t>0.66068</t>
  </si>
  <si>
    <t>0.66490</t>
  </si>
  <si>
    <t>0.65903</t>
  </si>
  <si>
    <t>2020.09.10 15:51:12</t>
  </si>
  <si>
    <t>0.66174</t>
  </si>
  <si>
    <t>2020.09.10 14:19:59</t>
  </si>
  <si>
    <t>137.266</t>
  </si>
  <si>
    <t>138.263</t>
  </si>
  <si>
    <t>136.763</t>
  </si>
  <si>
    <t>2020.09.10 14:55:17</t>
  </si>
  <si>
    <t>9.47</t>
  </si>
  <si>
    <t>2020.09.10 21:55:50</t>
  </si>
  <si>
    <t>76.994</t>
  </si>
  <si>
    <t>77.346</t>
  </si>
  <si>
    <t>76.696</t>
  </si>
  <si>
    <t>2020.09.11 06:47:35</t>
  </si>
  <si>
    <t>-6.62</t>
  </si>
  <si>
    <t>2020.09.11 08:48:17</t>
  </si>
  <si>
    <t>0.66852</t>
  </si>
  <si>
    <t>0.66424</t>
  </si>
  <si>
    <t>0.67124</t>
  </si>
  <si>
    <t>2020.09.11 17:30:24</t>
  </si>
  <si>
    <t>-8.56</t>
  </si>
  <si>
    <t>2020.09.11 08:50:38</t>
  </si>
  <si>
    <t>0.72951</t>
  </si>
  <si>
    <t>0.72571</t>
  </si>
  <si>
    <t>0.73271</t>
  </si>
  <si>
    <t>2020.09.14 05:04:07</t>
  </si>
  <si>
    <t>0.72837</t>
  </si>
  <si>
    <t>-2.28</t>
  </si>
  <si>
    <t>-0.60</t>
  </si>
  <si>
    <t>23.33</t>
  </si>
  <si>
    <t>22.73</t>
  </si>
  <si>
    <t>2020 September 18, 17:44</t>
  </si>
  <si>
    <t>2020.09.14 05:49:57</t>
  </si>
  <si>
    <t>eurnzd</t>
  </si>
  <si>
    <t>1.76877</t>
  </si>
  <si>
    <t>1.77366</t>
  </si>
  <si>
    <t>1.76664</t>
  </si>
  <si>
    <t>2020.09.14 09:55:45</t>
  </si>
  <si>
    <t>1.77326</t>
  </si>
  <si>
    <t>-9.01</t>
  </si>
  <si>
    <t>2020.09.14 11:06:30</t>
  </si>
  <si>
    <t>1.18733</t>
  </si>
  <si>
    <t>1.18244</t>
  </si>
  <si>
    <t>1.18944</t>
  </si>
  <si>
    <t>2020.09.15 04:58:10</t>
  </si>
  <si>
    <t>-0.15</t>
  </si>
  <si>
    <t>4.22</t>
  </si>
  <si>
    <t>2020.09.14 11:06:59</t>
  </si>
  <si>
    <t>1.28726</t>
  </si>
  <si>
    <t>1.28228</t>
  </si>
  <si>
    <t>1.28960</t>
  </si>
  <si>
    <t>2020.09.14 13:04:40</t>
  </si>
  <si>
    <t>4.68</t>
  </si>
  <si>
    <t>2020.09.14 11:07:28</t>
  </si>
  <si>
    <t>105.932</t>
  </si>
  <si>
    <t>106.376</t>
  </si>
  <si>
    <t>105.810</t>
  </si>
  <si>
    <t>2020.09.14 13:30:22</t>
  </si>
  <si>
    <t>2.31</t>
  </si>
  <si>
    <t>2020.09.14 11:07:48</t>
  </si>
  <si>
    <t>0.90667</t>
  </si>
  <si>
    <t>0.91062</t>
  </si>
  <si>
    <t>2020.09.15 08:42:58</t>
  </si>
  <si>
    <t>0.90598</t>
  </si>
  <si>
    <t>1.52</t>
  </si>
  <si>
    <t>2020.09.14 11:08:16</t>
  </si>
  <si>
    <t>0.92219</t>
  </si>
  <si>
    <t>0.92702</t>
  </si>
  <si>
    <t>0.92030</t>
  </si>
  <si>
    <t>2020.09.14 13:48:05</t>
  </si>
  <si>
    <t>4.88</t>
  </si>
  <si>
    <t>2020.09.14 11:15:10</t>
  </si>
  <si>
    <t>0.92242</t>
  </si>
  <si>
    <t>5.47</t>
  </si>
  <si>
    <t>2020.09.14 11:16:45</t>
  </si>
  <si>
    <t>0.92237</t>
  </si>
  <si>
    <t>2020.09.14 14:16:46</t>
  </si>
  <si>
    <t>0.92082</t>
  </si>
  <si>
    <t>-4.00</t>
  </si>
  <si>
    <t>2020.09.14 15:06:51</t>
  </si>
  <si>
    <t>125.447</t>
  </si>
  <si>
    <t>125.902</t>
  </si>
  <si>
    <t>125.170</t>
  </si>
  <si>
    <t>2020.09.15 08:42:41</t>
  </si>
  <si>
    <t>125.737</t>
  </si>
  <si>
    <t>-5.49</t>
  </si>
  <si>
    <t>2020.09.14 15:20:42</t>
  </si>
  <si>
    <t>0.72991</t>
  </si>
  <si>
    <t>0.72589</t>
  </si>
  <si>
    <t>0.73140</t>
  </si>
  <si>
    <t>2020.09.15 03:04:46</t>
  </si>
  <si>
    <t>2020.09.14 15:21:23</t>
  </si>
  <si>
    <t>0.73003</t>
  </si>
  <si>
    <t>0.73060</t>
  </si>
  <si>
    <t>2020.09.15 01:52:22</t>
  </si>
  <si>
    <t>-0.11</t>
  </si>
  <si>
    <t>1.71</t>
  </si>
  <si>
    <t>2020.09.15 09:38:57</t>
  </si>
  <si>
    <t>136.387</t>
  </si>
  <si>
    <t>135.864</t>
  </si>
  <si>
    <t>136.630</t>
  </si>
  <si>
    <t>2020.09.15 12:47:23</t>
  </si>
  <si>
    <t>-9.92</t>
  </si>
  <si>
    <t>2020.09.15 09:39:48</t>
  </si>
  <si>
    <t>1.29000</t>
  </si>
  <si>
    <t>1.28472</t>
  </si>
  <si>
    <t>1.29272</t>
  </si>
  <si>
    <t>2020.09.15 15:00:59</t>
  </si>
  <si>
    <t>-10.56</t>
  </si>
  <si>
    <t>2020.09.15 19:48:34</t>
  </si>
  <si>
    <t>105.407</t>
  </si>
  <si>
    <t>105.915</t>
  </si>
  <si>
    <t>105.215</t>
  </si>
  <si>
    <t>2020.09.16 08:11:04</t>
  </si>
  <si>
    <t>2020.09.16 09:43:43</t>
  </si>
  <si>
    <t>0.73346</t>
  </si>
  <si>
    <t>0.72880</t>
  </si>
  <si>
    <t>0.73537</t>
  </si>
  <si>
    <t>2020.09.16 18:53:47</t>
  </si>
  <si>
    <t>-9.32</t>
  </si>
  <si>
    <t>2020.09.16 09:46:46</t>
  </si>
  <si>
    <t>0.67485</t>
  </si>
  <si>
    <t>0.67072</t>
  </si>
  <si>
    <t>0.67672</t>
  </si>
  <si>
    <t>2020.09.17 01:41:32</t>
  </si>
  <si>
    <t>-0.20</t>
  </si>
  <si>
    <t>-8.26</t>
  </si>
  <si>
    <t>2020.09.16 09:49:01</t>
  </si>
  <si>
    <t>1.29367</t>
  </si>
  <si>
    <t>1.28819</t>
  </si>
  <si>
    <t>1.29519</t>
  </si>
  <si>
    <t>2020.09.16 10:24:15</t>
  </si>
  <si>
    <t>3.04</t>
  </si>
  <si>
    <t>2020.09.16 15:28:07</t>
  </si>
  <si>
    <t>1.55898</t>
  </si>
  <si>
    <t>1.56395</t>
  </si>
  <si>
    <t>1.55670</t>
  </si>
  <si>
    <t>2020.09.16 16:42:30</t>
  </si>
  <si>
    <t>3.47</t>
  </si>
  <si>
    <t>2020.09.16 15:32:08</t>
  </si>
  <si>
    <t>1.61308</t>
  </si>
  <si>
    <t>1.61826</t>
  </si>
  <si>
    <t>1.61060</t>
  </si>
  <si>
    <t>2020.09.16 17:30:04</t>
  </si>
  <si>
    <t>-7.57</t>
  </si>
  <si>
    <t>2020.09.17 03:37:01</t>
  </si>
  <si>
    <t>0.72651</t>
  </si>
  <si>
    <t>0.72510</t>
  </si>
  <si>
    <t>2020.09.17 08:26:34</t>
  </si>
  <si>
    <t>0.72992</t>
  </si>
  <si>
    <t>-6.82</t>
  </si>
  <si>
    <t>2020.09.17 03:39:34</t>
  </si>
  <si>
    <t>0.90955</t>
  </si>
  <si>
    <t>0.91378</t>
  </si>
  <si>
    <t>0.90778</t>
  </si>
  <si>
    <t>2020.09.17 08:26:50</t>
  </si>
  <si>
    <t>0.91161</t>
  </si>
  <si>
    <t>-5.34</t>
  </si>
  <si>
    <t>2020.09.17 03:41:19</t>
  </si>
  <si>
    <t>135.640</t>
  </si>
  <si>
    <t>135.390</t>
  </si>
  <si>
    <t>2020.09.17 08:27:01</t>
  </si>
  <si>
    <t>135.728</t>
  </si>
  <si>
    <t>-1.68</t>
  </si>
  <si>
    <t>2020.09.17 03:42:27</t>
  </si>
  <si>
    <t>1.29118</t>
  </si>
  <si>
    <t>2020.09.17 07:55:53</t>
  </si>
  <si>
    <t>1.29511</t>
  </si>
  <si>
    <t>-7.86</t>
  </si>
  <si>
    <t>2020.09.17 03:43:49</t>
  </si>
  <si>
    <t>1.32314</t>
  </si>
  <si>
    <t>2020.09.17 06:17:12</t>
  </si>
  <si>
    <t>2020.09.17 03:44:41</t>
  </si>
  <si>
    <t>0.91335</t>
  </si>
  <si>
    <t>0.91521</t>
  </si>
  <si>
    <t>2020.09.17 08:26:42</t>
  </si>
  <si>
    <t>0.91047</t>
  </si>
  <si>
    <t>-6.33</t>
  </si>
  <si>
    <t>2020.09.17 14:08:39</t>
  </si>
  <si>
    <t>nzdcad</t>
  </si>
  <si>
    <t>0.88928</t>
  </si>
  <si>
    <t>0.88510</t>
  </si>
  <si>
    <t>0.89080</t>
  </si>
  <si>
    <t>2020.09.18 01:02:01</t>
  </si>
  <si>
    <t>-52.45</t>
  </si>
  <si>
    <t>-53.46</t>
  </si>
  <si>
    <t>EURNZD</t>
  </si>
  <si>
    <t>NZDCAD</t>
  </si>
  <si>
    <t>141.23</t>
  </si>
  <si>
    <t>Fifth week: 24 Sep - 25 Sep 2020</t>
  </si>
  <si>
    <t>HotForex</t>
  </si>
  <si>
    <t>XM</t>
  </si>
  <si>
    <t>FXTM</t>
  </si>
  <si>
    <r>
      <rPr>
        <b/>
        <sz val="11"/>
        <color rgb="FFFF0000"/>
        <rFont val="Calibri"/>
        <family val="2"/>
        <scheme val="minor"/>
      </rPr>
      <t>3.</t>
    </r>
    <r>
      <rPr>
        <b/>
        <sz val="11"/>
        <color theme="4" tint="-0.249977111117893"/>
        <rFont val="Calibri"/>
        <family val="2"/>
        <scheme val="minor"/>
      </rPr>
      <t xml:space="preserve"> Wait for price to retrace back to the broken level and touch it (re-test horizontal support or resistance level)</t>
    </r>
  </si>
  <si>
    <r>
      <rPr>
        <b/>
        <sz val="11"/>
        <color rgb="FFFF0000"/>
        <rFont val="Calibri"/>
        <family val="2"/>
        <scheme val="minor"/>
      </rPr>
      <t>2.</t>
    </r>
    <r>
      <rPr>
        <b/>
        <sz val="11"/>
        <color theme="4" tint="-0.249977111117893"/>
        <rFont val="Calibri"/>
        <family val="2"/>
        <scheme val="minor"/>
      </rPr>
      <t xml:space="preserve"> Wait for price to breakout of a clear horizontal support or resistance level</t>
    </r>
  </si>
  <si>
    <t>08 - 18 January ($100)</t>
  </si>
  <si>
    <t>21 January - 28 Feb ($100)</t>
  </si>
  <si>
    <t>First week: 15 Mar - 19 Mar 2021</t>
  </si>
  <si>
    <t>Second week: 22 Mar - 26 Mar 2021</t>
  </si>
  <si>
    <t>I did not follow my lesson plan this week. Today (26-Jan-2020) I made a deposit to Thapela (Cheeseboy)'s account, buying lifetime signals.</t>
  </si>
  <si>
    <t>Account: 2797003</t>
  </si>
  <si>
    <t>Name: Mlamleli Banele</t>
  </si>
  <si>
    <t>Currency: USC</t>
  </si>
  <si>
    <t>Leverage: 1:200</t>
  </si>
  <si>
    <t>2021.03.10 00:01:08</t>
  </si>
  <si>
    <t>Initial deposit EPCC 7531454</t>
  </si>
  <si>
    <t>941.00</t>
  </si>
  <si>
    <t>2021.03.10 00:01:12</t>
  </si>
  <si>
    <t>Rmbrsmnt EPCC 7531454</t>
  </si>
  <si>
    <t>59.00</t>
  </si>
  <si>
    <t>2021.03.10 00:12:12</t>
  </si>
  <si>
    <t>Deposit EPCC 7531464</t>
  </si>
  <si>
    <t>2021.03.10 00:12:16</t>
  </si>
  <si>
    <t>Rmbrsmnt EPCC 7531464</t>
  </si>
  <si>
    <t>2021.03.10 00:51:39</t>
  </si>
  <si>
    <t>1.18996</t>
  </si>
  <si>
    <t>1.19399</t>
  </si>
  <si>
    <t>2021.03.10 22:56:01</t>
  </si>
  <si>
    <t>1.19261</t>
  </si>
  <si>
    <t>-2.65</t>
  </si>
  <si>
    <t>2021.03.11 00:36:46</t>
  </si>
  <si>
    <t>0.85598</t>
  </si>
  <si>
    <t>0.85894</t>
  </si>
  <si>
    <t>2021.03.12 15:00:30</t>
  </si>
  <si>
    <t>-0.01</t>
  </si>
  <si>
    <t>-4.11</t>
  </si>
  <si>
    <t>2021.03.11 00:45:23</t>
  </si>
  <si>
    <t>1.50422</t>
  </si>
  <si>
    <t>1.50841</t>
  </si>
  <si>
    <t>2021.03.12 17:52:34</t>
  </si>
  <si>
    <t>1.49227</t>
  </si>
  <si>
    <t>9.56</t>
  </si>
  <si>
    <t>2021.03.11 02:19:49</t>
  </si>
  <si>
    <t>0.97590</t>
  </si>
  <si>
    <t>2021.03.11 02:25:56</t>
  </si>
  <si>
    <t>0.97615</t>
  </si>
  <si>
    <t>2021.03.11 12:27:50</t>
  </si>
  <si>
    <t>151.333</t>
  </si>
  <si>
    <t>151.340</t>
  </si>
  <si>
    <t>2021.03.12 13:45:48</t>
  </si>
  <si>
    <t>2021.03.15 02:14:36</t>
  </si>
  <si>
    <t>1.53898</t>
  </si>
  <si>
    <t>1.54292</t>
  </si>
  <si>
    <t>2021.03.15 05:07:06</t>
  </si>
  <si>
    <t>1.54291</t>
  </si>
  <si>
    <t>-3.04</t>
  </si>
  <si>
    <t>2021.03.15 02:16:59</t>
  </si>
  <si>
    <t>0.85765</t>
  </si>
  <si>
    <t>0.86036</t>
  </si>
  <si>
    <t>2021.03.16 05:47:24</t>
  </si>
  <si>
    <t>-3.76</t>
  </si>
  <si>
    <t>2021.03.15 11:19:25</t>
  </si>
  <si>
    <t>1.19238</t>
  </si>
  <si>
    <t>1.19658</t>
  </si>
  <si>
    <t>1.18458</t>
  </si>
  <si>
    <t>2021.03.17 20:26:04</t>
  </si>
  <si>
    <t>-4.20</t>
  </si>
  <si>
    <t>2021.03.15 11:21:10</t>
  </si>
  <si>
    <t>152.075</t>
  </si>
  <si>
    <t>151.635</t>
  </si>
  <si>
    <t>2021.03.15 16:38:43</t>
  </si>
  <si>
    <t>-4.03</t>
  </si>
  <si>
    <t>2021.03.15 18:05:44</t>
  </si>
  <si>
    <t>1.48797</t>
  </si>
  <si>
    <t>1.48647</t>
  </si>
  <si>
    <t>2021.03.17 16:45:19</t>
  </si>
  <si>
    <t>2021.03.15 18:19:08</t>
  </si>
  <si>
    <t>151.447</t>
  </si>
  <si>
    <t>151.090</t>
  </si>
  <si>
    <t>2021.03.16 09:10:11</t>
  </si>
  <si>
    <t>-3.27</t>
  </si>
  <si>
    <t>2021.03.15 22:22:00</t>
  </si>
  <si>
    <t>1.10675</t>
  </si>
  <si>
    <t>1.10437</t>
  </si>
  <si>
    <t>2021.03.16 12:37:00</t>
  </si>
  <si>
    <t>2021.03.16 01:24:25</t>
  </si>
  <si>
    <t>0.77473</t>
  </si>
  <si>
    <t>0.77407</t>
  </si>
  <si>
    <t>0.76871</t>
  </si>
  <si>
    <t>2021.03.17 20:00:38</t>
  </si>
  <si>
    <t>0.77414</t>
  </si>
  <si>
    <t>0.59</t>
  </si>
  <si>
    <t>2021.03.16 01:28:27</t>
  </si>
  <si>
    <t>130.177</t>
  </si>
  <si>
    <t>129.855</t>
  </si>
  <si>
    <t>2021.03.16 15:06:26</t>
  </si>
  <si>
    <t>-2.96</t>
  </si>
  <si>
    <t>2021.03.17 18:18:41</t>
  </si>
  <si>
    <t>1.24769</t>
  </si>
  <si>
    <t>1.25112</t>
  </si>
  <si>
    <t>1.24062</t>
  </si>
  <si>
    <t>2021.03.17 22:39:05</t>
  </si>
  <si>
    <t>1.24055</t>
  </si>
  <si>
    <t>5.76</t>
  </si>
  <si>
    <t>2021.03.17 18:20:32</t>
  </si>
  <si>
    <t>109.310</t>
  </si>
  <si>
    <t>109.023</t>
  </si>
  <si>
    <t>109.923</t>
  </si>
  <si>
    <t>2021.03.17 20:00:55</t>
  </si>
  <si>
    <t>109.026</t>
  </si>
  <si>
    <t>-2.60</t>
  </si>
  <si>
    <t>2021.03.17 18:22:49</t>
  </si>
  <si>
    <t>1.48477</t>
  </si>
  <si>
    <t>1.48803</t>
  </si>
  <si>
    <t>1.47903</t>
  </si>
  <si>
    <t>2021.03.17 19:57:45</t>
  </si>
  <si>
    <t>2021.03.17 18:24:04</t>
  </si>
  <si>
    <t>1.10438</t>
  </si>
  <si>
    <t>1.10636</t>
  </si>
  <si>
    <t>1.10036</t>
  </si>
  <si>
    <t>2021.03.18 03:27:51</t>
  </si>
  <si>
    <t>2021.03.17 18:25:18</t>
  </si>
  <si>
    <t>1.28824</t>
  </si>
  <si>
    <t>1.28479</t>
  </si>
  <si>
    <t>1.29379</t>
  </si>
  <si>
    <t>2021.03.17 19:50:40</t>
  </si>
  <si>
    <t>-3.72</t>
  </si>
  <si>
    <t>2021.03.17 18:29:36</t>
  </si>
  <si>
    <t>151.595</t>
  </si>
  <si>
    <t>152.035</t>
  </si>
  <si>
    <t>150.835</t>
  </si>
  <si>
    <t>2021.03.17 21:47:09</t>
  </si>
  <si>
    <t>2021.03.17 23:02:44</t>
  </si>
  <si>
    <t>0.96797</t>
  </si>
  <si>
    <t>0.96389</t>
  </si>
  <si>
    <t>0.97489</t>
  </si>
  <si>
    <t>2021.03.19 21:43:03</t>
  </si>
  <si>
    <t>0.96805</t>
  </si>
  <si>
    <t>2021.03.18 00:21:02</t>
  </si>
  <si>
    <t>0.85778</t>
  </si>
  <si>
    <t>0.86086</t>
  </si>
  <si>
    <t>0.85186</t>
  </si>
  <si>
    <t>2021.03.19 21:43:06</t>
  </si>
  <si>
    <t>0.85870</t>
  </si>
  <si>
    <t>-1.28</t>
  </si>
  <si>
    <t>2021.03.18 00:22:44</t>
  </si>
  <si>
    <t>130.363</t>
  </si>
  <si>
    <t>130.049</t>
  </si>
  <si>
    <t>130.949</t>
  </si>
  <si>
    <t>2021.03.18 05:06:35</t>
  </si>
  <si>
    <t>-2.89</t>
  </si>
  <si>
    <t>-32.83</t>
  </si>
  <si>
    <t>-33.21</t>
  </si>
  <si>
    <t>First week (15 - 19 Mar)</t>
  </si>
  <si>
    <t>2021 March 19, 22:02</t>
  </si>
  <si>
    <t>Closing account balance</t>
  </si>
  <si>
    <t>ccount: 2797003</t>
  </si>
  <si>
    <t>Leverage: 1:400</t>
  </si>
  <si>
    <t>2021 March 25, 22:50</t>
  </si>
  <si>
    <t>2021.03.22 01:26:59</t>
  </si>
  <si>
    <t>xauusd</t>
  </si>
  <si>
    <t>1739.19</t>
  </si>
  <si>
    <t>1751.23</t>
  </si>
  <si>
    <t>1716.59</t>
  </si>
  <si>
    <t>2021.03.25 22:35:20</t>
  </si>
  <si>
    <t>1727.75</t>
  </si>
  <si>
    <t>-0.24</t>
  </si>
  <si>
    <t>11.44</t>
  </si>
  <si>
    <t>2021.03.22 01:30:18</t>
  </si>
  <si>
    <t>1.25179</t>
  </si>
  <si>
    <t>1.25518</t>
  </si>
  <si>
    <t>1.24468</t>
  </si>
  <si>
    <t>2021.03.23 07:25:30</t>
  </si>
  <si>
    <t>-2.70</t>
  </si>
  <si>
    <t>2021.03.22 02:19:08</t>
  </si>
  <si>
    <t>117.064</t>
  </si>
  <si>
    <t>117.304</t>
  </si>
  <si>
    <t>116.454</t>
  </si>
  <si>
    <t>2021.03.22 12:05:43</t>
  </si>
  <si>
    <t>-2.21</t>
  </si>
  <si>
    <t>2021.03.22 15:35:41</t>
  </si>
  <si>
    <t>1.53908</t>
  </si>
  <si>
    <t>1.54348</t>
  </si>
  <si>
    <t>1.53148</t>
  </si>
  <si>
    <t>2021.03.23 02:43:33</t>
  </si>
  <si>
    <t>-3.40</t>
  </si>
  <si>
    <t>2021.03.23 01:37:25</t>
  </si>
  <si>
    <t>0.96985</t>
  </si>
  <si>
    <t>0.96627</t>
  </si>
  <si>
    <t>0.97527</t>
  </si>
  <si>
    <t>2021.03.23 06:30:06</t>
  </si>
  <si>
    <t>-2.85</t>
  </si>
  <si>
    <t>2021.03.23 04:02:37</t>
  </si>
  <si>
    <t>1.19301</t>
  </si>
  <si>
    <t>1.19544</t>
  </si>
  <si>
    <t>1.18794</t>
  </si>
  <si>
    <t>2021.03.23 13:28:23</t>
  </si>
  <si>
    <t>5.07</t>
  </si>
  <si>
    <t>2021.03.24 00:05:52</t>
  </si>
  <si>
    <t>1726.95</t>
  </si>
  <si>
    <t>1738.30</t>
  </si>
  <si>
    <t>1704.51</t>
  </si>
  <si>
    <t>2021.03.24 18:09:36</t>
  </si>
  <si>
    <t>-34.05</t>
  </si>
  <si>
    <t>2021.03.24 00:24:00</t>
  </si>
  <si>
    <t>108.610</t>
  </si>
  <si>
    <t>108.813</t>
  </si>
  <si>
    <t>108.213</t>
  </si>
  <si>
    <t>2021.03.24 15:21:14</t>
  </si>
  <si>
    <t>-3.73</t>
  </si>
  <si>
    <t>2021.03.24 00:29:50</t>
  </si>
  <si>
    <t>1.25821</t>
  </si>
  <si>
    <t>1.26130</t>
  </si>
  <si>
    <t>1.25230</t>
  </si>
  <si>
    <t>2021.03.25 16:42:49</t>
  </si>
  <si>
    <t>-0.28</t>
  </si>
  <si>
    <t>-4.90</t>
  </si>
  <si>
    <t>2021.03.24 00:36:41</t>
  </si>
  <si>
    <t>149.347</t>
  </si>
  <si>
    <t>149.974</t>
  </si>
  <si>
    <t>148.174</t>
  </si>
  <si>
    <t>2021.03.25 18:48:48</t>
  </si>
  <si>
    <t>-11.49</t>
  </si>
  <si>
    <t>2021.03.24 02:25:06</t>
  </si>
  <si>
    <t>1.49040</t>
  </si>
  <si>
    <t>1.49351</t>
  </si>
  <si>
    <t>1.48251</t>
  </si>
  <si>
    <t>2021.03.25 22:35:30</t>
  </si>
  <si>
    <t>1.48423</t>
  </si>
  <si>
    <t>4.89</t>
  </si>
  <si>
    <t>-0.85</t>
  </si>
  <si>
    <t>-43.93</t>
  </si>
  <si>
    <t>-44.78</t>
  </si>
  <si>
    <t>Second week (22 - 26 Mar)</t>
  </si>
  <si>
    <t>I'm down 2,27% from last week closing balance. I followed my strategy but the market seem as if it did not want to hit my TP. As the result of this I will be testing a new risk reward strategy for the next 2 weeks at least. The idea is to aim for a 1:1 RR with a high lot size. Minimum use 30 pips stop loss. Use trailing stop in order to maximise the profit.</t>
  </si>
  <si>
    <t>2021 April 2, 00:30</t>
  </si>
  <si>
    <t>2021.03.30 12:22:18</t>
  </si>
  <si>
    <t>1.37750</t>
  </si>
  <si>
    <t>1.37448</t>
  </si>
  <si>
    <t>2021.03.30 15:04:52</t>
  </si>
  <si>
    <t>6.04</t>
  </si>
  <si>
    <t>2021.03.30 11:47:47</t>
  </si>
  <si>
    <t>117.066</t>
  </si>
  <si>
    <t>116.830</t>
  </si>
  <si>
    <t>2021.04.01 18:44:03</t>
  </si>
  <si>
    <t>117.497</t>
  </si>
  <si>
    <t>7.79</t>
  </si>
  <si>
    <t>2021.03.29 19:08:21</t>
  </si>
  <si>
    <t>0.85387</t>
  </si>
  <si>
    <t>0.85633</t>
  </si>
  <si>
    <t>2021.03.31 23:08:42</t>
  </si>
  <si>
    <t>0.85085</t>
  </si>
  <si>
    <t>8.33</t>
  </si>
  <si>
    <t>2021.03.29 19:00:52</t>
  </si>
  <si>
    <t>1.17772</t>
  </si>
  <si>
    <t>1.17488</t>
  </si>
  <si>
    <t>2021.03.30 10:10:56</t>
  </si>
  <si>
    <t>5.68</t>
  </si>
  <si>
    <t>2021.03.29 10:35:01</t>
  </si>
  <si>
    <t>0.93760</t>
  </si>
  <si>
    <t>0.94084</t>
  </si>
  <si>
    <t>2021.03.30 10:00:36</t>
  </si>
  <si>
    <t>6.89</t>
  </si>
  <si>
    <t>2021.03.29 02:49:21</t>
  </si>
  <si>
    <t>0.76392</t>
  </si>
  <si>
    <t>0.76041</t>
  </si>
  <si>
    <t>2021.03.30 14:39:00</t>
  </si>
  <si>
    <t>-7.02</t>
  </si>
  <si>
    <t>2021.03.29 02:47:54</t>
  </si>
  <si>
    <t>116.848</t>
  </si>
  <si>
    <t>116.519</t>
  </si>
  <si>
    <t>2021.03.29 05:35:36</t>
  </si>
  <si>
    <t>-6.01</t>
  </si>
  <si>
    <t>2021.03.29 02:45:30</t>
  </si>
  <si>
    <t>0.85460</t>
  </si>
  <si>
    <t>0.85243</t>
  </si>
  <si>
    <t>2021.03.29 12:05:50</t>
  </si>
  <si>
    <t>0.85189</t>
  </si>
  <si>
    <t>7.49</t>
  </si>
  <si>
    <t>2021.03.29 02:04:55</t>
  </si>
  <si>
    <t>1.25793</t>
  </si>
  <si>
    <t>2021.03.29 08:06:03</t>
  </si>
  <si>
    <t>-0.45</t>
  </si>
  <si>
    <t>22.61</t>
  </si>
  <si>
    <t>22.16</t>
  </si>
  <si>
    <t>Third week (29 Mar - 2 Apr)</t>
  </si>
  <si>
    <t>2.4</t>
  </si>
  <si>
    <t>Third week:  29 Mar - 02 Apr 2021</t>
  </si>
  <si>
    <t>Fourth week:  05 Apr - 09 Apr 2021</t>
  </si>
  <si>
    <t>Fifth week: 12 Apr - 16 Apr 2021</t>
  </si>
  <si>
    <t>Sixth week: 19 Apr - 23 Apr 2021</t>
  </si>
  <si>
    <t>Seventh week: 26 Apr - 30 Apr 2021</t>
  </si>
  <si>
    <t>Eighth week: 03 May - 07 May 2021</t>
  </si>
  <si>
    <t>First week: 10 May - 14 May 2021</t>
  </si>
  <si>
    <t>Second week: 17 May - 21 May 2021</t>
  </si>
  <si>
    <t>Third week: 24 May - 28 May 2021</t>
  </si>
  <si>
    <t>Fourth week: 31 May - 04 Jun 2021</t>
  </si>
  <si>
    <t>Fifth week: 07 Jun - 11 Jun 2021</t>
  </si>
  <si>
    <t>Sixth week: 14 Jun - 18 Jun 2021</t>
  </si>
  <si>
    <t>Seventh week: 21 Jun - 25 Jun 2021</t>
  </si>
  <si>
    <t>Eighth week: 28 Jun - 02 Jul 2021</t>
  </si>
  <si>
    <t>First week: 05 Jul - 09 Jul 2021</t>
  </si>
  <si>
    <t>Second week: 12 Jul - 16 Jul 2021</t>
  </si>
  <si>
    <t>Third week: 19 Jul - 23 Jul 2021</t>
  </si>
  <si>
    <t>Fourth week: 26 Jul - 30 Jul 2021</t>
  </si>
  <si>
    <t>Fifth week: 02 Aug - 06 Aug 2021</t>
  </si>
  <si>
    <t>Sixth week: 09 Aug - 13 Aug 2021</t>
  </si>
  <si>
    <t>Seventh week: 16 Aug - 20 Aug 2021</t>
  </si>
  <si>
    <t>Eighth week: 23 Aug - 27 Aug 2021</t>
  </si>
  <si>
    <t>This week was a positive week. This week I was testing the trailing stop strategy but it didn't really go as expected. The trailing stop does not seem to trigger at the specified pips, I noticed that it starts to trail from the SL not from the Entry point. This coming week and week after the plan is to test the 1:1 risk-reward ratio to see it's win rate</t>
  </si>
  <si>
    <t>2021 April 8, 14:27</t>
  </si>
  <si>
    <t>2021.04.07 23:29:47</t>
  </si>
  <si>
    <t>150.791</t>
  </si>
  <si>
    <t>151.122</t>
  </si>
  <si>
    <t>150.522</t>
  </si>
  <si>
    <t>2021.04.08 09:47:42</t>
  </si>
  <si>
    <t>-6.04</t>
  </si>
  <si>
    <t>2021.04.07 01:23:51</t>
  </si>
  <si>
    <t>1.49312</t>
  </si>
  <si>
    <t>1.48970</t>
  </si>
  <si>
    <t>1.49570</t>
  </si>
  <si>
    <t>2021.04.07 09:16:10</t>
  </si>
  <si>
    <t>1.49573</t>
  </si>
  <si>
    <t>4.14</t>
  </si>
  <si>
    <t>2021.04.07 01:23:02</t>
  </si>
  <si>
    <t>1.25705</t>
  </si>
  <si>
    <t>1.25960</t>
  </si>
  <si>
    <t>1.25336</t>
  </si>
  <si>
    <t>2021.04.07 09:09:28</t>
  </si>
  <si>
    <t>1.25959</t>
  </si>
  <si>
    <t>2021.04.07 00:17:48</t>
  </si>
  <si>
    <t>0.76584</t>
  </si>
  <si>
    <t>0.76857</t>
  </si>
  <si>
    <t>0.76307</t>
  </si>
  <si>
    <t>2021.04.07 11:14:01</t>
  </si>
  <si>
    <t>0.76306</t>
  </si>
  <si>
    <t>5.56</t>
  </si>
  <si>
    <t>2021.04.06 05:52:46</t>
  </si>
  <si>
    <t>130.282</t>
  </si>
  <si>
    <t>129.964</t>
  </si>
  <si>
    <t>130.564</t>
  </si>
  <si>
    <t>2021.04.06 15:58:01</t>
  </si>
  <si>
    <t>129.968</t>
  </si>
  <si>
    <t>-5.72</t>
  </si>
  <si>
    <t>2021.04.06 03:36:13</t>
  </si>
  <si>
    <t>130.270</t>
  </si>
  <si>
    <t>129.920</t>
  </si>
  <si>
    <t>130.520</t>
  </si>
  <si>
    <t>2021.04.06 12:12:54</t>
  </si>
  <si>
    <t>130.521</t>
  </si>
  <si>
    <t>4.54</t>
  </si>
  <si>
    <t>2021.04.06 03:33:14</t>
  </si>
  <si>
    <t>1.47921</t>
  </si>
  <si>
    <t>1.48273</t>
  </si>
  <si>
    <t>1.47673</t>
  </si>
  <si>
    <t>2021.04.06 12:02:54</t>
  </si>
  <si>
    <t>1.48271</t>
  </si>
  <si>
    <t>-5.58</t>
  </si>
  <si>
    <t>2021.04.06 03:18:41</t>
  </si>
  <si>
    <t>0.76557</t>
  </si>
  <si>
    <t>0.76271</t>
  </si>
  <si>
    <t>2021.04.06 10:05:25</t>
  </si>
  <si>
    <t>5.72</t>
  </si>
  <si>
    <t>2021.04.06 03:15:24</t>
  </si>
  <si>
    <t>1.08290</t>
  </si>
  <si>
    <t>1.08530</t>
  </si>
  <si>
    <t>1.08130</t>
  </si>
  <si>
    <t>2021.04.06 10:09:35</t>
  </si>
  <si>
    <t>-3.37</t>
  </si>
  <si>
    <t>2021.04.05 03:21:13</t>
  </si>
  <si>
    <t>0.94262</t>
  </si>
  <si>
    <t>0.94045</t>
  </si>
  <si>
    <t>0.94545</t>
  </si>
  <si>
    <t>2021.04.05 15:44:39</t>
  </si>
  <si>
    <t>-4.62</t>
  </si>
  <si>
    <t>2021.04.05 02:10:41</t>
  </si>
  <si>
    <t>1.54582</t>
  </si>
  <si>
    <t>1.54223</t>
  </si>
  <si>
    <t>1.54823</t>
  </si>
  <si>
    <t>2021.04.05 10:56:25</t>
  </si>
  <si>
    <t>2021.04.05 02:09:17</t>
  </si>
  <si>
    <t>0.70233</t>
  </si>
  <si>
    <t>0.70033</t>
  </si>
  <si>
    <t>0.70433</t>
  </si>
  <si>
    <t>2021.04.05 13:28:56</t>
  </si>
  <si>
    <t>0.70438</t>
  </si>
  <si>
    <t>4.10</t>
  </si>
  <si>
    <t>2021.04.05 02:07:49</t>
  </si>
  <si>
    <t>1.25719</t>
  </si>
  <si>
    <t>1.25986</t>
  </si>
  <si>
    <t>1.25362</t>
  </si>
  <si>
    <t>2021.04.05 15:36:58</t>
  </si>
  <si>
    <t>1.25361</t>
  </si>
  <si>
    <t>5.71</t>
  </si>
  <si>
    <t>2021.04.05 02:06:48</t>
  </si>
  <si>
    <t>1727.67</t>
  </si>
  <si>
    <t>1736.02</t>
  </si>
  <si>
    <t>1720.61</t>
  </si>
  <si>
    <t>2021.04.06 07:53:46</t>
  </si>
  <si>
    <t>-16.70</t>
  </si>
  <si>
    <t>-21.76</t>
  </si>
  <si>
    <t>-22.26</t>
  </si>
  <si>
    <t>Fourth week (05 Apr - 09 Apr)</t>
  </si>
  <si>
    <r>
      <t xml:space="preserve">Initial account balance is 2000 USC. I'm currently down 1,66% from the initial account deposit. This is a </t>
    </r>
    <r>
      <rPr>
        <b/>
        <sz val="8"/>
        <color rgb="FF000000"/>
        <rFont val="Tahoma"/>
        <family val="2"/>
      </rPr>
      <t>cent</t>
    </r>
    <r>
      <rPr>
        <sz val="8"/>
        <color rgb="FF000000"/>
        <rFont val="Tahoma"/>
        <family val="2"/>
      </rPr>
      <t xml:space="preserve"> account.This is my first week of trading since last year 2020 June. This week I was not following my RR ration as I was testing the use of a trailing stop.Trailing stop has it's use case but at the moment I will continue using my 1:2 RR as this also helps me to measure my trades and have a logical record of all trades I take. The market was generally trending nicely but for some reason my trades kept on hitting SL. I need to look into this thoroughly. One thing I think I'm good at is risk management.</t>
    </r>
  </si>
  <si>
    <t>This is the 4th week implementing this strategy and the overall account is in a drawdown. The 1:1 RR does not seem to be fruitful. I noticed that 9(64%) out of the 14 1:1 trades I took could have reached a 1:2 RR but I will continue with the test next week as well. I think using a 1:2 RR with a trailing stop will help to grow my account</t>
  </si>
  <si>
    <t>01 Nov - 30 Nov 2020</t>
  </si>
  <si>
    <t>01 Dec - 31 Dec 2020</t>
  </si>
  <si>
    <t>01 Jan - 31 Jan 2021</t>
  </si>
  <si>
    <t>SBIB-FUNRLFNR011547511DO201102</t>
  </si>
  <si>
    <t>SBIB-FUNRLFNR011712424 201102</t>
  </si>
  <si>
    <t>AFRIHOST A19767968 GMT58VC</t>
  </si>
  <si>
    <t>WebAfrica</t>
  </si>
  <si>
    <t>Ucount</t>
  </si>
  <si>
    <t>Food</t>
  </si>
  <si>
    <t>Electricity</t>
  </si>
  <si>
    <t>Airtime,Data</t>
  </si>
  <si>
    <t>Monthly bank charges</t>
  </si>
  <si>
    <t>NETFLIX.COM</t>
  </si>
  <si>
    <t>Uber</t>
  </si>
  <si>
    <t>Eat out</t>
  </si>
  <si>
    <t>TOTAL</t>
  </si>
  <si>
    <t>01 Feb - 31 Feb 2021</t>
  </si>
  <si>
    <r>
      <rPr>
        <b/>
        <sz val="11"/>
        <color rgb="FFFF0000"/>
        <rFont val="Calibri"/>
        <family val="2"/>
        <scheme val="minor"/>
      </rPr>
      <t>4.</t>
    </r>
    <r>
      <rPr>
        <b/>
        <sz val="11"/>
        <color theme="4" tint="-0.249977111117893"/>
        <rFont val="Calibri"/>
        <family val="2"/>
        <scheme val="minor"/>
      </rPr>
      <t xml:space="preserve"> Wait for price to start bouncing away from the level, continuing back into the direction of the trend</t>
    </r>
  </si>
  <si>
    <r>
      <rPr>
        <b/>
        <sz val="11"/>
        <color rgb="FFFF0000"/>
        <rFont val="Calibri"/>
        <family val="2"/>
        <scheme val="minor"/>
      </rPr>
      <t>5.</t>
    </r>
    <r>
      <rPr>
        <b/>
        <sz val="11"/>
        <color theme="4" tint="-0.249977111117893"/>
        <rFont val="Calibri"/>
        <family val="2"/>
        <scheme val="minor"/>
      </rPr>
      <t xml:space="preserve"> Place a trade in the direction of the trend, with a stop below the recent low/high, and a target at minimum a 1:2 risk-reward ratio from wherever your stop is</t>
    </r>
  </si>
  <si>
    <r>
      <rPr>
        <b/>
        <sz val="11"/>
        <color rgb="FFFF0000"/>
        <rFont val="Calibri"/>
        <family val="2"/>
        <scheme val="minor"/>
      </rPr>
      <t>6.</t>
    </r>
    <r>
      <rPr>
        <b/>
        <sz val="11"/>
        <color theme="4" tint="-0.249977111117893"/>
        <rFont val="Calibri"/>
        <family val="2"/>
        <scheme val="minor"/>
      </rPr>
      <t xml:space="preserve"> Manage the trade by trailing the order. If the SL is 30 pips then place a 30 pip trailing stop</t>
    </r>
  </si>
  <si>
    <t xml:space="preserve">  </t>
  </si>
  <si>
    <t>Ideally use no more than 30 pips stop loss</t>
  </si>
  <si>
    <t>Do not trade side ways graphs</t>
  </si>
  <si>
    <t>Trade only the strategy</t>
  </si>
  <si>
    <t>Use two candles as retest of the resistance and enter on the third candle</t>
  </si>
  <si>
    <t>A stop loss must be below or above a structure of resistance</t>
  </si>
  <si>
    <t>If the candle breaks the support/resistance and closes below/above horizontal line, it is most likely going to continue the trend without retest</t>
  </si>
  <si>
    <t>Candle that test the horizontal line must not break and close above or below the horizontal line</t>
  </si>
  <si>
    <t>Take clear and obvious trades</t>
  </si>
  <si>
    <t>2021.04.15 01:10:04</t>
  </si>
  <si>
    <t>1.50002</t>
  </si>
  <si>
    <t>1.49767</t>
  </si>
  <si>
    <t>1.50167</t>
  </si>
  <si>
    <t>2021.04.15 09:58:36</t>
  </si>
  <si>
    <t>2021.04.15 01:09:24</t>
  </si>
  <si>
    <t>1.55044</t>
  </si>
  <si>
    <t>1.55334</t>
  </si>
  <si>
    <t>1.54834</t>
  </si>
  <si>
    <t>2021.04.15 04:30:02</t>
  </si>
  <si>
    <t>2021.04.15 01:08:32</t>
  </si>
  <si>
    <t>118.038</t>
  </si>
  <si>
    <t>118.243</t>
  </si>
  <si>
    <t>117.843</t>
  </si>
  <si>
    <t>2021.04.15 13:55:52</t>
  </si>
  <si>
    <t>117.842</t>
  </si>
  <si>
    <t>3.60</t>
  </si>
  <si>
    <t>2021.04.13 16:04:01</t>
  </si>
  <si>
    <t>0.86880</t>
  </si>
  <si>
    <t>2021.04.13 16:04:50</t>
  </si>
  <si>
    <t>0.86922</t>
  </si>
  <si>
    <t>-0.57</t>
  </si>
  <si>
    <t>2021.04.12 23:44:24</t>
  </si>
  <si>
    <t>0.86667</t>
  </si>
  <si>
    <t>0.86455</t>
  </si>
  <si>
    <t>0.86855</t>
  </si>
  <si>
    <t>2021.04.13 09:52:31</t>
  </si>
  <si>
    <t>-5.84</t>
  </si>
  <si>
    <t>2021.04.12 19:58:21</t>
  </si>
  <si>
    <t>109.399</t>
  </si>
  <si>
    <t>109.657</t>
  </si>
  <si>
    <t>109.157</t>
  </si>
  <si>
    <t>2021.04.13 05:38:19</t>
  </si>
  <si>
    <t>-4.71</t>
  </si>
  <si>
    <t>2021.04.12 19:56:45</t>
  </si>
  <si>
    <t>0.92214</t>
  </si>
  <si>
    <t>0.92466</t>
  </si>
  <si>
    <t>0.91926</t>
  </si>
  <si>
    <t>2021.04.13 06:59:28</t>
  </si>
  <si>
    <t>0.92465</t>
  </si>
  <si>
    <t>-5.43</t>
  </si>
  <si>
    <t>2021.04.12 16:03:40</t>
  </si>
  <si>
    <t>1740.20</t>
  </si>
  <si>
    <t>1732.61</t>
  </si>
  <si>
    <t>1746.61</t>
  </si>
  <si>
    <t>2021.04.12 16:53:21</t>
  </si>
  <si>
    <t>-15.18</t>
  </si>
  <si>
    <t>2021.04.12 15:54:51</t>
  </si>
  <si>
    <t>150.441</t>
  </si>
  <si>
    <t>150.787</t>
  </si>
  <si>
    <t>150.187</t>
  </si>
  <si>
    <t>2021.04.13 08:59:37</t>
  </si>
  <si>
    <t>-6.31</t>
  </si>
  <si>
    <t>2021.04.12 15:52:37</t>
  </si>
  <si>
    <t>1.09962</t>
  </si>
  <si>
    <t>1.10177</t>
  </si>
  <si>
    <t>1.09777</t>
  </si>
  <si>
    <t>2021.04.14 12:51:28</t>
  </si>
  <si>
    <t>-4.66</t>
  </si>
  <si>
    <t>2021.04.12 15:41:34</t>
  </si>
  <si>
    <t>83.381</t>
  </si>
  <si>
    <t>83.700</t>
  </si>
  <si>
    <t>83.100</t>
  </si>
  <si>
    <t>2021.04.13 14:02:41</t>
  </si>
  <si>
    <t>83.087</t>
  </si>
  <si>
    <t>5.38</t>
  </si>
  <si>
    <t>2021.04.12 15:39:45</t>
  </si>
  <si>
    <t>0.95606</t>
  </si>
  <si>
    <t>0.95855</t>
  </si>
  <si>
    <t>0.95455</t>
  </si>
  <si>
    <t>2021.04.13 00:20:28</t>
  </si>
  <si>
    <t>Fifth week (12 Apr - 16 Apr)</t>
  </si>
  <si>
    <t>2021 April 16, 13:10</t>
  </si>
  <si>
    <t>2021.04.15 01:06:31</t>
  </si>
  <si>
    <t>1.08341</t>
  </si>
  <si>
    <t>2021.04.16 12:21:40</t>
  </si>
  <si>
    <t>1.08247</t>
  </si>
  <si>
    <t>2021.04.15 01:11:08</t>
  </si>
  <si>
    <t>1.19825</t>
  </si>
  <si>
    <t>1.19506</t>
  </si>
  <si>
    <t>1.20106</t>
  </si>
  <si>
    <t>2021.04.16 05:11:29</t>
  </si>
  <si>
    <t>-6.38</t>
  </si>
  <si>
    <t>2021.04.15 01:12:32</t>
  </si>
  <si>
    <t>0.92259</t>
  </si>
  <si>
    <t>0.92573</t>
  </si>
  <si>
    <t>0.91973</t>
  </si>
  <si>
    <t>2021.04.16 10:56:49</t>
  </si>
  <si>
    <t>0.91972</t>
  </si>
  <si>
    <t>6.24</t>
  </si>
  <si>
    <t>-39.38</t>
  </si>
  <si>
    <t>-40.54</t>
  </si>
  <si>
    <t>US30</t>
  </si>
  <si>
    <t>2021 April 23, 23:07</t>
  </si>
  <si>
    <t>2021.04.19 01:02:09</t>
  </si>
  <si>
    <t>1.38293</t>
  </si>
  <si>
    <t>1.38608</t>
  </si>
  <si>
    <t>1.37708</t>
  </si>
  <si>
    <t>2021.04.19 08:57:01</t>
  </si>
  <si>
    <t>-3.15</t>
  </si>
  <si>
    <t>2021.04.19 01:04:24</t>
  </si>
  <si>
    <t>0.77295</t>
  </si>
  <si>
    <t>0.77018</t>
  </si>
  <si>
    <t>0.77768</t>
  </si>
  <si>
    <t>2021.04.19 11:33:58</t>
  </si>
  <si>
    <t>0.77769</t>
  </si>
  <si>
    <t>4.74</t>
  </si>
  <si>
    <t>2021.04.19 01:05:57</t>
  </si>
  <si>
    <t>0.92025</t>
  </si>
  <si>
    <t>0.92321</t>
  </si>
  <si>
    <t>0.91421</t>
  </si>
  <si>
    <t>2021.04.19 12:34:05</t>
  </si>
  <si>
    <t>0.91419</t>
  </si>
  <si>
    <t>6.63</t>
  </si>
  <si>
    <t>2021.04.19 02:16:13</t>
  </si>
  <si>
    <t>1.25131</t>
  </si>
  <si>
    <t>1.24905</t>
  </si>
  <si>
    <t>1.24655</t>
  </si>
  <si>
    <t>2021.04.19 14:29:06</t>
  </si>
  <si>
    <t>1.81</t>
  </si>
  <si>
    <t>2021.04.19 23:21:51</t>
  </si>
  <si>
    <t>1.25298</t>
  </si>
  <si>
    <t>1.25056</t>
  </si>
  <si>
    <t>1.24806</t>
  </si>
  <si>
    <t>2021.04.20 10:37:57</t>
  </si>
  <si>
    <t>2021.04.21 02:10:43</t>
  </si>
  <si>
    <t>108.083</t>
  </si>
  <si>
    <t>108.358</t>
  </si>
  <si>
    <t>107.608</t>
  </si>
  <si>
    <t>2021.04.23 14:07:01</t>
  </si>
  <si>
    <t>107.872</t>
  </si>
  <si>
    <t>-0.19</t>
  </si>
  <si>
    <t>1.96</t>
  </si>
  <si>
    <t>2021.04.21 16:15:53</t>
  </si>
  <si>
    <t>1.20018</t>
  </si>
  <si>
    <t>1.20422</t>
  </si>
  <si>
    <t>1.19552</t>
  </si>
  <si>
    <t>2021.04.22 04:10:13</t>
  </si>
  <si>
    <t>2021.04.21 16:16:39</t>
  </si>
  <si>
    <t>0.91824</t>
  </si>
  <si>
    <t>0.91823</t>
  </si>
  <si>
    <t>0.91246</t>
  </si>
  <si>
    <t>2021.04.23 14:06:32</t>
  </si>
  <si>
    <t>0.91527</t>
  </si>
  <si>
    <t>3.24</t>
  </si>
  <si>
    <t>15.13</t>
  </si>
  <si>
    <t>14.60</t>
  </si>
  <si>
    <t>Sixth week (19 Apr - 23 Apr)</t>
  </si>
  <si>
    <t>This week I'm in a heavy draw down. I've been noticing a few things with FXTM, they have very wide spreads and that's why most of my trades never hit a TP even the minimum 1:1 trades they rarely hit TP. After a couple of weeks testing I've decided to use a 1:2 RR with a trailing stop. This helps me to manage my trades and be able track them. I have also decided to trim down my pairs from 20 to total of 10 symbols. I will use only the 7 major pairs with Nas100, US30 and Gold</t>
  </si>
  <si>
    <r>
      <t xml:space="preserve">After trimming down my symbols to 10 I'm seeing a lot of improvement in this first week. I closed about 3 trades at a 1:1 RR and 2 of those trades later went straight into my 1:2 RR. Using fewer symbols helps alot and it allowed me to be more focused in my analysis, entries and exits. </t>
    </r>
    <r>
      <rPr>
        <b/>
        <sz val="8"/>
        <color rgb="FF000000"/>
        <rFont val="Tahoma"/>
        <family val="2"/>
      </rPr>
      <t>I noticed something with US30 and Nas100, as they have a high correlation coeffitiancy I saw that US30 reacts quicker than Nas100 as a result it sort of gives a signal as to what will happen to Nas100 later.</t>
    </r>
    <r>
      <rPr>
        <sz val="8"/>
        <color rgb="FF000000"/>
        <rFont val="Tahoma"/>
        <family val="2"/>
      </rPr>
      <t xml:space="preserve"> I will observe this more inthe coming weeks.</t>
    </r>
  </si>
  <si>
    <t>2021 April 30, 23:13</t>
  </si>
  <si>
    <t>2021.04.28 14:06:09</t>
  </si>
  <si>
    <t>1766.36</t>
  </si>
  <si>
    <t>1775.09</t>
  </si>
  <si>
    <t>1750.04</t>
  </si>
  <si>
    <t>2021.04.28 17:52:15</t>
  </si>
  <si>
    <t>-17.46</t>
  </si>
  <si>
    <t>2021.04.28 03:11:01</t>
  </si>
  <si>
    <t>0.91418</t>
  </si>
  <si>
    <t>0.91721</t>
  </si>
  <si>
    <t>0.90821</t>
  </si>
  <si>
    <t>2021.04.28 09:39:24</t>
  </si>
  <si>
    <t>-6.61</t>
  </si>
  <si>
    <t>2021.04.28 03:09:59</t>
  </si>
  <si>
    <t>1.39025</t>
  </si>
  <si>
    <t>1.38724</t>
  </si>
  <si>
    <t>1.39624</t>
  </si>
  <si>
    <t>2021.04.28 09:35:07</t>
  </si>
  <si>
    <t>-6.02</t>
  </si>
  <si>
    <t>2021.04.27 01:26:30</t>
  </si>
  <si>
    <t>0.77988</t>
  </si>
  <si>
    <t>0.77781</t>
  </si>
  <si>
    <t>0.78381</t>
  </si>
  <si>
    <t>2021.04.27 11:10:32</t>
  </si>
  <si>
    <t>-4.14</t>
  </si>
  <si>
    <t>2021.04.26 16:22:46</t>
  </si>
  <si>
    <t>0.72216</t>
  </si>
  <si>
    <t>0.71990</t>
  </si>
  <si>
    <t>0.72590</t>
  </si>
  <si>
    <t>2021.04.28 01:32:25</t>
  </si>
  <si>
    <t>-4.52</t>
  </si>
  <si>
    <t>2021.04.26 16:11:43</t>
  </si>
  <si>
    <t>1.20804</t>
  </si>
  <si>
    <t>1.20551</t>
  </si>
  <si>
    <t>1.21301</t>
  </si>
  <si>
    <t>2021.04.28 10:01:23</t>
  </si>
  <si>
    <t>-5.06</t>
  </si>
  <si>
    <t>2021.04.26 01:08:39</t>
  </si>
  <si>
    <t>0.91341</t>
  </si>
  <si>
    <t>0.91610</t>
  </si>
  <si>
    <t>0.90860</t>
  </si>
  <si>
    <t>2021.04.26 14:52:10</t>
  </si>
  <si>
    <t>-5.87</t>
  </si>
  <si>
    <t>2021.04.26 01:07:03</t>
  </si>
  <si>
    <t>1775.17</t>
  </si>
  <si>
    <t>1784.84</t>
  </si>
  <si>
    <t>1757.86</t>
  </si>
  <si>
    <t>2021.04.27 15:20:03</t>
  </si>
  <si>
    <t>1784.76</t>
  </si>
  <si>
    <t>-19.18</t>
  </si>
  <si>
    <t>2021.04.26 01:06:11</t>
  </si>
  <si>
    <t>0.71953</t>
  </si>
  <si>
    <t>0.72222</t>
  </si>
  <si>
    <t>0.71472</t>
  </si>
  <si>
    <t>2021.04.26 06:22:17</t>
  </si>
  <si>
    <t>-5.38</t>
  </si>
  <si>
    <t>2021.04.26 01:05:31</t>
  </si>
  <si>
    <t>1.38773</t>
  </si>
  <si>
    <t>1.39023</t>
  </si>
  <si>
    <t>1.38273</t>
  </si>
  <si>
    <t>2021.04.26 05:25:28</t>
  </si>
  <si>
    <t>-5.00</t>
  </si>
  <si>
    <t>2021.04.26 01:04:11</t>
  </si>
  <si>
    <t>0.77526</t>
  </si>
  <si>
    <t>0.77754</t>
  </si>
  <si>
    <t>0.77989</t>
  </si>
  <si>
    <t>2021.04.26 17:09:42</t>
  </si>
  <si>
    <t>0.77990</t>
  </si>
  <si>
    <t>9.28</t>
  </si>
  <si>
    <t>-69.96</t>
  </si>
  <si>
    <t>-70.44</t>
  </si>
  <si>
    <t>Seventh week (26 Apr - 30 Apr)</t>
  </si>
  <si>
    <t>Timeframe</t>
  </si>
  <si>
    <t>Stop loss</t>
  </si>
  <si>
    <t>Closing price (TP)</t>
  </si>
  <si>
    <t>Risk-Reward</t>
  </si>
  <si>
    <t>Date and Time</t>
  </si>
  <si>
    <t>Entry price</t>
  </si>
  <si>
    <t>Lot size</t>
  </si>
  <si>
    <t>Symbol</t>
  </si>
  <si>
    <t>Buy/Sell</t>
  </si>
  <si>
    <t>Before screenshot</t>
  </si>
  <si>
    <t>After screenshot</t>
  </si>
  <si>
    <t>2021 May 7, 23:57</t>
  </si>
  <si>
    <t>2021.05.06 11:18:24</t>
  </si>
  <si>
    <t>1.22402</t>
  </si>
  <si>
    <t>1.22855</t>
  </si>
  <si>
    <t>1.21655</t>
  </si>
  <si>
    <t>2021.05.06 22:56:41</t>
  </si>
  <si>
    <t>1.21651</t>
  </si>
  <si>
    <t>12.35</t>
  </si>
  <si>
    <t>2021.05.06 03:27:03</t>
  </si>
  <si>
    <t>1.20048</t>
  </si>
  <si>
    <t>1.20380</t>
  </si>
  <si>
    <t>1.19480</t>
  </si>
  <si>
    <t>2021.05.06 11:33:22</t>
  </si>
  <si>
    <t>-3.32</t>
  </si>
  <si>
    <t>2021.05.05 00:16:35</t>
  </si>
  <si>
    <t>109.345</t>
  </si>
  <si>
    <t>109.042</t>
  </si>
  <si>
    <t>109.792</t>
  </si>
  <si>
    <t>2021.05.06 17:50:29</t>
  </si>
  <si>
    <t>-5.55</t>
  </si>
  <si>
    <t>2021.05.04 23:06:32</t>
  </si>
  <si>
    <t>0.91355</t>
  </si>
  <si>
    <t>0.91145</t>
  </si>
  <si>
    <t>0.91745</t>
  </si>
  <si>
    <t>2021.05.06 10:40:49</t>
  </si>
  <si>
    <t>-4.61</t>
  </si>
  <si>
    <t>2021.05.04 23:03:19</t>
  </si>
  <si>
    <t>0.71401</t>
  </si>
  <si>
    <t>0.71724</t>
  </si>
  <si>
    <t>0.70824</t>
  </si>
  <si>
    <t>2021.05.05 01:46:27</t>
  </si>
  <si>
    <t>-6.46</t>
  </si>
  <si>
    <t>2021.05.04 17:04:00</t>
  </si>
  <si>
    <t>1.23272</t>
  </si>
  <si>
    <t>1.22863</t>
  </si>
  <si>
    <t>1.23913</t>
  </si>
  <si>
    <t>2021.05.05 04:45:08</t>
  </si>
  <si>
    <t>-6.65</t>
  </si>
  <si>
    <t>2021.05.04 09:51:40</t>
  </si>
  <si>
    <t>1785.76</t>
  </si>
  <si>
    <t>1794.44</t>
  </si>
  <si>
    <t>1768.94</t>
  </si>
  <si>
    <t>2021.05.04 16:53:29</t>
  </si>
  <si>
    <t>1794.43</t>
  </si>
  <si>
    <t>-17.34</t>
  </si>
  <si>
    <t>2021.05.03 01:45:12</t>
  </si>
  <si>
    <t>1.22812</t>
  </si>
  <si>
    <t>1.23136</t>
  </si>
  <si>
    <t>1.22236</t>
  </si>
  <si>
    <t>2021.05.03 12:29:14</t>
  </si>
  <si>
    <t>-5.26</t>
  </si>
  <si>
    <t>2021.05.03 01:35:30</t>
  </si>
  <si>
    <t>0.77186</t>
  </si>
  <si>
    <t>0.76893</t>
  </si>
  <si>
    <t>0.77643</t>
  </si>
  <si>
    <t>2021.05.03 20:41:46</t>
  </si>
  <si>
    <t>9.14</t>
  </si>
  <si>
    <t>2021.05.03 01:30:49</t>
  </si>
  <si>
    <t>0.91254</t>
  </si>
  <si>
    <t>0.91564</t>
  </si>
  <si>
    <t>0.90664</t>
  </si>
  <si>
    <t>2021.05.04 10:41:31</t>
  </si>
  <si>
    <t>-6.77</t>
  </si>
  <si>
    <t>2021.05.03 01:28:01</t>
  </si>
  <si>
    <t>109.349</t>
  </si>
  <si>
    <t>109.081</t>
  </si>
  <si>
    <t>109.831</t>
  </si>
  <si>
    <t>2021.05.03 17:00:02</t>
  </si>
  <si>
    <t>109.087</t>
  </si>
  <si>
    <t>-4.80</t>
  </si>
  <si>
    <t>2021.05.03 01:26:34</t>
  </si>
  <si>
    <t>1767.56</t>
  </si>
  <si>
    <t>1764.68</t>
  </si>
  <si>
    <t>1773.68</t>
  </si>
  <si>
    <t>2021.05.03 06:19:54</t>
  </si>
  <si>
    <t>1773.73</t>
  </si>
  <si>
    <t>12.34</t>
  </si>
  <si>
    <t>-0.30</t>
  </si>
  <si>
    <t>-26.93</t>
  </si>
  <si>
    <t>-27.23</t>
  </si>
  <si>
    <t>XM GLOBAL</t>
  </si>
  <si>
    <t>Eighth week (03 May - 07 May)</t>
  </si>
  <si>
    <t>I'm in major drawback this week. Out of 11 trades I only had 1 winning trade. Looking at the charts for all these sysmbols, the market was consolidating hence all the symbols gave a somesort of ranging market which does not work for my strategy. The plan next week is to use lower timeframes  such as 1H for structure, 30M for behaviour and 15 minutes for entries. I'm also looking into learning and hopefully implementing FalconFx strategy which I think is similar to what Lesiba Mothupi (Forex chasers) is using.</t>
  </si>
  <si>
    <t xml:space="preserve">Overall market was not trending in this week as well. It only sort of broke the major highs and lows today(Friday) but I will see next week if it will create a trending market.Lessons for this week, this strategy I'm using does not work on ranging markets hence I've been in heavy draw downs for the past 2/3 weeks. Next week I will be learning the FalconFx strategy then I will backtest it for this whole month and see how it goes. From next week going forward I will only be trading Nasdaq100 and placing few currency trades if the market is trending nicely for me to use the strategy I'm currently using. </t>
  </si>
  <si>
    <t>1H</t>
  </si>
  <si>
    <t>Buy</t>
  </si>
  <si>
    <t>Sell</t>
  </si>
  <si>
    <t>Monetary value</t>
  </si>
  <si>
    <t>EXPENSE</t>
  </si>
  <si>
    <t>WITHDRAWAL</t>
  </si>
  <si>
    <t>sum of withdrawals</t>
  </si>
  <si>
    <t>NET</t>
  </si>
  <si>
    <t>Exness</t>
  </si>
  <si>
    <t>13801.1</t>
  </si>
  <si>
    <t>13717.6</t>
  </si>
  <si>
    <t>https://www.tradingview.com/x/bU0NGL4D/</t>
  </si>
  <si>
    <t>https://www.tradingview.com/x/cCPMAKix/</t>
  </si>
  <si>
    <t>Looking at Weekly timeframe, market has reached a level of high value(resistance), it's highly probable that it will reverse. It is also possible it may impulse and pass the 0.81186 area. If this happens I will wait for bull flag pattern as confirmation. Daily and 4H timeframe have a 3 point touch of the resistance. This is showing me a bearish trend change. Daily timeframe has a Head-and-shoulders pattern to further confirm reversal. 1H has a running channel that has a Bear flag pattern which further confirms the reversal. Inner trend, market broke out of the bullish trend and came back to retest the support. I then placed a sell stop.</t>
  </si>
  <si>
    <t>https://www.tradingview.com/x/HTyHnZ8G/</t>
  </si>
  <si>
    <t>0.77632</t>
  </si>
  <si>
    <t>0.77440</t>
  </si>
  <si>
    <t>https://www.tradingview.com/x/cAgP6DDe/</t>
  </si>
  <si>
    <t>1.41867</t>
  </si>
  <si>
    <t>1.41594</t>
  </si>
  <si>
    <t>https://www.tradingview.com/x/xNYeH5Ij/</t>
  </si>
  <si>
    <t>1.20020</t>
  </si>
  <si>
    <t>1.20300</t>
  </si>
  <si>
    <t>https://www.tradingview.com/x/VbZbs3XU/</t>
  </si>
  <si>
    <t>1.20933</t>
  </si>
  <si>
    <t>1.21166</t>
  </si>
  <si>
    <t>https://www.tradingview.com/x/dPpmmKRH/</t>
  </si>
  <si>
    <t>https://www.tradingview.com/x/3Ft9Ohbn/</t>
  </si>
  <si>
    <t>https://www.tradingview.com/x/VDDjBKSP/</t>
  </si>
  <si>
    <t>1.41013</t>
  </si>
  <si>
    <t>1.41313</t>
  </si>
  <si>
    <t>https://www.tradingview.com/x/Y7o5ahY1/</t>
  </si>
  <si>
    <t>1.21255</t>
  </si>
  <si>
    <t>1.20958</t>
  </si>
  <si>
    <t>0.71675</t>
  </si>
  <si>
    <t>0.71368</t>
  </si>
  <si>
    <t>Market reached the Weekly high and bounced back to the trendline support. Market has also not been able to break the 0.72900 area and it retested this resistance multiple times. Market then impulsively broke off the Daily trendline support. After breaking the support it created Bull tight flag as confirmation of the sell. I placed a reduced risk sell-stop order.</t>
  </si>
  <si>
    <t>https://www.tradingview.com/x/sAbc1Vuz/</t>
  </si>
  <si>
    <t>0.76675</t>
  </si>
  <si>
    <t>SL Pips</t>
  </si>
  <si>
    <t>TP Pips</t>
  </si>
  <si>
    <t>20.1</t>
  </si>
  <si>
    <t>83.5</t>
  </si>
  <si>
    <t>19.2</t>
  </si>
  <si>
    <t>76.5</t>
  </si>
  <si>
    <t>27.3</t>
  </si>
  <si>
    <t>30.7</t>
  </si>
  <si>
    <t>28.5</t>
  </si>
  <si>
    <t>20.6</t>
  </si>
  <si>
    <t>30.0</t>
  </si>
  <si>
    <t>29.7</t>
  </si>
  <si>
    <t>https://www.tradingview.com/x/xTkPx8rm/</t>
  </si>
  <si>
    <t>70.1</t>
  </si>
  <si>
    <t>1.21006</t>
  </si>
  <si>
    <t>https://www.tradingview.com/x/ADYJ3WQU/</t>
  </si>
  <si>
    <t>0</t>
  </si>
  <si>
    <t>0.90433</t>
  </si>
  <si>
    <t>0.90683</t>
  </si>
  <si>
    <t>https://www.tradingview.com/x/RMS68FiG/</t>
  </si>
  <si>
    <t>25.0</t>
  </si>
  <si>
    <t>https://www.tradingview.com/x/YasEnCYP/</t>
  </si>
  <si>
    <t>0.90015</t>
  </si>
  <si>
    <t>41.8</t>
  </si>
  <si>
    <t>https://www.tradingview.com/x/ZQ0FiLjG/</t>
  </si>
  <si>
    <t>Weekly market is in an impulse stage. In 1H market broke out of a corrective trend and it also retested the 34718 zone to form a nice bull flag.</t>
  </si>
  <si>
    <t>Trade status</t>
  </si>
  <si>
    <t>https://www.tradingview.com/x/KVFQBoN8/</t>
  </si>
  <si>
    <t>109.581</t>
  </si>
  <si>
    <t>109.281</t>
  </si>
  <si>
    <t>https://www.tradingview.com/x/7d9GnjhS/</t>
  </si>
  <si>
    <t>https://www.tradingview.com/x/XnHPm7Tk/</t>
  </si>
  <si>
    <t>0.89893</t>
  </si>
  <si>
    <t>0.89518</t>
  </si>
  <si>
    <t>https://www.tradingview.com/x/ZXOy94Rv/</t>
  </si>
  <si>
    <t>74.6</t>
  </si>
  <si>
    <t>1.20691</t>
  </si>
  <si>
    <t>1.21376</t>
  </si>
  <si>
    <t>https://www.tradingview.com/x/epM5CyDt/</t>
  </si>
  <si>
    <t>1.41411</t>
  </si>
  <si>
    <t>https://www.tradingview.com/x/w6agW8l7/</t>
  </si>
  <si>
    <t>https://www.tradingview.com/x/dxYj1BBD/</t>
  </si>
  <si>
    <t>https://www.tradingview.com/x/vltCgnpT/</t>
  </si>
  <si>
    <t>https://www.tradingview.com/x/TwmjnQCg/</t>
  </si>
  <si>
    <t>0.77790</t>
  </si>
  <si>
    <t>0.77487</t>
  </si>
  <si>
    <t>Market is trickling along the resistance line giving me a sideways inner channel. I also took this trade based on my gut feeling</t>
  </si>
  <si>
    <t>US100</t>
  </si>
  <si>
    <t>13877.8</t>
  </si>
  <si>
    <t>13958.6</t>
  </si>
  <si>
    <t>80.8</t>
  </si>
  <si>
    <t>https://www.tradingview.com/x/HcvoJuat/</t>
  </si>
  <si>
    <t>https://www.tradingview.com/x/mH4ayE9h/</t>
  </si>
  <si>
    <t>21.6</t>
  </si>
  <si>
    <t>1.41195</t>
  </si>
  <si>
    <t>1.41189</t>
  </si>
  <si>
    <t>1.40945</t>
  </si>
  <si>
    <t>24.4</t>
  </si>
  <si>
    <t>https://www.tradingview.com/x/3Nd3LJ51/</t>
  </si>
  <si>
    <t>This is a small trade I am taking based on the fact market is ranging and I want to take a buy once market hit the level of resistance. My overall bias is bearish and I want to take a buy in all the XXX/USD pairs</t>
  </si>
  <si>
    <t>https://www.tradingview.com/x/h1bpgQcS/</t>
  </si>
  <si>
    <t>https://www.tradingview.com/x/B9CK0R5t/</t>
  </si>
  <si>
    <t>https://www.tradingview.com/x/s1HCngIm/</t>
  </si>
  <si>
    <t>https://www.tradingview.com/x/QjxqKecQ/</t>
  </si>
  <si>
    <t>1.21395</t>
  </si>
  <si>
    <t>29.6</t>
  </si>
  <si>
    <t>https://www.tradingview.com/x/0pImrQnD/</t>
  </si>
  <si>
    <t>https://www.tradingview.com/x/GEdZg9Wp/</t>
  </si>
  <si>
    <t>13968.1</t>
  </si>
  <si>
    <t>167.0</t>
  </si>
  <si>
    <t>https://www.tradingview.com/x/CVDu70wa/</t>
  </si>
  <si>
    <t>Breakeven</t>
  </si>
  <si>
    <t>14002.7</t>
  </si>
  <si>
    <t>1.21676</t>
  </si>
  <si>
    <t>https://www.tradingview.com/x/NjulZQU9/</t>
  </si>
  <si>
    <t>https://www.tradingview.com/x/evnz5Buz/</t>
  </si>
  <si>
    <t>0.77083</t>
  </si>
  <si>
    <t>40.4</t>
  </si>
  <si>
    <t>0.71404</t>
  </si>
  <si>
    <t>11.4</t>
  </si>
  <si>
    <t>https://www.tradingview.com/x/yws1VdNF/</t>
  </si>
  <si>
    <t>Rich Dad Poor Dad</t>
  </si>
  <si>
    <t>Approximate:</t>
  </si>
  <si>
    <t>Scaling in from the above trade and I have closed a 1:1 reward. Market is giving me a bullish flash as another opportunity to add more buys in this trade. I have set a buy limit with a 1:3 RR and I might take profit at this level 14318.7 as this is a major level of resistance</t>
  </si>
  <si>
    <t xml:space="preserve">1H timeframe market gave me 3 point touch confirmation and it also gave me the Arc. In the 15M timeframe market broke the uptrend support and created a bull flag that confirmed my sell bias. </t>
  </si>
  <si>
    <t>Weekly, Market is in a downtrend and market has 3 point multitouch on the resistance. My bias is shorting the market. Market is consolidating in the daily and I also saw an Arc in the Daily timeframe which gives me more reasons to sell. 1H is in a downtrend and I am waiting for a break of the support in the consolidating trend.</t>
  </si>
  <si>
    <t>https://www.tradingview.com/x/6mQ1r3ei/</t>
  </si>
  <si>
    <t>1.18838</t>
  </si>
  <si>
    <t>1.18553</t>
  </si>
  <si>
    <t>https://www.tradingview.com/x/AbhI8KPh/</t>
  </si>
  <si>
    <t>1.38178</t>
  </si>
  <si>
    <t>1.37910</t>
  </si>
  <si>
    <t>26.8</t>
  </si>
  <si>
    <t>Account: 8444905</t>
  </si>
  <si>
    <t>Name: Standard</t>
  </si>
  <si>
    <t>Currency: ZAR</t>
  </si>
  <si>
    <t>2021 June 20, 22:36</t>
  </si>
  <si>
    <t>2021.06.09 12:45:08</t>
  </si>
  <si>
    <t>gbpusdm</t>
  </si>
  <si>
    <t>2021.06.10 12:34:45</t>
  </si>
  <si>
    <t>-1.00</t>
  </si>
  <si>
    <t>59.09</t>
  </si>
  <si>
    <t>2021.06.09 11:57:29</t>
  </si>
  <si>
    <t>usdchfm</t>
  </si>
  <si>
    <t>0.89818</t>
  </si>
  <si>
    <t>2021.06.10 12:30:14</t>
  </si>
  <si>
    <t>-3.46</t>
  </si>
  <si>
    <t>-91.26</t>
  </si>
  <si>
    <t>2021.06.07 12:33:35</t>
  </si>
  <si>
    <t>usdjpym</t>
  </si>
  <si>
    <t>2021.06.09 14:35:42</t>
  </si>
  <si>
    <t>-74.61</t>
  </si>
  <si>
    <t>2021.06.07 10:31:17</t>
  </si>
  <si>
    <t>us30m</t>
  </si>
  <si>
    <t>34776.8</t>
  </si>
  <si>
    <t>34639.0</t>
  </si>
  <si>
    <t>0.0</t>
  </si>
  <si>
    <t>2021.06.07 15:45:42</t>
  </si>
  <si>
    <t>-37.26</t>
  </si>
  <si>
    <t>2021.06.04 08:58:56</t>
  </si>
  <si>
    <t>0.90244</t>
  </si>
  <si>
    <t>2021.06.07 08:39:12</t>
  </si>
  <si>
    <t>0.89995</t>
  </si>
  <si>
    <t>131.44</t>
  </si>
  <si>
    <t>2021.06.04 00:09:39</t>
  </si>
  <si>
    <t>usdcadm</t>
  </si>
  <si>
    <t>1.21181</t>
  </si>
  <si>
    <t>1.20921</t>
  </si>
  <si>
    <t>2021.06.04 12:35:13</t>
  </si>
  <si>
    <t>-58.32</t>
  </si>
  <si>
    <t>2021.06.03 22:06:42</t>
  </si>
  <si>
    <t>2021.06.04 08:50:33</t>
  </si>
  <si>
    <t>-82.12</t>
  </si>
  <si>
    <t>2021.06.03 05:08:05</t>
  </si>
  <si>
    <t>2021.06.03 08:45:51</t>
  </si>
  <si>
    <t>-73.94</t>
  </si>
  <si>
    <t>2021.06.02 23:12:39</t>
  </si>
  <si>
    <t>34612.8</t>
  </si>
  <si>
    <t>34412.0</t>
  </si>
  <si>
    <t>2021.06.03 11:04:08</t>
  </si>
  <si>
    <t>-136.01</t>
  </si>
  <si>
    <t>2021.06.02 20:16:55</t>
  </si>
  <si>
    <t>D-trial-ZAR-INT-fa08c39a1818</t>
  </si>
  <si>
    <t>1 000.00</t>
  </si>
  <si>
    <t>-362.99</t>
  </si>
  <si>
    <t>-369.76</t>
  </si>
  <si>
    <t>Exness Technologies Ltd (R1000)</t>
  </si>
  <si>
    <t>First week (31 May - 11 June)</t>
  </si>
  <si>
    <t>Second week (14 -  18 June)</t>
  </si>
  <si>
    <t>2021 June 20, 22:39</t>
  </si>
  <si>
    <t>2021.06.14 13:40:29</t>
  </si>
  <si>
    <t>34403.7</t>
  </si>
  <si>
    <t>34290.0</t>
  </si>
  <si>
    <t>2021.06.14 15:24:01</t>
  </si>
  <si>
    <t>-15.61</t>
  </si>
  <si>
    <t>2021.06.11 14:12:09</t>
  </si>
  <si>
    <t>1.21681</t>
  </si>
  <si>
    <t>2021.06.16 15:51:44</t>
  </si>
  <si>
    <t>68.64</t>
  </si>
  <si>
    <t>2021.06.11 13:39:36</t>
  </si>
  <si>
    <t>nzdusdm</t>
  </si>
  <si>
    <t>0.71518</t>
  </si>
  <si>
    <t>2021.06.16 02:45:49</t>
  </si>
  <si>
    <t>-0.68</t>
  </si>
  <si>
    <t>31.43</t>
  </si>
  <si>
    <t>2021.06.10 16:19:45</t>
  </si>
  <si>
    <t>audusdm</t>
  </si>
  <si>
    <t>0.77078</t>
  </si>
  <si>
    <t>2021.06.16 09:26:06</t>
  </si>
  <si>
    <t>-0.66</t>
  </si>
  <si>
    <t>112.65</t>
  </si>
  <si>
    <t>2021.06.10 01:48:12</t>
  </si>
  <si>
    <t>eurusdm</t>
  </si>
  <si>
    <t>1.21691</t>
  </si>
  <si>
    <t>2021.06.15 07:07:08</t>
  </si>
  <si>
    <t>0.84</t>
  </si>
  <si>
    <t>81.45</t>
  </si>
  <si>
    <t>-1.10</t>
  </si>
  <si>
    <t>278.56</t>
  </si>
  <si>
    <t>277.46</t>
  </si>
  <si>
    <t>https://www.tradingview.com/x/4ftrV5Si/</t>
  </si>
  <si>
    <t>29.2</t>
  </si>
  <si>
    <t>1.24445</t>
  </si>
  <si>
    <t>1.24737</t>
  </si>
  <si>
    <t>https://www.tradingview.com/x/rlK6tPmH/</t>
  </si>
  <si>
    <t>0.92093</t>
  </si>
  <si>
    <t>29.9</t>
  </si>
  <si>
    <t>0.92392</t>
  </si>
  <si>
    <t>21.432</t>
  </si>
  <si>
    <t>Market broke the Weekly support trendlines impulsively. Continuing from last week bias, I'm looking for a Sell as market gave me steep flag. I will take a reduced risk entry.</t>
  </si>
  <si>
    <t>Market broke the Weekly support trendlines correctively. I'm continuing from last week bias, I'm looking for a Sell as market gave me steep flag. I will take a reduced risk entry by placing a sell stop order.</t>
  </si>
  <si>
    <t>Market broke out of a sideways trend and impulsively pushed up until it broke the Weekly resistance trendline. After that it gave me a large flag as a continuation flag that increase my bias for a buy. I took a reduced risk trade with a pending buy-stop</t>
  </si>
  <si>
    <t>Market broke a Weekly support and trickled alond the major resistance levels until it shot down. Market is giving me a large flag which is a continuation confirmation and  is an opportunity to enter a sell. I will take a reduced risk with a sell-stop</t>
  </si>
  <si>
    <t>Think And Grow Rich</t>
  </si>
  <si>
    <t>How to make your first million</t>
  </si>
  <si>
    <t>https://www.tradingview.com/x/sekKm02c/</t>
  </si>
  <si>
    <t>https://www.tradingview.com/x/X2ezeGQ1/</t>
  </si>
  <si>
    <t>https://www.tradingview.com/x/QjvjZyHt/</t>
  </si>
  <si>
    <t>https://www.tradingview.com/x/z57lgqgj/</t>
  </si>
  <si>
    <t>1781.174</t>
  </si>
  <si>
    <t>1759.742</t>
  </si>
  <si>
    <t>UPDATE: Market broke the previous high and it's now creating higher highs. After breaking the previous high it created a nice tight Bull flag. I have placed a buy-stop order as a reduced risk order.</t>
  </si>
  <si>
    <t>14279.0</t>
  </si>
  <si>
    <t>14379.2</t>
  </si>
  <si>
    <t>100.2</t>
  </si>
  <si>
    <t>2021 June 25, 22:50</t>
  </si>
  <si>
    <t>2021.06.21 03:24:02</t>
  </si>
  <si>
    <t>2021.06.21 06:54:26</t>
  </si>
  <si>
    <t>-81.76</t>
  </si>
  <si>
    <t>2021.06.21 03:37:10</t>
  </si>
  <si>
    <t>2021.06.21 06:30:55</t>
  </si>
  <si>
    <t>-76.86</t>
  </si>
  <si>
    <t>2021.06.21 03:38:54</t>
  </si>
  <si>
    <t>2021.06.21 09:19:28</t>
  </si>
  <si>
    <t>-66.95</t>
  </si>
  <si>
    <t>2021.06.20 22:17:54</t>
  </si>
  <si>
    <t>xauusdm</t>
  </si>
  <si>
    <t>1757.404</t>
  </si>
  <si>
    <t>1778.836</t>
  </si>
  <si>
    <t>2021.06.22 13:22:49</t>
  </si>
  <si>
    <t>1778.021</t>
  </si>
  <si>
    <t>2021.06.22 13:15:53</t>
  </si>
  <si>
    <t>ustec_x100m</t>
  </si>
  <si>
    <t>14011.20</t>
  </si>
  <si>
    <t>14111.20</t>
  </si>
  <si>
    <t>2021.06.24 06:22:14</t>
  </si>
  <si>
    <t>14315.57</t>
  </si>
  <si>
    <t>2021.06.24 06:23:17</t>
  </si>
  <si>
    <t>14371.10</t>
  </si>
  <si>
    <t>14269.90</t>
  </si>
  <si>
    <t>2021.06.24 09:11:01</t>
  </si>
  <si>
    <t>14371.43</t>
  </si>
  <si>
    <t>-225.57</t>
  </si>
  <si>
    <t>This week I did not trade or focus on my trading account. I only had a few trades that were triggured and they all went into a loss</t>
  </si>
  <si>
    <t>https://www.tradingview.com/x/NywmCNTE/</t>
  </si>
  <si>
    <t>AvaTrade</t>
  </si>
  <si>
    <t>Fxtm</t>
  </si>
  <si>
    <t>Ava - Real 3</t>
  </si>
  <si>
    <t>Exness-Real4</t>
  </si>
  <si>
    <t>Demo Exness</t>
  </si>
  <si>
    <t>Exness-Trial2</t>
  </si>
  <si>
    <t>Deriv-Server</t>
  </si>
  <si>
    <t>Derive</t>
  </si>
  <si>
    <t>ForexTimeFXTM-Cent</t>
  </si>
  <si>
    <t>FxtmB!n@ryM@n01</t>
  </si>
  <si>
    <t>HFMarketsSA-Live Server 3</t>
  </si>
  <si>
    <t>Av@Tr@d3B!n@ryM</t>
  </si>
  <si>
    <t>y@!7vX4W</t>
  </si>
  <si>
    <t>B!n@ryB!n@ryM@n01</t>
  </si>
  <si>
    <t>ExnessBinaryM01</t>
  </si>
  <si>
    <t>https://www.tradingview.com/x/M1GehUy4/</t>
  </si>
  <si>
    <t>https://www.tradingview.com/x/7pQSupqX/</t>
  </si>
  <si>
    <t>0.92397</t>
  </si>
  <si>
    <t>14863.0</t>
  </si>
  <si>
    <t>2.72</t>
  </si>
  <si>
    <t>https://www.tradingview.com/x/aWGP83tq/</t>
  </si>
  <si>
    <t>14748.5</t>
  </si>
  <si>
    <t>14850.5</t>
  </si>
  <si>
    <t>https://www.tradingview.com/x/sdhwuQb7/</t>
  </si>
  <si>
    <t>Weekly market is approaching the level of resistance impulsively and I will look for a Short one it retrace on that level and form a correction that will have a confirmation flag. Daily has an ascending channel that forms structure within structure. 1H there is Multitouch confirmation from the level of support and resistance. Market also formed a bearish channel within this ascending channel, which bounced off the resistance level and formed a wide Bull flag. Market broke the small bearish channel and formed a tight flag which confirmed my bias Buy order. I placed a reduced risk entry.</t>
  </si>
  <si>
    <t>Weekly has reached a level of high resistance value and it closed with a Doji candle which shows a loss of momentum. Daily market is in a corrective trend, this opening week I'm anticipating an impulse. 1H market bounced twice on this level 34877 to form a double top (Arc), I'm looking for a Sell until the bigger support level of the Weekly trend line. If the market break these levels of resistance then I will wait for a retest or a flag that confirms the further Bullish move</t>
  </si>
  <si>
    <t>https://www.tradingview.com/x/h4cVGyZq/</t>
  </si>
  <si>
    <t>Weekly market reached major levels of high resistance value and retraced back. It also formed a Head and shoulders which and market came back to retest the neck line and pushed futher down. Secondly market broke the weekly ascending channel and formed a Bear flag.  1H TF market have a 3 touches of the support levels and it also formed a double bottom. Market is also suppose to be at an impulse phase as it broke the correction phase.</t>
  </si>
  <si>
    <t>https://www.tradingview.com/x/CzmkO1nH/</t>
  </si>
  <si>
    <t>https://www.tradingview.com/x/kFAecgiw/</t>
  </si>
  <si>
    <t>110.437</t>
  </si>
  <si>
    <t>110.087</t>
  </si>
  <si>
    <t>0.91476</t>
  </si>
  <si>
    <t>0.91701</t>
  </si>
  <si>
    <t>0.74793</t>
  </si>
  <si>
    <t>0.74997</t>
  </si>
  <si>
    <t>20.4</t>
  </si>
  <si>
    <t>22.5</t>
  </si>
  <si>
    <t>1H market impulsed to the support level and bounced off the support level. I'm anticipating a bullish move hence a placed a buy-stop with a reduced risk entry.</t>
  </si>
  <si>
    <t>Weekly timeframe market is respecting level of resistance forming a multitouch confirmation, recently it bounced off twice in the resistance level to form double top. It the broke the second leg of the double top trend then came back to retest it. 1H has a steep flag that retests the trend and I placed sell-stop with a reduced risk entry.</t>
  </si>
  <si>
    <t>102.0</t>
  </si>
  <si>
    <t>https://www.tradingview.com/x/fpTkDOrr/</t>
  </si>
  <si>
    <t>Weekly has reached a level of high resistance value and it closed with a Doji candle which shows a loss of momentum. Daily market is in a corrective trend, this opening week I'm anticipating an impulse. 1H market bounced twice on this level 34877 to form a double top (Arc), I'm looking for a Sell until the bigger support level of the Weekly trend line. I took a risk entry as I saw the market was rejecting in the major level.</t>
  </si>
  <si>
    <t>https://www.tradingview.com/x/1iBcXXuR/</t>
  </si>
  <si>
    <t>https://www.tradingview.com/x/biNVdexG/</t>
  </si>
  <si>
    <t>https://www.tradingview.com/x/3VrmkLTb/</t>
  </si>
  <si>
    <t>Grade</t>
  </si>
  <si>
    <t>High probability</t>
  </si>
  <si>
    <t>Valid</t>
  </si>
  <si>
    <t>https://www.tradingview.com/x/imM3lGAe/</t>
  </si>
  <si>
    <t>https://www.tradingview.com/x/wbMHCoU6/</t>
  </si>
  <si>
    <t>Entry type</t>
  </si>
  <si>
    <t>Eat That Frog!</t>
  </si>
  <si>
    <t>Reduced risk</t>
  </si>
  <si>
    <t>Looked at MTF, weekly, daily &amp; 4H is showing an uptrend. Had a minimum of 3 multi touch points of support. Broke out of a correction and it's now impulsing. Formed a bull flag pattern. Placed a buy order once it breaks above the flag pattern. Reduced risk entry</t>
  </si>
  <si>
    <t>Risk entry</t>
  </si>
  <si>
    <t>Weekly timeframe we've reached an area of resistance. The market also hovered in this area, this was an indication of trend exhaustion. I placed a buy-stop wich got triggered and the market continued shooting up until it broke the hover.</t>
  </si>
  <si>
    <t>Looking at the Weekly timeframe there is multiple possibilities. Market can break the 1.23270 resistance and retest the weekly recent high 1.25245 and bounce back down. Another possibility the market can form a sideways trend below the 1.23270 resistance. Daily timeframe market broke the trend impulsively and formed a nice continuation pattern. I placed a sell-stop below the lows of the trend.</t>
  </si>
  <si>
    <t>Weekly timeframe is showing me a downtrend with 4 multitouch of the resistance. In addition to that we have an Arc that further confirms the bearish bias. Daily is giving me Tweezer top at the resistances level and a Bullish flag. 1H gave me 3 multitouch points and an Arch at the end of the trend. Market broke the 109.389 zone impulsively and triggered my sell-stop</t>
  </si>
  <si>
    <t>Weekly has reached a level of resistance and it also formed an Arc which further confirms the reversal. Market is forming LH and LL's after breaking out of the second trend of the double top (Arc).</t>
  </si>
  <si>
    <t>Weekly is showing me a bullish trend and market is in an impulse phase. Daily there is a 3 point touch of the support and now market is at the support level. 4H is giving me a nice confluence as market has a bullish channel that has a bearish trend inside it. The bearish trend bounced off the Weekly support and close above it with a bullish candle. This to me is a risk entry as I have a few confirmations.</t>
  </si>
  <si>
    <t>Market is in an ascending channel and inside the channel there is a an which means market may bounce in the resistance trendline and go back to the support. I have placed a reduced risk entry buy-stop</t>
  </si>
  <si>
    <t>0.91237</t>
  </si>
  <si>
    <t>0.91507</t>
  </si>
  <si>
    <t>https://www.tradingview.com/x/3ouYdzQv/</t>
  </si>
  <si>
    <t>https://www.tradingview.com/x/UEvz4a0G/</t>
  </si>
  <si>
    <t>1.38673</t>
  </si>
  <si>
    <t>1.38373</t>
  </si>
  <si>
    <t>Weekly structure is showing me that market  is resisting at this level 1.42100 as it has been retested multiple times. The weekly ascending trend failed to break the level once and came back to test again but failed and it resulted into a double top structure that broke the weekly trend and formed a Bear flag. 1H, descending trend has been formed and it has a multitouch point of the resistance trendline. Market on the resistance level and created a tight flag as a confirmation of downward movement. I placed a sell-stop with a reduced risk entry.</t>
  </si>
  <si>
    <t>https://www.tradingview.com/x/W3fvos5m/</t>
  </si>
  <si>
    <t>1.18642</t>
  </si>
  <si>
    <t>1.18424</t>
  </si>
  <si>
    <t>21.8</t>
  </si>
  <si>
    <t>Looking at the Weekly timeframe market bounced on this level 1.23453 and broke the weekly trendline then again market went back to this level 1.23453 and failed to break it. It created an Arc (double top) that pushed further down to create Bear flag. 1H TF market is forming a descending channel with a multitouch confirmations. I'm waiting for the market to reach the resistance level then I will place sell limit  with a risk entry.</t>
  </si>
  <si>
    <t>https://www.tradingview.com/x/Ch3mRwcg/</t>
  </si>
  <si>
    <t>1.17769</t>
  </si>
  <si>
    <t>https://www.tradingview.com/x/qkQgWex1/</t>
  </si>
  <si>
    <t>https://www.tradingview.com/x/OEIH6zZM/</t>
  </si>
  <si>
    <t>Comments</t>
  </si>
  <si>
    <t>Daily</t>
  </si>
  <si>
    <t>https://www.tradingview.com/x/HktdioHQ/</t>
  </si>
  <si>
    <t>233.861</t>
  </si>
  <si>
    <t>242.174</t>
  </si>
  <si>
    <t>Market reached weekly highs and bounced back. I'm waiting for a confirmation flag for further push down. I placed a sell-stop entry</t>
  </si>
  <si>
    <t>https://www.tradingview.com/x/FB80kbEC/</t>
  </si>
  <si>
    <t>Market came back to the weekly high level 239.136 and bounced back down, this created an Arch (double-top).  I will also enter  with a risk entry. I will also scale in on this trade as I will wait for a confirmation to enter with a sell-stop.</t>
  </si>
  <si>
    <t>244.308</t>
  </si>
  <si>
    <t>237.301</t>
  </si>
  <si>
    <t>https://www.tradingview.com/x/Og3isAXJ/</t>
  </si>
  <si>
    <t>https://www.tradingview.com/x/PyQ6cuTS/</t>
  </si>
  <si>
    <t>245.289</t>
  </si>
  <si>
    <t>237.654</t>
  </si>
  <si>
    <t>https://www.tradingview.com/x/durtykiE/</t>
  </si>
  <si>
    <t>Weekly multi touch of the resistance level. Inner trend market is in a corrective phase. I'm looking for sells</t>
  </si>
  <si>
    <t>1:1</t>
  </si>
  <si>
    <t>https://www.tradingview.com/x/IctD9N0p/</t>
  </si>
  <si>
    <t>229.698</t>
  </si>
  <si>
    <t>https://www.tradingview.com/x/RDVfCz7z/</t>
  </si>
  <si>
    <t>219.484</t>
  </si>
  <si>
    <t>226.484</t>
  </si>
  <si>
    <t>Weekly timeframe formed a head and shoulder pattern. In the Daily timeframe I will wait for the neckline to be broken then I will placed a sell-stop with a reduced risk entry</t>
  </si>
  <si>
    <t>https://www.tradingview.com/x/LkNRw9N5/</t>
  </si>
  <si>
    <t>211.197</t>
  </si>
  <si>
    <t>204.197</t>
  </si>
  <si>
    <t>1:2</t>
  </si>
  <si>
    <t>https://www.tradingview.com/x/Oo6Vh2jj/</t>
  </si>
  <si>
    <t>SCALE IN from the above trade. A large flag was created after a break of the weekly support trendline. I placed a reduced risk entry</t>
  </si>
  <si>
    <t>https://www.tradingview.com/x/K7TUvHzk/</t>
  </si>
  <si>
    <t>205.484</t>
  </si>
  <si>
    <t>217.666</t>
  </si>
  <si>
    <t>207.666</t>
  </si>
  <si>
    <t>https://www.tradingview.com/x/xIPaCoZp/</t>
  </si>
  <si>
    <t>Market created a steep flag after breaking the weekly trendline. I placed a risk entry with a stop loss at the support trendline</t>
  </si>
  <si>
    <t>1:3</t>
  </si>
  <si>
    <t>177.666</t>
  </si>
  <si>
    <t>https://www.tradingview.com/x/xtSBDSXM/</t>
  </si>
  <si>
    <t>1:1.33</t>
  </si>
  <si>
    <t>1:0.72</t>
  </si>
  <si>
    <t>1:1.67</t>
  </si>
  <si>
    <t>1:0.38</t>
  </si>
  <si>
    <t>1:2.48</t>
  </si>
  <si>
    <t>1:3.98</t>
  </si>
  <si>
    <t>https://www.tradingview.com/x/5rjAsB5K/</t>
  </si>
  <si>
    <t>2021 July 16, 23:37</t>
  </si>
  <si>
    <t>2021.07.13 02:56:48</t>
  </si>
  <si>
    <t>2021.07.13 08:03:58</t>
  </si>
  <si>
    <t>-59.14</t>
  </si>
  <si>
    <t>2021.07.11 22:08:06</t>
  </si>
  <si>
    <t>1.18849</t>
  </si>
  <si>
    <t>1.18630</t>
  </si>
  <si>
    <t>2021.07.15 00:48:09</t>
  </si>
  <si>
    <t>1.18305</t>
  </si>
  <si>
    <t>2021.07.11 22:10:35</t>
  </si>
  <si>
    <t>1.39807</t>
  </si>
  <si>
    <t>1.38808</t>
  </si>
  <si>
    <t>2021.07.15 00:25:36</t>
  </si>
  <si>
    <t>1.38465</t>
  </si>
  <si>
    <t>2021.07.12 11:51:21</t>
  </si>
  <si>
    <t>2021.07.12 13:22:48</t>
  </si>
  <si>
    <t>-70.94</t>
  </si>
  <si>
    <t>2021.07.12 01:17:24</t>
  </si>
  <si>
    <t>2021.07.12 21:05:05</t>
  </si>
  <si>
    <t>-90.82</t>
  </si>
  <si>
    <t>2021.07.12 08:57:38</t>
  </si>
  <si>
    <t>ustecm</t>
  </si>
  <si>
    <t>14863.90</t>
  </si>
  <si>
    <t>14761.90</t>
  </si>
  <si>
    <t>2021.07.15 16:03:23</t>
  </si>
  <si>
    <t>-29.68</t>
  </si>
  <si>
    <t>2021.07.12 01:57:14</t>
  </si>
  <si>
    <t>34831.3</t>
  </si>
  <si>
    <t>35043.0</t>
  </si>
  <si>
    <t>2021.07.13 00:46:45</t>
  </si>
  <si>
    <t>-60.88</t>
  </si>
  <si>
    <t>2021.07.15 01:56:29</t>
  </si>
  <si>
    <t>0.92676</t>
  </si>
  <si>
    <t>2021.07.15 08:37:20</t>
  </si>
  <si>
    <t>-85.91</t>
  </si>
  <si>
    <t>2021.07.15 00:52:31</t>
  </si>
  <si>
    <t>1.37439</t>
  </si>
  <si>
    <t>2021.07.15 06:47:34</t>
  </si>
  <si>
    <t>-86.85</t>
  </si>
  <si>
    <t>2021.07.15 05:49:07</t>
  </si>
  <si>
    <t>1.18206</t>
  </si>
  <si>
    <t>2021.07.16 09:15:45</t>
  </si>
  <si>
    <t>62.62</t>
  </si>
  <si>
    <t>-421.60</t>
  </si>
  <si>
    <t>Third week (14 -  18 June)</t>
  </si>
  <si>
    <t>First week (12 -  16 July)</t>
  </si>
  <si>
    <t>I followed all my analysis for my strategy but all trades jusst went straight into losses. I will have a thorough look over the weekend as to what happened exactly</t>
  </si>
  <si>
    <t>Weekly, we're anticipating a correction stage. In the 4H timeframe market created a channel with 3 multitouch of the resistance levels then it  broke out of a Bullish trend impulsively then went back to retest forming a wide Bear flag. I placed a sell-stop order.</t>
  </si>
  <si>
    <t>https://www.tradingview.com/x/N4R7iP22/</t>
  </si>
  <si>
    <t>4H</t>
  </si>
  <si>
    <t>2.29196</t>
  </si>
  <si>
    <t>2.30096</t>
  </si>
  <si>
    <t>https://www.tradingview.com/x/IY9Lcwc7/</t>
  </si>
  <si>
    <t>https://www.tradingview.com/x/CxGobDil/</t>
  </si>
  <si>
    <t>2.28501</t>
  </si>
  <si>
    <t>2.27401</t>
  </si>
  <si>
    <t>Weekly, we're anticipating a correction stage. Market evolved and created a Bearish channel or a bigger bearish pennant. It impulsively broke out of the channel and created a wide bull flag. I'm waiting for a break of this level of high value 2.27425 then I'll place a sell-stop</t>
  </si>
  <si>
    <t>https://www.tradingview.com/x/W47KCznE/</t>
  </si>
  <si>
    <t>1:5</t>
  </si>
  <si>
    <t>2.22401</t>
  </si>
  <si>
    <t>https://www.tradingview.com/x/CkcGrJ21/</t>
  </si>
  <si>
    <t>Market reached the channel 90% retracement then bounced off on these levels 2.22051 then created a double bottom. I will wait for a break of this level 2.23850 which also acts like a neckline. I placed a buy stop with a reduced risk</t>
  </si>
  <si>
    <t>2.23201</t>
  </si>
  <si>
    <t>2.24201</t>
  </si>
  <si>
    <t>https://www.tradingview.com/x/L6qUmQay/</t>
  </si>
  <si>
    <t>Weekly market has reached the 90% of the channel, secondly the bearish trend has 3 multitouch points of the support level. It bounced off the confluencing point and created a bull flag.</t>
  </si>
  <si>
    <t>https://www.tradingview.com/x/0nc3vxy0/</t>
  </si>
  <si>
    <t>2.19693</t>
  </si>
  <si>
    <t>2.21561</t>
  </si>
  <si>
    <t>https://www.tradingview.com/x/GieoNpYm/</t>
  </si>
  <si>
    <t>SCALE IN from the above trade. Market formed a Bear flag as confirmation of a further push up.</t>
  </si>
  <si>
    <t>2.23541</t>
  </si>
  <si>
    <t>2.25341</t>
  </si>
  <si>
    <t>https://www.tradingview.com/x/tBr548WN/</t>
  </si>
  <si>
    <t>2.23429</t>
  </si>
  <si>
    <t>https://www.tradingview.com/x/WEOQHHQf/</t>
  </si>
  <si>
    <t>2.12207</t>
  </si>
  <si>
    <t>2.14207</t>
  </si>
  <si>
    <t>https://www.tradingview.com/x/uUIW34zc/</t>
  </si>
  <si>
    <t>I dediced to take this trade as a risk entry mainly because of the weekly multitouch confirmation I will then scale-in once there some sort of a flag confirmation</t>
  </si>
  <si>
    <t>https://www.tradingview.com/x/JlKs6CVf/</t>
  </si>
  <si>
    <t>2.15647</t>
  </si>
  <si>
    <t>Weekly multitouch confirmation and an Inverse head and shoulders was created. Once market breaks these levels 2.15307 of the head and shoulders neckline I will be triggered into the trade then I will scale-in once there is some sort of a flag confirmation</t>
  </si>
  <si>
    <t>2.12647</t>
  </si>
  <si>
    <t>https://www.tradingview.com/x/nm2SfcST/</t>
  </si>
  <si>
    <t>https://www.tradingview.com/x/Djflw24p/</t>
  </si>
  <si>
    <t>https://www.tradingview.com/x/qVBl11Z6/</t>
  </si>
  <si>
    <t>Weekly we are anticipating and impulse phase and formed a double bottom with multiple touches of the support level. Waiting for a break of the bull flag as market bounced off from the support level and in anticipation of the impulse phase</t>
  </si>
  <si>
    <t>2.12859</t>
  </si>
  <si>
    <t>2.14859</t>
  </si>
  <si>
    <t>https://www.tradingview.com/x/DUM4XoO1/</t>
  </si>
  <si>
    <t>https://www.tradingview.com/x/Sa6g9Fj4/</t>
  </si>
  <si>
    <t>Weekly we are anticipating and impulse phase and formed a double bottom with multiple touches of the support level. I'm waiting for a break of the sysmetrical triangle going up and a break of this level of high value 2.19194</t>
  </si>
  <si>
    <t>2.16859</t>
  </si>
  <si>
    <t>2.16186</t>
  </si>
  <si>
    <t>2.20186</t>
  </si>
  <si>
    <t>https://www.tradingview.com/x/LlFyqLxt/</t>
  </si>
  <si>
    <t>2.23927</t>
  </si>
  <si>
    <t>2.26927</t>
  </si>
  <si>
    <t>https://www.tradingview.com/x/QYA8DXkS/</t>
  </si>
  <si>
    <t>Broke the weekly bearish trend. I was also looking for a break of this level 2.25392 of resistance then form a cofirmation flag for a futher push going up.</t>
  </si>
  <si>
    <t>https://www.tradingview.com/x/1ML14c3z/</t>
  </si>
  <si>
    <t>2.19570</t>
  </si>
  <si>
    <t>2.22270</t>
  </si>
  <si>
    <t>https://www.tradingview.com/x/9ki7810x/</t>
  </si>
  <si>
    <t>Weekly Bearish trend has been broken, now market has created a Bullish trend in the 4H. Market came back to test the support trendline forming a multitouch of the support level. I'm waiting for a bounce from the support level that creates flag as confirmation of the push going up.</t>
  </si>
  <si>
    <t>https://www.tradingview.com/x/e2PjET2W/</t>
  </si>
  <si>
    <t>4H market is in a bullish trend. It also formed 3 multitouch confirmation. I also waited for a flag confirming the push going up. I placed a buy-stop.</t>
  </si>
  <si>
    <t>https://www.tradingview.com/x/V4Js6JZ0/</t>
  </si>
  <si>
    <t>2.27294</t>
  </si>
  <si>
    <t>2.29594</t>
  </si>
  <si>
    <t>https://www.tradingview.com/x/yzfCaFOK/</t>
  </si>
  <si>
    <t>https://www.tradingview.com/x/jQGnxQt0/</t>
  </si>
  <si>
    <t>2.30034</t>
  </si>
  <si>
    <t>2.28834</t>
  </si>
  <si>
    <t>2.25234</t>
  </si>
  <si>
    <t>https://www.tradingview.com/x/xlgeYZCF/</t>
  </si>
  <si>
    <t>Market formed a large flag that confirms a further push going down. I placed a sell-stop with a reduced risk entry</t>
  </si>
  <si>
    <t>https://www.tradingview.com/x/nEbQ4jdV/</t>
  </si>
  <si>
    <t>2.45200</t>
  </si>
  <si>
    <t>2.48000</t>
  </si>
  <si>
    <t>https://www.tradingview.com/x/WIO03TQS/</t>
  </si>
  <si>
    <t>https://www.tradingview.com/x/y6pYlOCG/</t>
  </si>
  <si>
    <t>1:4</t>
  </si>
  <si>
    <t>1:38</t>
  </si>
  <si>
    <t>2.34000</t>
  </si>
  <si>
    <t>2.33424</t>
  </si>
  <si>
    <t>2.42334</t>
  </si>
  <si>
    <t>2.44639</t>
  </si>
  <si>
    <t>SCALE IN of the above trade. Market formed Bull flag and this entry was still in the Green zone, this was another opportunity to scale in on the bearish move</t>
  </si>
  <si>
    <t>Daily market came back for a third multitouch confirmation for a bearish move. I then waited for a retracement that formed a flag confirming the bearish move.</t>
  </si>
  <si>
    <t>https://www.tradingview.com/x/llo7IUX8/</t>
  </si>
  <si>
    <t>https://www.tradingview.com/x/sM70fECj/</t>
  </si>
  <si>
    <t>14560.8</t>
  </si>
  <si>
    <t>14655.9</t>
  </si>
  <si>
    <t>Multitouch of the support level. Not much analysis was done on this trade, I was essentially looking to buy but at a cheaper price hence I took the trade at the support level.</t>
  </si>
  <si>
    <t>Never triggered</t>
  </si>
  <si>
    <t>https://www.tradingview.com/x/nF5wNDyr/</t>
  </si>
  <si>
    <t>1H structure had 3 multitouch points of the resistance levels and the market broke the 1H inner structure of the weekly structure and formed a large flag that further adds to my bearish bias. My first TP will ideally be on these levels 14016.3 but I'm anticipating a further push until the weekly trendline then it should retrace back once it reaches that level of support. I will place 2 pending orders, first one is a sell limit for a break and retest of the inner trend structure and the second one is sell-stop for the break of the large flag</t>
  </si>
  <si>
    <t>Second order of the above analysis for a sell-stop for the break of the large flag</t>
  </si>
  <si>
    <t>https://www.tradingview.com/x/R7QtNG3Z/</t>
  </si>
  <si>
    <t>14586.9</t>
  </si>
  <si>
    <t>14443.5</t>
  </si>
  <si>
    <t>https://www.tradingview.com/x/MmMMPCsQ/</t>
  </si>
  <si>
    <t>14681.9</t>
  </si>
  <si>
    <t>14835.9</t>
  </si>
  <si>
    <t>https://www.tradingview.com/x/V51YjHyf/</t>
  </si>
  <si>
    <t>Market broke the 1H channel then formed a bull flag. Probable trade would be a break of the bull flag to trigger my sell-stop order. A likely position would be a break and retest of the support trendline for a further downward push.</t>
  </si>
  <si>
    <t>https://www.tradingview.com/x/EWGQ6yVp/</t>
  </si>
  <si>
    <t>1.36764</t>
  </si>
  <si>
    <t>1.36484</t>
  </si>
  <si>
    <t>https://www.tradingview.com/x/WY0DFQGR/</t>
  </si>
  <si>
    <t>1.27455</t>
  </si>
  <si>
    <t>1.28005</t>
  </si>
  <si>
    <t>Market formed a symetrical triangle but I'm anticipating a break then push going futher up.</t>
  </si>
  <si>
    <t>109.644</t>
  </si>
  <si>
    <t>109.344</t>
  </si>
  <si>
    <t>https://www.tradingview.com/x/nunvvdji/</t>
  </si>
  <si>
    <t>Broke out of the weekly ascending channel and retested the support levels of the weekly channel and pushed futher down. Market is giving me an entry by forming a Bear flag. I placed a reduced risk entry with a sell stop order</t>
  </si>
  <si>
    <t>0.73474</t>
  </si>
  <si>
    <t>0.73174</t>
  </si>
  <si>
    <t>1814.851</t>
  </si>
  <si>
    <t>1801.317</t>
  </si>
  <si>
    <t>1353.4</t>
  </si>
  <si>
    <t>https://www.tradingview.com/x/i2e5K3d8/</t>
  </si>
  <si>
    <t>https://www.tradingview.com/x/r9Jyoxmv/</t>
  </si>
  <si>
    <t>https://www.tradingview.com/x/h09LNiLL/</t>
  </si>
  <si>
    <t>2021 July 24, 01:40</t>
  </si>
  <si>
    <t>2021.07.12 23:33:49</t>
  </si>
  <si>
    <t>35107.0</t>
  </si>
  <si>
    <t>34807.0</t>
  </si>
  <si>
    <t>2021.07.19 00:13:53</t>
  </si>
  <si>
    <t>34565.8</t>
  </si>
  <si>
    <t>2021.07.19 00:08:30</t>
  </si>
  <si>
    <t>14650.40</t>
  </si>
  <si>
    <t>14560.80</t>
  </si>
  <si>
    <t>14995.90</t>
  </si>
  <si>
    <t>2021.07.19 11:31:35</t>
  </si>
  <si>
    <t>-12.97</t>
  </si>
  <si>
    <t>2021.07.20 15:20:11</t>
  </si>
  <si>
    <t>14685.60</t>
  </si>
  <si>
    <t>14839.60</t>
  </si>
  <si>
    <t>2021.07.21 19:55:00</t>
  </si>
  <si>
    <t>-22.39</t>
  </si>
  <si>
    <t>2021.07.20 04:19:09</t>
  </si>
  <si>
    <t>2021.07.21 15:15:49</t>
  </si>
  <si>
    <t>-43.95</t>
  </si>
  <si>
    <t>2021.07.19 23:19:16</t>
  </si>
  <si>
    <t>1.36697</t>
  </si>
  <si>
    <t>1.36406</t>
  </si>
  <si>
    <t>1.38446</t>
  </si>
  <si>
    <t>2021.07.20 06:51:31</t>
  </si>
  <si>
    <t>-42.44</t>
  </si>
  <si>
    <t>2021.07.20 10:23:50</t>
  </si>
  <si>
    <t>2021.07.20 14:15:34</t>
  </si>
  <si>
    <t>-39.96</t>
  </si>
  <si>
    <t>2021.07.19 23:31:35</t>
  </si>
  <si>
    <t>34058.3</t>
  </si>
  <si>
    <t>34549.1</t>
  </si>
  <si>
    <t>35029.0</t>
  </si>
  <si>
    <t>2021.07.23 13:34:29</t>
  </si>
  <si>
    <t>142.95</t>
  </si>
  <si>
    <t>-18.76</t>
  </si>
  <si>
    <t>Second week (19 -  24 July)</t>
  </si>
  <si>
    <t>I haven't understood the strategy as much as I think I do. I will spend more time watching videos and looking at other people's analysis in the community slack</t>
  </si>
  <si>
    <t>https://www.tradingview.com/x/MAtS7GzB/</t>
  </si>
  <si>
    <t>https://www.tradingview.com/x/uhhM229L/</t>
  </si>
  <si>
    <t>https://www.tradingview.com/x/FDNUk53E/</t>
  </si>
  <si>
    <t>https://www.tradingview.com/x/sodCoesZ/</t>
  </si>
  <si>
    <t>https://www.tradingview.com/x/UyLDLEsD/</t>
  </si>
  <si>
    <t>https://www.tradingview.com/x/2cmExzN8/</t>
  </si>
  <si>
    <t>https://www.tradingview.com/x/wowophg4/</t>
  </si>
  <si>
    <t>General</t>
  </si>
  <si>
    <t>What are you testing?</t>
  </si>
  <si>
    <t>Weekly, market is in a corrective phase, I'm anticipating a push at least up to this level 35033. I would like to see a flag for a further push up for a reduced risk entry, if not, it's likely the market will come back to bounce on the weekly support level again then I'll take a risk entry going up.</t>
  </si>
  <si>
    <t>Daily I'm looking for a corrective move pushing up, in addition to that market has also reached this level of high resistance 1.36787. Third point market is coming for a third touch of this descending channel. 15M timeframe market is trickling along the support level which further tells me market is losing its momentum. I can either take a risk entry or wait for a flag that will confirm the pullback.</t>
  </si>
  <si>
    <t>Observation</t>
  </si>
  <si>
    <t>https://www.tradingview.com/x/8nuXnIYh/</t>
  </si>
  <si>
    <t>GOLD</t>
  </si>
  <si>
    <t>Bull flag</t>
  </si>
  <si>
    <t>https://www.tradingview.com/x/BrhKl8Gb/</t>
  </si>
  <si>
    <t>https://www.tradingview.com/x/zBPhtfFl/</t>
  </si>
  <si>
    <t>https://www.tradingview.com/x/uzvFMRJd/</t>
  </si>
  <si>
    <t>https://www.tradingview.com/x/QgJGSSuJ/</t>
  </si>
  <si>
    <t>https://www.tradingview.com/x/4Cahf77X/</t>
  </si>
  <si>
    <t>3 Multitouch</t>
  </si>
  <si>
    <t>Steep flag</t>
  </si>
  <si>
    <t>https://www.tradingview.com/x/zLeQDxIM/</t>
  </si>
  <si>
    <t>Break and flag formation</t>
  </si>
  <si>
    <t>https://www.tradingview.com/x/TSVCvJZN/</t>
  </si>
  <si>
    <t>https://www.tradingview.com/x/3tOLiB8R/</t>
  </si>
  <si>
    <t>https://www.tradingview.com/x/r6JddZed/</t>
  </si>
  <si>
    <t>https://www.tradingview.com/x/xOeK5IOy/</t>
  </si>
  <si>
    <t>https://www.tradingview.com/x/0ve9kUPP/</t>
  </si>
  <si>
    <t>https://www.tradingview.com/x/ui6Prw3a/</t>
  </si>
  <si>
    <t>Bear flag</t>
  </si>
  <si>
    <t>https://www.tradingview.com/x/Y4Atcpnx/</t>
  </si>
  <si>
    <t>https://www.tradingview.com/x/ZuZpPfb7/</t>
  </si>
  <si>
    <t>https://www.tradingview.com/x/2LahQYJC/</t>
  </si>
  <si>
    <t>https://www.tradingview.com/x/uqkHlCEq/</t>
  </si>
  <si>
    <t>https://www.tradingview.com/x/mYwtUyzv/</t>
  </si>
  <si>
    <t>https://www.tradingview.com/x/Qez8bFSs/</t>
  </si>
  <si>
    <t>https://www.tradingview.com/x/Czk0t2cM/</t>
  </si>
  <si>
    <t>1:1.68</t>
  </si>
  <si>
    <t>https://www.tradingview.com/x/t0nxj1yW/</t>
  </si>
  <si>
    <t>https://www.tradingview.com/x/dA7C6X2R/</t>
  </si>
  <si>
    <t>https://www.tradingview.com/x/ayKfdySX/</t>
  </si>
  <si>
    <t>https://www.tradingview.com/x/IyU3Scnt/</t>
  </si>
  <si>
    <t>https://www.tradingview.com/x/1SprNo5S/</t>
  </si>
  <si>
    <t>Large flag</t>
  </si>
  <si>
    <t>https://www.tradingview.com/x/exoSnskE/</t>
  </si>
  <si>
    <t>https://www.tradingview.com/x/v4Anze3v/</t>
  </si>
  <si>
    <t>Poor</t>
  </si>
  <si>
    <t>Descending channel break</t>
  </si>
  <si>
    <t>https://www.tradingview.com/x/JRUrC3w9/</t>
  </si>
  <si>
    <t>https://www.tradingview.com/x/NwkbGCoj/</t>
  </si>
  <si>
    <t>https://www.tradingview.com/x/Nk8RPmJ3/</t>
  </si>
  <si>
    <t>https://www.tradingview.com/x/oCrQdnGI/</t>
  </si>
  <si>
    <t>https://www.tradingview.com/x/wghdo6Q7/</t>
  </si>
  <si>
    <t>Break &amp; retest</t>
  </si>
  <si>
    <t>https://www.tradingview.com/x/IIOzgjph/</t>
  </si>
  <si>
    <t>https://www.tradingview.com/x/Sx6e7hTd/</t>
  </si>
  <si>
    <t>https://www.tradingview.com/x/9lbzwIMy/</t>
  </si>
  <si>
    <t>https://www.tradingview.com/x/jBo3c3gg/</t>
  </si>
  <si>
    <t>https://www.tradingview.com/x/GfyzkHLD/</t>
  </si>
  <si>
    <t>https://www.tradingview.com/x/h6mLvdUR/</t>
  </si>
  <si>
    <t>https://www.tradingview.com/x/bl9mzH9i/</t>
  </si>
  <si>
    <t>https://www.tradingview.com/x/36YG01Kx/</t>
  </si>
  <si>
    <t>https://www.tradingview.com/x/qu6uZyY5/</t>
  </si>
  <si>
    <t>https://www.tradingview.com/x/RSm0xY6o/</t>
  </si>
  <si>
    <t>1:1.8</t>
  </si>
  <si>
    <t>https://www.tradingview.com/x/Dsj7rdl7/</t>
  </si>
  <si>
    <t>Ascending channel break</t>
  </si>
  <si>
    <t>https://www.tradingview.com/x/3D9y3Mwf/</t>
  </si>
  <si>
    <t>Total trades</t>
  </si>
  <si>
    <t>Trailed until 1:3</t>
  </si>
  <si>
    <t xml:space="preserve"> Trailed until 1:1</t>
  </si>
  <si>
    <t xml:space="preserve"> Trailed until B/E</t>
  </si>
  <si>
    <t>Untrailed Profit</t>
  </si>
  <si>
    <t>Untrailed Loss</t>
  </si>
  <si>
    <t>Trailed Loss</t>
  </si>
  <si>
    <t>Weekly timeframe we are in a correction phase and we have 3 test of the level of resistance. Daily I'm seeing a corrective impulse that's forming a bullish pennant, this is also a sign of a buy. In the 1H timeframe the market is trickling along the support level and it's in a corrective phase. I placed a buy stop and this is a risk entry trade</t>
  </si>
  <si>
    <t>The market has reached the weekly highs and it tried to break these levels 1.42381 but failed. This formed an arc which is the first indication of a trend reversal. In the Weekly timeframe as well the bullish candles seem to be losing momentum. Daily timeframe I'm seeing a corrective impulse and a lot of resistance in the 1.42381 level. 1H timeframe market is going sideways which means it's consolidating. Market is showing a high probability of reversing but it's also possible that it may break these levels</t>
  </si>
  <si>
    <t>SCALING IN from the USDCAD trade placed on the 03-June-2021 01:46:13. Market broke out of the weekly hover and formed a continuation pattern  which cornfirms the market is still going to be bullish</t>
  </si>
  <si>
    <t>Previous GBPUSD trade placed on 03-June-2021 01:37:20 went into a loss but the market went in my direction as anticipated. I placed this trade as the market still conforms to my previous analysis. In addition to that, the market formed a bear flag that confirms continuation hence I placed this new order.</t>
  </si>
  <si>
    <t>Market has reached a level of resistance at 1.20527 and has also given me 3 point of a multitouch which is giving me a buy bias. In the Daily timeframe market seems to be consolidating along the resistance level I'm waiting for the market to break the ranging trend then i'll get triggered into the trade. I'm using a bigger stoploss in order to stay in the trade as it has a high probability of going in my direction.</t>
  </si>
  <si>
    <t>https://www.tradingview.com/x/7T8u1xJ0/</t>
  </si>
  <si>
    <t>Weekly market is in a descending channel. Daily, there was 3 touches of resistance levels. Market also bounced off the resisrance level forming a larger flag. My gut feeling was against this trade as it seems to be kind of going sideways.</t>
  </si>
  <si>
    <t>https://www.tradingview.com/x/RvtiNAs8/</t>
  </si>
  <si>
    <t>0.71697</t>
  </si>
  <si>
    <t>0.68785</t>
  </si>
  <si>
    <t>291.2</t>
  </si>
  <si>
    <t>0.74085</t>
  </si>
  <si>
    <t>0.76407</t>
  </si>
  <si>
    <t>232.2</t>
  </si>
  <si>
    <t>https://www.tradingview.com/x/roBtrbSm/</t>
  </si>
  <si>
    <t>https://www.tradingview.com/x/tkACMRmm/</t>
  </si>
  <si>
    <t>https://www.tradingview.com/x/OERth8DT/</t>
  </si>
  <si>
    <t>Dail timeframe market formed multiple touches of the support levels. It lalso formed an Arch in the support level and it correctively pushed to the upside and broke the ascending channel. I waited for a confirmation flag then I took a buy with a reduced risk entry</t>
  </si>
  <si>
    <t>https://www.tradingview.com/x/naScvnwL/</t>
  </si>
  <si>
    <t>Market has reached weekly highs, secondly the daily ascending channel has formed 3 touches of the support level with the third touch at the Weekly high. This formed a confluence and increases my probability of a sell setup</t>
  </si>
  <si>
    <t>0.82611</t>
  </si>
  <si>
    <t>0.80894</t>
  </si>
  <si>
    <t>171.7</t>
  </si>
  <si>
    <t>https://www.tradingview.com/x/1QVvBVRE/</t>
  </si>
  <si>
    <t>https://www.tradingview.com/x/K79TeBPK/</t>
  </si>
  <si>
    <t>Market formed a Head and shoulders. I waited for a break of the neckline and in this case there is a high level of resistance at the neckline.</t>
  </si>
  <si>
    <t>https://www.tradingview.com/x/WqDu3H4L/</t>
  </si>
  <si>
    <t>0.83275</t>
  </si>
  <si>
    <t>0.80535</t>
  </si>
  <si>
    <t>Chart patterns</t>
  </si>
  <si>
    <t>https://www.tradingview.com/x/NO2cG3SL/</t>
  </si>
  <si>
    <t>0.80393</t>
  </si>
  <si>
    <t>298.5</t>
  </si>
  <si>
    <t>0.77408</t>
  </si>
  <si>
    <t>0.68425</t>
  </si>
  <si>
    <t>898.3</t>
  </si>
  <si>
    <t>Market broke the ascending daily inner structure impulsively. Secondly it also broke the weekly ascending channel and formed a bear flag to confirm the further push going down.</t>
  </si>
  <si>
    <t>https://www.tradingview.com/x/9AkuCI1K/</t>
  </si>
  <si>
    <t>https://www.tradingview.com/x/PeoKgoH4/</t>
  </si>
  <si>
    <t>Weekly has 3 multitouch points at the support level, secondly I'm expecting an impulsive phase as market just came from a corrective phase. Thirdly, I will wait for a market to push up a bit from the support level then I will take a risk entry.</t>
  </si>
  <si>
    <t>1.55828</t>
  </si>
  <si>
    <t>1.67109</t>
  </si>
  <si>
    <t>282.2</t>
  </si>
  <si>
    <t>846.1</t>
  </si>
  <si>
    <t>1.58648</t>
  </si>
  <si>
    <t>https://www.tradingview.com/x/0M4uZtii/</t>
  </si>
  <si>
    <t>https://www.tradingview.com/x/hNm7CDXX/</t>
  </si>
  <si>
    <t>1.52676</t>
  </si>
  <si>
    <t>1.48588</t>
  </si>
  <si>
    <t>408.8</t>
  </si>
  <si>
    <t>https://www.tradingview.com/x/ShxdD2mB/</t>
  </si>
  <si>
    <t xml:space="preserve">Market broke out of the weekly ascending channel impulsively. It then formed a large flag which confirmed my sell bias. </t>
  </si>
  <si>
    <t>https://www.tradingview.com/x/gA0llu9y/</t>
  </si>
  <si>
    <t>https://www.tradingview.com/x/BHdkCVJz/</t>
  </si>
  <si>
    <t>1.79945</t>
  </si>
  <si>
    <t>1.92109</t>
  </si>
  <si>
    <t>1.75935</t>
  </si>
  <si>
    <t>401.0</t>
  </si>
  <si>
    <t>1216.4</t>
  </si>
  <si>
    <t>Market broke the weekly high and I was looking for either a break and retest or a flag formation. Market came back to trickle agains the highs. I then waited for the break of this level 1.78408 as I did not want to take a reduced risk</t>
  </si>
  <si>
    <t>https://www.tradingview.com/x/lkqKlqXN/</t>
  </si>
  <si>
    <t>https://www.tradingview.com/x/mTPcWJmR/</t>
  </si>
  <si>
    <t>1.97870</t>
  </si>
  <si>
    <t>1.94216</t>
  </si>
  <si>
    <t>365.4</t>
  </si>
  <si>
    <t>Market broke from an ascending pennant which increased my bias for a bus. Secondly I looked for a flag to confirm the push going up.</t>
  </si>
  <si>
    <t>https://www.tradingview.com/x/NEp9XvUq/</t>
  </si>
  <si>
    <t>Market has created an ascending channel with 3 multitouch points of the resistance trendline. I am looking to take at least 2 trades, one is a risk entry at the third touch of the ascending channel. The second order is a break of the channel then I'll wait for either a flag confirmation or a retest of the support levels.</t>
  </si>
  <si>
    <t>SCALE IN from the above trade, I took a retest of the support level for a further push going down</t>
  </si>
  <si>
    <t>https://www.tradingview.com/x/hJDzFBGv/</t>
  </si>
  <si>
    <t>https://www.tradingview.com/x/tmn8FLS8/</t>
  </si>
  <si>
    <t>https://www.tradingview.com/x/gs5gX4XB/</t>
  </si>
  <si>
    <t>2.14262</t>
  </si>
  <si>
    <t>1.99881</t>
  </si>
  <si>
    <t>358.3</t>
  </si>
  <si>
    <t>1079.8</t>
  </si>
  <si>
    <t>2.10679</t>
  </si>
  <si>
    <t>2.02335</t>
  </si>
  <si>
    <t>2.05722</t>
  </si>
  <si>
    <t>1.92175</t>
  </si>
  <si>
    <t>1016.0</t>
  </si>
  <si>
    <t>338.7</t>
  </si>
  <si>
    <t>https://www.tradingview.com/x/d1xj0lmC/</t>
  </si>
  <si>
    <t>https://www.tradingview.com/x/UqZKlukT/</t>
  </si>
  <si>
    <t>I am waiting for a break of this area 1.94157 as market keeps on bouncing on this level. I am waiting for a break then a flag to confirm the push going down</t>
  </si>
  <si>
    <t>https://www.tradingview.com/x/OWq13kO4/</t>
  </si>
  <si>
    <t>1.88347</t>
  </si>
  <si>
    <t>1.74613</t>
  </si>
  <si>
    <t>1.84913</t>
  </si>
  <si>
    <t>343.4</t>
  </si>
  <si>
    <t>1030.0</t>
  </si>
  <si>
    <t>1793.6</t>
  </si>
  <si>
    <t>597.9</t>
  </si>
  <si>
    <t>1.67632</t>
  </si>
  <si>
    <t>1.43717</t>
  </si>
  <si>
    <t>1.49696</t>
  </si>
  <si>
    <t>https://www.tradingview.com/x/XxQn4QTi/</t>
  </si>
  <si>
    <t>Market reached the all time low and formed a falling wedge. I waited wait for a break and continuation for lower lows or a bullish break of the wedge then the market gave me a retest then formed or a bear flag. This was a definite buy for me.</t>
  </si>
  <si>
    <t>https://www.tradingview.com/x/h1kakp7l/</t>
  </si>
  <si>
    <t>Market is forming some sort of an expanding descending channel, it also created 3 multitouch points of the support levels. Market came to the 3rd touch and kind hovered along the support level. I'm waiting for a break of this area 1.45301 as market has been bouncing on it for some time. I placed a buy stop with a reduced risk entry.</t>
  </si>
  <si>
    <t>https://www.tradingview.com/x/8cso3mjH/</t>
  </si>
  <si>
    <t>1123.6</t>
  </si>
  <si>
    <t>374.5</t>
  </si>
  <si>
    <t>1.41823</t>
  </si>
  <si>
    <t>1.56804</t>
  </si>
  <si>
    <t>1.45568</t>
  </si>
  <si>
    <t>1.66516</t>
  </si>
  <si>
    <t>1.54911</t>
  </si>
  <si>
    <t>290.1</t>
  </si>
  <si>
    <t>870.4</t>
  </si>
  <si>
    <t>https://www.tradingview.com/x/bfheEW2L/</t>
  </si>
  <si>
    <t>https://www.tradingview.com/x/UtdpvLkw/</t>
  </si>
  <si>
    <t>Arc</t>
  </si>
  <si>
    <t>1.53219</t>
  </si>
  <si>
    <t>1.56845</t>
  </si>
  <si>
    <t>1.67725</t>
  </si>
  <si>
    <t>362.6</t>
  </si>
  <si>
    <t>1088.0</t>
  </si>
  <si>
    <t xml:space="preserve">Market broke out of the weekly ascending channel correctively. It then formed a large flag which confirmed my buy bias. </t>
  </si>
  <si>
    <t>https://www.tradingview.com/x/fk5g5JMz/</t>
  </si>
  <si>
    <t>https://www.tradingview.com/x/v8mvpkRu/</t>
  </si>
  <si>
    <t>320.9</t>
  </si>
  <si>
    <t>1.62008</t>
  </si>
  <si>
    <t>1.65217</t>
  </si>
  <si>
    <t>https://www.tradingview.com/x/fIFDQgID/</t>
  </si>
  <si>
    <t>https://www.tradingview.com/x/jIFdNiQ9/</t>
  </si>
  <si>
    <t>I saw multiple touches of the support level and an ascending expanding channel that also created an Arc. I'm wating for the market to break this area 1.56241 and push to the upside.</t>
  </si>
  <si>
    <t>Market is creating higher highs in an ascending channel. It also formed 3 touches on the resistance levels. After a retracement from the third touch market formed a bear flag which gave me a sell opportunity.</t>
  </si>
  <si>
    <t>1.31848</t>
  </si>
  <si>
    <t>https://www.tradingview.com/x/AEN6yRcP/</t>
  </si>
  <si>
    <t>https://www.tradingview.com/x/3MI8GZFg/</t>
  </si>
  <si>
    <t>Weekly 3 touches of the resistance level. Market also failed to break these levels 1.38060 as it kept on bouncing multiple times. Market broke the ascending channel then formed a large flag. I then placed a sell stop with a reduced risk entry</t>
  </si>
  <si>
    <t>339.2</t>
  </si>
  <si>
    <t>1022.5</t>
  </si>
  <si>
    <t>1.18231</t>
  </si>
  <si>
    <t>1.28456</t>
  </si>
  <si>
    <t>https://www.tradingview.com/x/FaJm9S2D/</t>
  </si>
  <si>
    <t>1.00025</t>
  </si>
  <si>
    <t>457.7</t>
  </si>
  <si>
    <t>1.18333</t>
  </si>
  <si>
    <t>1373.1</t>
  </si>
  <si>
    <t>1.13756</t>
  </si>
  <si>
    <t>https://www.tradingview.com/x/w85SZdUM/</t>
  </si>
  <si>
    <t>Market is in a descending channel forming lower lows. Market reached the resistance levels very impulsive then created a slight pullback then retraced back to the resistance level creating an Arc. As a reduced rish entry I will wait for a break of this area 1.14935 then I should be triggered into the trade.</t>
  </si>
  <si>
    <t>https://www.tradingview.com/x/RNz6PVxY/</t>
  </si>
  <si>
    <t>https://www.tradingview.com/x/ofKugMAG/</t>
  </si>
  <si>
    <t>There is a corrective break of the ascending channel that formed a large bear flag. The flag also created an "M" shape which futher increased my bias for a sell.</t>
  </si>
  <si>
    <t>1.05857</t>
  </si>
  <si>
    <t>0.85927</t>
  </si>
  <si>
    <t>1.00881</t>
  </si>
  <si>
    <t>497.6</t>
  </si>
  <si>
    <t>1495.4</t>
  </si>
  <si>
    <t>https://www.tradingview.com/x/WFWmSXQB/</t>
  </si>
  <si>
    <t>https://www.tradingview.com/x/FxR8FSAX/</t>
  </si>
  <si>
    <t>0.99697</t>
  </si>
  <si>
    <t>344.1</t>
  </si>
  <si>
    <t>1035.9</t>
  </si>
  <si>
    <t>0.96256</t>
  </si>
  <si>
    <t>1.10056</t>
  </si>
  <si>
    <t>Weekly timeframe formed a falling wedge, this is  an indication of a reversal. I will wait for a break of the wedge then a flag formation for a further bullish push.</t>
  </si>
  <si>
    <t>Market reached the highest high then bounced back impulsively breaking the ascending channel. Market then formed a bear flag which further increased my bias for a sell</t>
  </si>
  <si>
    <t>https://www.tradingview.com/x/q0RtYmNz/</t>
  </si>
  <si>
    <t>https://www.tradingview.com/x/b0kiJSo7/</t>
  </si>
  <si>
    <t>360.4</t>
  </si>
  <si>
    <t>1.19799</t>
  </si>
  <si>
    <t>1.23403</t>
  </si>
  <si>
    <t>1.27106</t>
  </si>
  <si>
    <t>1.37025</t>
  </si>
  <si>
    <t>1.29578</t>
  </si>
  <si>
    <t>247.2</t>
  </si>
  <si>
    <t>744.7</t>
  </si>
  <si>
    <t>https://www.tradingview.com/x/QohRivTQ/</t>
  </si>
  <si>
    <t>https://www.tradingview.com/x/zK6lYojh/</t>
  </si>
  <si>
    <t>Market formed a symmetrical triangle which is generally kind of like a continuation in most cases. My bias was bullish as I noticed the maket was creating higher highs. I then placed a buy stop at the break above the triangle</t>
  </si>
  <si>
    <t>Market broke the highest highs then I will wait for a flag in order to ride the market going up. Market then created a bull flag and I placed a pending buy order</t>
  </si>
  <si>
    <t>https://www.tradingview.com/x/Pf8kb6Hy/</t>
  </si>
  <si>
    <t>https://www.tradingview.com/x/I4DODB5E/</t>
  </si>
  <si>
    <t>913.4</t>
  </si>
  <si>
    <t>304.0</t>
  </si>
  <si>
    <t>1.39685</t>
  </si>
  <si>
    <t>1.42725</t>
  </si>
  <si>
    <t>1.51859</t>
  </si>
  <si>
    <t>https://www.tradingview.com/x/djqy6D31/</t>
  </si>
  <si>
    <t>1.39254</t>
  </si>
  <si>
    <t>1.35298</t>
  </si>
  <si>
    <t>395.6</t>
  </si>
  <si>
    <t>https://www.tradingview.com/x/ughE0NHJ/</t>
  </si>
  <si>
    <t>Market is forming an ascending channel with 3 touches of the resistance levels. Market broke the channel and formed a bear flag. Side note: I felt a lot of FOMO that resulted in me taking this trade immaturely</t>
  </si>
  <si>
    <t>https://www.tradingview.com/x/f40iKGKk/</t>
  </si>
  <si>
    <t>https://www.tradingview.com/x/Ue78nuzw/</t>
  </si>
  <si>
    <t>Market is forming an ascending channel with 3 touches of the resistance levels. Market broke the channel and formed a bear flag then went back to retest the support levels. I then entered with a risk entry at the retest.</t>
  </si>
  <si>
    <t>1.44684</t>
  </si>
  <si>
    <t>1.32080</t>
  </si>
  <si>
    <t>1.41533</t>
  </si>
  <si>
    <t>945.3</t>
  </si>
  <si>
    <t>315.1</t>
  </si>
  <si>
    <t>1.32550</t>
  </si>
  <si>
    <t>1.29332</t>
  </si>
  <si>
    <t>321.8</t>
  </si>
  <si>
    <t>Tight flag</t>
  </si>
  <si>
    <t>https://www.tradingview.com/x/ELGBu8Z2/</t>
  </si>
  <si>
    <t>https://www.tradingview.com/x/wEwrTtI2/</t>
  </si>
  <si>
    <t>SCALE IN from the above trade. Market also formed a tight flag as a confirmation for a further push going down. I placed a reduced rish entry.</t>
  </si>
  <si>
    <t>https://www.tradingview.com/x/GbSPenle/</t>
  </si>
  <si>
    <t>https://www.tradingview.com/x/qpnU4d5n/</t>
  </si>
  <si>
    <t>Market is in an asceding channel, it is also trickling along the support levels of the weekly ascending channel. My anticipation is to look for sell opportunities at the break of the support levels that form a flag</t>
  </si>
  <si>
    <t>1.37520</t>
  </si>
  <si>
    <t>1.35039</t>
  </si>
  <si>
    <t>1.27505</t>
  </si>
  <si>
    <t>248.1</t>
  </si>
  <si>
    <t>753.4</t>
  </si>
  <si>
    <t>1.12269</t>
  </si>
  <si>
    <t>1.09557</t>
  </si>
  <si>
    <t>271.2</t>
  </si>
  <si>
    <t>https://www.tradingview.com/x/hjclgMQS/</t>
  </si>
  <si>
    <t>https://www.tradingview.com/x/KlJAtJIc/</t>
  </si>
  <si>
    <t>https://www.tradingview.com/x/6vRuMLhJ/</t>
  </si>
  <si>
    <t>https://www.tradingview.com/x/RqPu89kf/</t>
  </si>
  <si>
    <t>Marketing is creating an ascending channel and I am essentially waiting for a break and a retest or a flag formation for a further push going down</t>
  </si>
  <si>
    <t>671.7</t>
  </si>
  <si>
    <t>224.0</t>
  </si>
  <si>
    <t>1.04650</t>
  </si>
  <si>
    <t>1.13607</t>
  </si>
  <si>
    <t>1.11367</t>
  </si>
  <si>
    <t>Marketing is creating a large ascending channel and I noticed that it is trickling along the support level. Seeing the market is very bearish my bias is also bearish. I am essentially waiting for a break and a retest or a flag formation for a further push going down</t>
  </si>
  <si>
    <t>BACKTESTING USING WEEKLY AND DAILY</t>
  </si>
  <si>
    <t>NO GRAPH REPLAY USED WEEKLY, DAILY AND HOURLY</t>
  </si>
  <si>
    <t>https://www.tradingview.com/x/I6j0GMb3/</t>
  </si>
  <si>
    <t>https://www.tradingview.com/x/EQzPjMue/</t>
  </si>
  <si>
    <t>505.1</t>
  </si>
  <si>
    <t>167.8</t>
  </si>
  <si>
    <t>0.75937</t>
  </si>
  <si>
    <t>0.69208</t>
  </si>
  <si>
    <t>0.74259</t>
  </si>
  <si>
    <t>Market is creating an asceding channel and I noticed that it is kind of hovering along the support levels. It then broke the weekly support channel correctively then formed an expanding flag which is a continuation flag. I felt very positive when taking this trade</t>
  </si>
  <si>
    <t>Market broke the lowest low then came back to retest. My bias was already bearish as the market was very voletile and pushed very aggressively going down</t>
  </si>
  <si>
    <t>https://www.tradingview.com/x/pxT8Si16/</t>
  </si>
  <si>
    <t>https://www.tradingview.com/x/PdoyxX86/</t>
  </si>
  <si>
    <t>0.61505</t>
  </si>
  <si>
    <t>0.55913</t>
  </si>
  <si>
    <t>0.63369</t>
  </si>
  <si>
    <t>186.4</t>
  </si>
  <si>
    <t>559.2</t>
  </si>
  <si>
    <t>https://www.tradingview.com/x/JAvCvDWe/</t>
  </si>
  <si>
    <t>Descending channel that is forming 3 multiple touches of the support level. I will wait for either a break and retest or a flag confirmation for bullish push</t>
  </si>
  <si>
    <t>https://www.tradingview.com/x/MEFGMHC6/</t>
  </si>
  <si>
    <t>0.53101</t>
  </si>
  <si>
    <t>0.54363</t>
  </si>
  <si>
    <t>126.2</t>
  </si>
  <si>
    <t>https://www.tradingview.com/x/hxbgBtmY/</t>
  </si>
  <si>
    <t>https://www.tradingview.com/x/hBWVwa1u/</t>
  </si>
  <si>
    <t>145.0</t>
  </si>
  <si>
    <t>0.56874</t>
  </si>
  <si>
    <t>0.55424</t>
  </si>
  <si>
    <t>Market is in an ascending channel. 3 touches with an Arc at the resistance level. I will wait for a break of the area 0.55792 then I'll place a reduced risk entry.</t>
  </si>
  <si>
    <t>Market has been very bullish and very volatile, I waited for it to breath(forming a bearish pullback) and creat a flag. I will wait for a break of this area 0.66310 and trigger my buy-stop order</t>
  </si>
  <si>
    <t>SCALE IN of the above trade as market is still very volatile and it formed a tight bear flag for a nice entry going up</t>
  </si>
  <si>
    <t>https://www.tradingview.com/x/onOQTKRA/</t>
  </si>
  <si>
    <t>https://www.tradingview.com/x/YDm1M6Hm/</t>
  </si>
  <si>
    <t>https://www.tradingview.com/x/0upe3ZzF/</t>
  </si>
  <si>
    <t>https://www.tradingview.com/x/I25qG1Vf/</t>
  </si>
  <si>
    <t>0.64736</t>
  </si>
  <si>
    <t>0.67025</t>
  </si>
  <si>
    <t>686.7</t>
  </si>
  <si>
    <t>228.9</t>
  </si>
  <si>
    <t>0.73892</t>
  </si>
  <si>
    <t>0.72891</t>
  </si>
  <si>
    <t>0.79773</t>
  </si>
  <si>
    <t>0.74607</t>
  </si>
  <si>
    <t>171.6</t>
  </si>
  <si>
    <t>516.6</t>
  </si>
  <si>
    <t>0.67576</t>
  </si>
  <si>
    <t>0.79472</t>
  </si>
  <si>
    <t>0.70538</t>
  </si>
  <si>
    <t>296.2</t>
  </si>
  <si>
    <t>893.4</t>
  </si>
  <si>
    <t>https://www.tradingview.com/x/9arqiN9B/</t>
  </si>
  <si>
    <t>https://www.tradingview.com/x/D4s37WLO/</t>
  </si>
  <si>
    <t>https://www.tradingview.com/x/HsvG1Dm4/</t>
  </si>
  <si>
    <t>https://www.tradingview.com/x/9cL7lLg0/</t>
  </si>
  <si>
    <t>Market broke the highest highs and created a bear flag that in-turn retested the highs level 0.81830 this increased my bias for a bullish push</t>
  </si>
  <si>
    <t>https://www.tradingview.com/x/RTyAR81k/</t>
  </si>
  <si>
    <t>https://www.tradingview.com/x/YTpVbKMJ/</t>
  </si>
  <si>
    <t>Market has been pushing down ever since it got closer to the highest highs. Market then broke the descending channel came back to retest the pushed further up to creat a large flag which is a nice continuation flag</t>
  </si>
  <si>
    <t>This was a bit of a risky trade and I was not sure when I took this trade. Market was forming lower lows coming from the major levels of high value. I took it as a risk entry in a sense that I only saw a bull flag not in a convincing structure</t>
  </si>
  <si>
    <t>0.73965</t>
  </si>
  <si>
    <t>0.85253</t>
  </si>
  <si>
    <t>0.76780</t>
  </si>
  <si>
    <t>281.5</t>
  </si>
  <si>
    <t>847.3</t>
  </si>
  <si>
    <t>0.81597</t>
  </si>
  <si>
    <t>0.83860</t>
  </si>
  <si>
    <t>226.3</t>
  </si>
  <si>
    <t>https://www.tradingview.com/x/ubJNo6VG/</t>
  </si>
  <si>
    <t>https://www.tradingview.com/x/RyqoGNXb/</t>
  </si>
  <si>
    <t>1.03162</t>
  </si>
  <si>
    <t>209.9</t>
  </si>
  <si>
    <t>629.7</t>
  </si>
  <si>
    <t>0.94766</t>
  </si>
  <si>
    <t>1.01063</t>
  </si>
  <si>
    <t>Market broke the ascending channel went back to retest then formed a tight flag. As it broke the channel going sideways I place my sell-stop below this area 1.01763</t>
  </si>
  <si>
    <t>SCALE IN from the above trade, market also created a bit of a steep flag</t>
  </si>
  <si>
    <t>https://www.tradingview.com/x/mbK92f7r/</t>
  </si>
  <si>
    <t>https://www.tradingview.com/x/q8vzMf3l/</t>
  </si>
  <si>
    <t>0.93208</t>
  </si>
  <si>
    <t>0.90238</t>
  </si>
  <si>
    <t>https://www.tradingview.com/x/wkrPfgXT/</t>
  </si>
  <si>
    <t>223.3</t>
  </si>
  <si>
    <t>0.94751</t>
  </si>
  <si>
    <t>0.92518</t>
  </si>
  <si>
    <t>https://www.tradingview.com/x/QxD3iEh4/</t>
  </si>
  <si>
    <t>Market is bearish, head and shoulders  was formed, tight steep flag was also created. I placed the order below the neckline of the H&amp;S</t>
  </si>
  <si>
    <t>https://www.tradingview.com/x/pQtkjkMR/</t>
  </si>
  <si>
    <t>https://www.tradingview.com/x/K2R0kbkm/</t>
  </si>
  <si>
    <t>Bearish market, formed a large flag. Entered with a reduced risk entry</t>
  </si>
  <si>
    <t>287.1</t>
  </si>
  <si>
    <t>0.76949</t>
  </si>
  <si>
    <t>0.74078</t>
  </si>
  <si>
    <t>https://www.tradingview.com/x/tbDVfenA/</t>
  </si>
  <si>
    <t>https://www.tradingview.com/x/SBPls0vT/</t>
  </si>
  <si>
    <t>0.69353</t>
  </si>
  <si>
    <t>0.65135</t>
  </si>
  <si>
    <t>316.4</t>
  </si>
  <si>
    <t>105.4</t>
  </si>
  <si>
    <t>0.68299</t>
  </si>
  <si>
    <t>Weekly created a bull flag from a bearish movement. Daily timeframe the bull flag also has 3 touch of the resistance level to confirm further push going down. I will place a risk entry of the break of the channel</t>
  </si>
  <si>
    <t>https://www.tradingview.com/x/14KOxtx9/</t>
  </si>
  <si>
    <t>https://www.tradingview.com/x/eqDky4Bs/</t>
  </si>
  <si>
    <t>Market seemed to be going sideways. I will wait for a break and flag formation or break and retest of the resistance that turned support</t>
  </si>
  <si>
    <t>https://www.tradingview.com/x/fUNzAQku/</t>
  </si>
  <si>
    <t>Market pushed impulsively up then consolidated and formed a bear flag that allowed me to enter with a reduced risk entry</t>
  </si>
  <si>
    <t>https://www.tradingview.com/x/P2PXUOzG/</t>
  </si>
  <si>
    <t>https://www.tradingview.com/x/jZKPhQPs/</t>
  </si>
  <si>
    <t>Descending channel with 3 multitouch points. Waited for a break going up</t>
  </si>
  <si>
    <t>Ascending channel with 3 multitouch points. Waited for a break going down</t>
  </si>
  <si>
    <t>7549.6</t>
  </si>
  <si>
    <t>6894.8</t>
  </si>
  <si>
    <t>7385.9</t>
  </si>
  <si>
    <t>6573.1</t>
  </si>
  <si>
    <t>7627.8</t>
  </si>
  <si>
    <t>6836.7</t>
  </si>
  <si>
    <t>REWARD (RR):</t>
  </si>
  <si>
    <t>FORWARD TESTING IN A PERIOD OF 1 MONTH (9 AUG - 9 SEP)</t>
  </si>
  <si>
    <t>XmB!n@ryM@n01</t>
  </si>
  <si>
    <t>XMGlobal-Real 9</t>
  </si>
  <si>
    <t>Multitouch</t>
  </si>
  <si>
    <t>Reason for entry</t>
  </si>
  <si>
    <t>MetaTrade 4</t>
  </si>
  <si>
    <t>MetaTrade 5</t>
  </si>
  <si>
    <t>1H I'm seeing 3 touches of the resistance level of an ascending channel, at the end of the channel there is a head and shoulders formation which increase my reversal bias. Market broke out of the ascending channel that is slowly forming a descending channel.</t>
  </si>
  <si>
    <t>The Hover</t>
  </si>
  <si>
    <t>Running channel</t>
  </si>
  <si>
    <t xml:space="preserve">Weekly market seems to be failing to break this level 15144.3 and weekly has 3 touches of the resistance level. in the Daily there is a raising wedge that is formed and it is very clear in the 4H timeframe. This increases my bearish bias. 1H market broke the raising wedge support level impulsively and pulled back very impulsively as well to retest the broken support level. </t>
  </si>
  <si>
    <t>https://www.tradingview.com/x/5Y7Jbkvj/</t>
  </si>
  <si>
    <t>Weekly market has reached the previous low and bounce back. As market was in a running channel this formed a confluence with the high timeframe structure. Market bounced off this area and pushed up impulsively. I am waiting for a flag formation for a further push going up</t>
  </si>
  <si>
    <t>https://www.tradingview.com/x/5NPXbiCu/</t>
  </si>
  <si>
    <t>1.38776</t>
  </si>
  <si>
    <t>1.35456</t>
  </si>
  <si>
    <t>1.37945</t>
  </si>
  <si>
    <t>83.1</t>
  </si>
  <si>
    <t>248.9</t>
  </si>
  <si>
    <t>Market is a descending channel in the weekly timeframe. An Arc was also forme in the resistance levels as a sign for a bullish move. Market is also kind of hovering along the resistance levels but also forming some sort of a running channel. I place a sell pending order with a reduced risk entry</t>
  </si>
  <si>
    <t>https://www.tradingview.com/x/bPxp307b/</t>
  </si>
  <si>
    <t>15066.8</t>
  </si>
  <si>
    <t>14967.8</t>
  </si>
  <si>
    <t>14670.7</t>
  </si>
  <si>
    <t>https://www.tradingview.com/x/eVSwSnCV/</t>
  </si>
  <si>
    <t>61.2</t>
  </si>
  <si>
    <t>20.2</t>
  </si>
  <si>
    <t>1.17370</t>
  </si>
  <si>
    <t>1.18184</t>
  </si>
  <si>
    <t>1.17572</t>
  </si>
  <si>
    <t>0.73830</t>
  </si>
  <si>
    <t>0.74306</t>
  </si>
  <si>
    <t>0.73672</t>
  </si>
  <si>
    <t>15.8</t>
  </si>
  <si>
    <t>47.6</t>
  </si>
  <si>
    <t>https://www.tradingview.com/x/tsqIZZTj/</t>
  </si>
  <si>
    <t>Weekly and Daily market has formed bear flag after a break from an ascending channel. Bear flag in the 1H timeframe has 3 touches of the support level and also formed an Arc.  Market pushed up impulsively and formed some sort of a large flag which gave me an opportunity for a buy setup</t>
  </si>
  <si>
    <t>https://www.tradingview.com/x/XTdARl17/</t>
  </si>
  <si>
    <t>https://www.tradingview.com/x/RUPKa9Tx/</t>
  </si>
  <si>
    <t xml:space="preserve">Daily and 4H is giving me a raising wedge which is a reversal pattern. I'm also anticipating a possible third touch of the wedge which can result into my anticipated  bearish move. The wedge has a descending inner structure channel that has 3 touches of the resistance level. I'm waiting for the market to break this level 15099.7 and trigger me in. </t>
  </si>
  <si>
    <t>In the weekly timeframe market broke this level 35345 of major resistance very impulsively. After the break of this level market formed a bull flag that went back to retest the those major levels. After that it impulsed up to form another sort of a large flag which gives me another opportunity to enter</t>
  </si>
  <si>
    <t>https://www.tradingview.com/x/h73m0awk/</t>
  </si>
  <si>
    <t>Market broke the major levels of resistance and formed an ascending channel. The channnel also created 3 touches of the support level. My bias is also very bullish hence I placed a buy-stop at the break of the ascending channel.</t>
  </si>
  <si>
    <t>https://www.tradingview.com/x/Bw87qbuo/</t>
  </si>
  <si>
    <t>https://www.tradingview.com/x/fWLb4UWv/</t>
  </si>
  <si>
    <t>https://www.tradingview.com/x/i7OGXX8H/</t>
  </si>
  <si>
    <t>15095.4</t>
  </si>
  <si>
    <t>15138.9</t>
  </si>
  <si>
    <t>14963.8</t>
  </si>
  <si>
    <t>https://www.tradingview.com/x/uho6EBGB/</t>
  </si>
  <si>
    <t>https://www.tradingview.com/x/iYz8KmZW/</t>
  </si>
  <si>
    <t>The market formed some sort of a large symmetrical triangle. It's possible it can break to the upside or become bearish. My overall bias is bearish</t>
  </si>
  <si>
    <t>34.7</t>
  </si>
  <si>
    <t>0.70326</t>
  </si>
  <si>
    <t>0.69979</t>
  </si>
  <si>
    <t>1.17870</t>
  </si>
  <si>
    <t>1.18500</t>
  </si>
  <si>
    <t>1.17660</t>
  </si>
  <si>
    <t>https://www.tradingview.com/x/k19EE870/</t>
  </si>
  <si>
    <t>I'm anticipating an impulse phase as the market is coming from a corrective phase. After retracing from the support level market formed a steep flag. It's possible it can trickle back to the support level but it's also highly probable it can impulsively break the steep flag pushing up.</t>
  </si>
  <si>
    <t>The market is hovering along the support levels. There are 2 possibilities. 1, the market can push up and form a flag around this area 1.25760. Another possibility is if the market break the weekly bigger ascending channel then either form a flag or come back to retest the previous support levels</t>
  </si>
  <si>
    <t>https://www.tradingview.com/x/8uXpvZNN/</t>
  </si>
  <si>
    <t>1.26102</t>
  </si>
  <si>
    <t>0.90981</t>
  </si>
  <si>
    <t>0.91262</t>
  </si>
  <si>
    <t>0.90135</t>
  </si>
  <si>
    <t>28.1</t>
  </si>
  <si>
    <t>84.6</t>
  </si>
  <si>
    <t>The market broke out of the ascending channel to catch people out and came back impulsively. I'll wait for a flag formation in order to enter with a sell order.</t>
  </si>
  <si>
    <t>https://www.tradingview.com/x/uTmwBzDw/</t>
  </si>
  <si>
    <t>1824.799</t>
  </si>
  <si>
    <t>1787.648</t>
  </si>
  <si>
    <t>1796.936</t>
  </si>
  <si>
    <t>https://www.tradingview.com/x/NnOCgFVj/</t>
  </si>
  <si>
    <t>Market has been very corrective going up after a major heavy impulse going down. Market has been providing us with entry points as it pushes up. I'm looking for a break of this bullish flag in order to be triggered into the trade</t>
  </si>
  <si>
    <t>Market formed a 3 touches of the resistance level then pushed back down to hover along the support levels. It then broke the support levels impulsively, I'm anticipating either a push going down or market ratracing back to the support levels to retest.</t>
  </si>
  <si>
    <t>77.9</t>
  </si>
  <si>
    <t>25.9</t>
  </si>
  <si>
    <t>0.72001</t>
  </si>
  <si>
    <t>0.73039</t>
  </si>
  <si>
    <t>0.72780</t>
  </si>
  <si>
    <t>51.5</t>
  </si>
  <si>
    <t>154.6</t>
  </si>
  <si>
    <t>1.27648</t>
  </si>
  <si>
    <t>1.25587</t>
  </si>
  <si>
    <t>Deriv/Binary</t>
  </si>
  <si>
    <t>D3m0B!n@ryM@n01</t>
  </si>
  <si>
    <t>Deriv-Demo</t>
  </si>
  <si>
    <t>https://www.tradingview.com/x/oncYvmWF/</t>
  </si>
  <si>
    <t>Market came back to the major broken resistance levels that turned to support. Psychological reason for entering this trade I still believe it will push up aggresively</t>
  </si>
  <si>
    <t>https://www.tradingview.com/x/Uvlv7xwW/</t>
  </si>
  <si>
    <t>35293.1</t>
  </si>
  <si>
    <t>https://www.tradingview.com/x/mgUcirfR/</t>
  </si>
  <si>
    <t>https://www.tradingview.com/x/M5UZzF7K/</t>
  </si>
  <si>
    <t>https://www.tradingview.com/x/5Urb1S8W/</t>
  </si>
  <si>
    <t>73.7</t>
  </si>
  <si>
    <t>24.6</t>
  </si>
  <si>
    <t>0.72652</t>
  </si>
  <si>
    <t>0.71669</t>
  </si>
  <si>
    <t>0.72406</t>
  </si>
  <si>
    <t>SCALE IN from the above trade as market broke out of the structure impulsively  and formed another bear flag for me to enter. I'm anticipating further push going down.</t>
  </si>
  <si>
    <t>1.37202</t>
  </si>
  <si>
    <t>1.36048</t>
  </si>
  <si>
    <t>1.37583</t>
  </si>
  <si>
    <t>38.1</t>
  </si>
  <si>
    <t>115.4</t>
  </si>
  <si>
    <t>https://www.tradingview.com/x/HTunbvqS/</t>
  </si>
  <si>
    <t>Impulsive break of an ascending channel. Market then formed a bear flag as an entry point</t>
  </si>
  <si>
    <t>0.68934</t>
  </si>
  <si>
    <t>104.5</t>
  </si>
  <si>
    <t>https://www.tradingview.com/x/4hXthP2N/</t>
  </si>
  <si>
    <t>14707.6</t>
  </si>
  <si>
    <t>https://www.tradingview.com/x/NcAl3CXf/</t>
  </si>
  <si>
    <t>Market was in a raising wedge which is an indication of a market reversal, using pattern separatation I noticed an inner descending channel within the raising wedge that formed 3 touches of the resistance levels. Firstly, Market broke out of the raising wedge and the inner desccending channel with a bearish impulse, secondly, it formed a bear flag as an entry point for me</t>
  </si>
  <si>
    <t>14828.0</t>
  </si>
  <si>
    <t>14345.5</t>
  </si>
  <si>
    <t>https://www.tradingview.com/x/9Puj8Vc6/</t>
  </si>
  <si>
    <t>https://www.tradingview.com/x/3iougjqz/</t>
  </si>
  <si>
    <t>https://www.tradingview.com/x/AotPXTO5/</t>
  </si>
  <si>
    <t>https://www.tradingview.com/x/wHNs1TPi/</t>
  </si>
  <si>
    <t>https://www.tradingview.com/x/824cb3w8/</t>
  </si>
  <si>
    <t>https://www.tradingview.com/x/PZ0fYo1t/</t>
  </si>
  <si>
    <t>https://www.tradingview.com/x/ScXMCId3/</t>
  </si>
  <si>
    <t>2021 August 23, 00:20</t>
  </si>
  <si>
    <t>2021.08.12 18:39:10</t>
  </si>
  <si>
    <t>2021.08.16 11:29:44</t>
  </si>
  <si>
    <t>-122.80</t>
  </si>
  <si>
    <t>2021.08.11 18:20:28</t>
  </si>
  <si>
    <t>35469.6</t>
  </si>
  <si>
    <t>35271.0</t>
  </si>
  <si>
    <t>2021.08.16 13:41:44</t>
  </si>
  <si>
    <t>-29.29</t>
  </si>
  <si>
    <t>2021.08.13 11:18:28</t>
  </si>
  <si>
    <t>2021.08.17 13:08:02</t>
  </si>
  <si>
    <t>-30.06</t>
  </si>
  <si>
    <t>2021.08.17 12:03:43</t>
  </si>
  <si>
    <t>1.26155</t>
  </si>
  <si>
    <t>2021.08.19 09:04:53</t>
  </si>
  <si>
    <t>177.54</t>
  </si>
  <si>
    <t>2021.08.17 13:03:28</t>
  </si>
  <si>
    <t>2021.08.19 03:12:13</t>
  </si>
  <si>
    <t>117.30</t>
  </si>
  <si>
    <t>2021.08.17 23:01:55</t>
  </si>
  <si>
    <t>35081.0</t>
  </si>
  <si>
    <t>35918.0</t>
  </si>
  <si>
    <t>2021.08.18 19:34:45</t>
  </si>
  <si>
    <t>-31.69</t>
  </si>
  <si>
    <t>2021.08.18 02:00:34</t>
  </si>
  <si>
    <t>2021.08.18 02:26:12</t>
  </si>
  <si>
    <t>-36.64</t>
  </si>
  <si>
    <t>2021.08.19 02:19:44</t>
  </si>
  <si>
    <t>2021.08.20 13:00:05</t>
  </si>
  <si>
    <t>176.73</t>
  </si>
  <si>
    <t>221.09</t>
  </si>
  <si>
    <t>Third week (16 -  20 August)</t>
  </si>
  <si>
    <t>https://www.tradingview.com/x/8tPYYSeY/</t>
  </si>
  <si>
    <t>5589.2</t>
  </si>
  <si>
    <t>1863.1</t>
  </si>
  <si>
    <t>1788.801</t>
  </si>
  <si>
    <t>1714.278</t>
  </si>
  <si>
    <t>1770.170</t>
  </si>
  <si>
    <t>Market formed a bit of a raising wedge and market has also been kind of consolidating. In addition to that my gut feeling is telling me the market is going to sell.</t>
  </si>
  <si>
    <t>Active order</t>
  </si>
  <si>
    <t>https://www.tradingview.com/x/5UQquQqP/</t>
  </si>
  <si>
    <t>The market in the weekly timeframe broke this area of high value 35121 but closed within it with a bearish candle. An inner ascending channel is formed with 3 touches of the support levels and market formed an Arc the further pushed up then created a nice bull flag as an entry. I kind of suffered from FOMO on this trade as well.</t>
  </si>
  <si>
    <t>https://www.tradingview.com/x/UKkzHVQq/</t>
  </si>
  <si>
    <t>The market broke the consolidation channel very impulsively and now it created a large flag as an entry point.</t>
  </si>
  <si>
    <t>170.7</t>
  </si>
  <si>
    <t>56.9</t>
  </si>
  <si>
    <t>0.71620</t>
  </si>
  <si>
    <t>0.69344</t>
  </si>
  <si>
    <t>https://www.tradingview.com/x/sCMWOcpS/</t>
  </si>
  <si>
    <t>0.68948</t>
  </si>
  <si>
    <t>0.66876</t>
  </si>
  <si>
    <t>0.68431</t>
  </si>
  <si>
    <t>51.7</t>
  </si>
  <si>
    <t>155.5</t>
  </si>
  <si>
    <t>The market broke out of the larger weekly bear flag impulsively. It them formed a large bear flag in the 1H timeframe. The large flag has 2 multitouch confluences. The main large flag has 3 touches and the inner structure formed 3 touches. I then entered with a risk entry going down</t>
  </si>
  <si>
    <t>Market broke out of the horintal level of high value very impulsively and it's now at an all time high level and it's at the weekly resistance level. The market is also at a third touch and it created a symmetrical pattern which means there is two possibilities. It can either break the weekly resistance trend line or it can retrace and form a flag going further down to the weekly support levels</t>
  </si>
  <si>
    <t>https://www.tradingview.com/x/KiChZ67b/</t>
  </si>
  <si>
    <t>https://www.tradingview.com/x/1QneYpvM/</t>
  </si>
  <si>
    <t>Second order of the above analysis if the market pulls back and break this level 15306.8 I will enter with a sell-stop</t>
  </si>
  <si>
    <t>15306.3</t>
  </si>
  <si>
    <t>15419.3</t>
  </si>
  <si>
    <t>15417.0</t>
  </si>
  <si>
    <t>14903.1</t>
  </si>
  <si>
    <t>15288.4</t>
  </si>
  <si>
    <t>https://www.tradingview.com/x/jg4GQJJq/</t>
  </si>
  <si>
    <t>3 touches of the support level. Formed an Arc at the support level. Correctively broke the descending channel and formed an expanding flag as an entry point for a further push up.</t>
  </si>
  <si>
    <t>https://www.tradingview.com/x/VBg7AYB7/</t>
  </si>
  <si>
    <t>I have a bullish bias based on the fact that there was an override on the support level in the weekly timeframe. The market then formed some sort of a symmetrical structure or a bullish flag. I'm anticipating a further push going up</t>
  </si>
  <si>
    <t>https://www.tradingview.com/x/jUkNDBn4/</t>
  </si>
  <si>
    <t>1.37186</t>
  </si>
  <si>
    <t>1.38332</t>
  </si>
  <si>
    <t>1.37472</t>
  </si>
  <si>
    <t>1.17562</t>
  </si>
  <si>
    <t>28.6</t>
  </si>
  <si>
    <t>86.0</t>
  </si>
  <si>
    <t>https://www.tradingview.com/x/goXf7Z9l/</t>
  </si>
  <si>
    <t>1.27539</t>
  </si>
  <si>
    <t>1.26024</t>
  </si>
  <si>
    <t>1.27164</t>
  </si>
  <si>
    <t>37.5</t>
  </si>
  <si>
    <t>114.0</t>
  </si>
  <si>
    <t>https://www.tradingview.com/x/iXtQjjso/</t>
  </si>
  <si>
    <t>https://www.tradingview.com/x/vl8SC9tz/</t>
  </si>
  <si>
    <t>Broke out of a descending channel and formed a new ascending channel. Channel created 3 touches of the resistance level. After the 3rd touch market impulsed down and I went to 15m timeframe and I entered at a break of a nice tight flat flag for a further push going down</t>
  </si>
  <si>
    <t>1.17272</t>
  </si>
  <si>
    <t>1.18433</t>
  </si>
  <si>
    <t>87.1</t>
  </si>
  <si>
    <t>The market formed 3 touches of the resistance levels then pulled back to form bear flag for a further push going down. Market is also forming some sort of a large pennant confirming continuation.</t>
  </si>
  <si>
    <t>110.215</t>
  </si>
  <si>
    <t>109.147</t>
  </si>
  <si>
    <t>109.948</t>
  </si>
  <si>
    <t>26.7</t>
  </si>
  <si>
    <t>80.1</t>
  </si>
  <si>
    <t>https://www.tradingview.com/x/APD82mSj/</t>
  </si>
  <si>
    <t>https://www.tradingview.com/x/QDYq6oMQ/</t>
  </si>
  <si>
    <t>1.18513</t>
  </si>
  <si>
    <t>1.17774</t>
  </si>
  <si>
    <t>73.9</t>
  </si>
  <si>
    <t>https://www.tradingview.com/x/FuURiF0r/</t>
  </si>
  <si>
    <t>Correctively broke out of the descending channel then formed a large bull flag that got broken impulsively to form another small bull flag as another entry point</t>
  </si>
  <si>
    <t>The market is in an ascending channel and I'm anticipating an impulse phase going up. The market also keeps on bouncing on the support level multiple times, the last touch created an Arc which further increated my buy bias</t>
  </si>
  <si>
    <t>https://www.tradingview.com/x/jVUPtGwW/</t>
  </si>
  <si>
    <t>697.8</t>
  </si>
  <si>
    <t>2095.2</t>
  </si>
  <si>
    <t>1806.524</t>
  </si>
  <si>
    <t>1778.594</t>
  </si>
  <si>
    <t>1785.572</t>
  </si>
  <si>
    <t>https://www.tradingview.com/x/GYqb4TkQ/</t>
  </si>
  <si>
    <t>https://www.tradingview.com/x/LGOWfu9G/</t>
  </si>
  <si>
    <t>https://www.tradingview.com/x/UuGtb6A8/</t>
  </si>
  <si>
    <t>https://www.tradingview.com/x/yzVnbY57/</t>
  </si>
  <si>
    <t>https://www.tradingview.com/x/8Al9P1Po/</t>
  </si>
  <si>
    <t>https://www.tradingview.com/x/HQY7LIl5/</t>
  </si>
  <si>
    <t>2021 August 28, 00:45</t>
  </si>
  <si>
    <t>2021.08.23 12:34:22</t>
  </si>
  <si>
    <t>2021.08.25 13:40:28</t>
  </si>
  <si>
    <t>-139.13</t>
  </si>
  <si>
    <t>2021.08.19 13:07:29</t>
  </si>
  <si>
    <t>14707.60</t>
  </si>
  <si>
    <t>14828.00</t>
  </si>
  <si>
    <t>14345.50</t>
  </si>
  <si>
    <t>2021.08.22 22:53:15</t>
  </si>
  <si>
    <t>15121.20</t>
  </si>
  <si>
    <t>2021.08.23 01:05:08</t>
  </si>
  <si>
    <t>0.71051</t>
  </si>
  <si>
    <t>2021.08.24 23:27:58</t>
  </si>
  <si>
    <t>0.72545</t>
  </si>
  <si>
    <t>2021.08.23 02:00:35</t>
  </si>
  <si>
    <t>2021.08.23 15:59:00</t>
  </si>
  <si>
    <t>-78.54</t>
  </si>
  <si>
    <t>2021.08.26 14:26:05</t>
  </si>
  <si>
    <t>15288.40</t>
  </si>
  <si>
    <t>15417.00</t>
  </si>
  <si>
    <t>14903.10</t>
  </si>
  <si>
    <t>2021.08.27 14:15:16</t>
  </si>
  <si>
    <t>-19.01</t>
  </si>
  <si>
    <t>2021.08.25 17:42:59</t>
  </si>
  <si>
    <t>2021.08.26 12:56:11</t>
  </si>
  <si>
    <t>-42.71</t>
  </si>
  <si>
    <t>2021.08.25 00:02:55</t>
  </si>
  <si>
    <t>2021.08.25 12:38:37</t>
  </si>
  <si>
    <t>-43.42</t>
  </si>
  <si>
    <t>2021.08.26 03:11:15</t>
  </si>
  <si>
    <t>2021.08.26 07:34:37</t>
  </si>
  <si>
    <t>-36.22</t>
  </si>
  <si>
    <t>2021.08.26 10:13:43</t>
  </si>
  <si>
    <t>1.17528</t>
  </si>
  <si>
    <t>2021.08.26 12:52:19</t>
  </si>
  <si>
    <t>-36.75</t>
  </si>
  <si>
    <t>2021.08.26 08:07:48</t>
  </si>
  <si>
    <t>2021.08.27 14:44:29</t>
  </si>
  <si>
    <t>309.35</t>
  </si>
  <si>
    <t>-86.43</t>
  </si>
  <si>
    <t>Fourth week (23 - 27 August)</t>
  </si>
  <si>
    <t>This is the second time I funded this account and it was close to getting blown. Starting last week (16-Aug-2021) I decided to implement 2 changes. 1. Use 0.01 lot size, 2. Implement a 1:3 RR. I closed at 39,7% profit and this week I closed at a 18% loss which is not that much of a heavy loss as compared to previous times. Another note to self, rather use the words "level of high value" in the cases of "support" and "resistance" as the strategy does not use support and resistance.</t>
  </si>
  <si>
    <t>https://www.tradingview.com/x/dsdDVMGt/</t>
  </si>
  <si>
    <t>1.37912</t>
  </si>
  <si>
    <t>1.36758</t>
  </si>
  <si>
    <t>1.37624</t>
  </si>
  <si>
    <t>28.8</t>
  </si>
  <si>
    <t>86.6</t>
  </si>
  <si>
    <t>https://www.tradingview.com/x/Kyb5UAbz/</t>
  </si>
  <si>
    <t>Expanding channel with 3 touches of the resistance level. Market has also reached a point of high value and retraced back with a steep flag. I took a risk entry here</t>
  </si>
  <si>
    <t>15M timeframe I'm seeing an expanding channel with 3 touches of the resistance level. The last touch was impulsive after that it formed a symmetrical pattern meaning it can either push up or retrace back down. My bias is bearish as the expanding channel has 3 touches of the resistance trendline.</t>
  </si>
  <si>
    <t>https://www.tradingview.com/x/g2PxHD7A/</t>
  </si>
  <si>
    <t>1.18060</t>
  </si>
  <si>
    <t>52.9</t>
  </si>
  <si>
    <t>17.6</t>
  </si>
  <si>
    <t>1.17355</t>
  </si>
  <si>
    <t>1.17884</t>
  </si>
  <si>
    <t>0.69795</t>
  </si>
  <si>
    <t>43.8</t>
  </si>
  <si>
    <t>131.5</t>
  </si>
  <si>
    <t>The market is in a descending channel and looking at The Rule of Three, the market reached the resistance level very correctively so what I anticipate is a pull back with a flag formation as a continuation for a further push going down.</t>
  </si>
  <si>
    <t>https://www.tradingview.com/x/MjZzoPNi/</t>
  </si>
  <si>
    <t>118.5</t>
  </si>
  <si>
    <t>39.4</t>
  </si>
  <si>
    <t>0.71644</t>
  </si>
  <si>
    <t>0.73223</t>
  </si>
  <si>
    <t>Market reached the Weekly resistance levels correctively therefore I'm anticipating a pullback that forms a flag to confirm the change. Secondly, the market bounced at a level of high value which further increases my bearish bias.</t>
  </si>
  <si>
    <t>https://www.tradingview.com/x/8mtDDavg/</t>
  </si>
  <si>
    <t>0.68721</t>
  </si>
  <si>
    <t>0.69855</t>
  </si>
  <si>
    <t>https://www.tradingview.com/x/yHCnyqvR/</t>
  </si>
  <si>
    <t>https://www.tradingview.com/x/h28cEE6Y/</t>
  </si>
  <si>
    <t>2021 September 7, 11:37</t>
  </si>
  <si>
    <t>2021.08.30 12:57:32</t>
  </si>
  <si>
    <t>2021.08.31 01:33:44</t>
  </si>
  <si>
    <t>-25.85</t>
  </si>
  <si>
    <t>2021.08.29 23:21:19</t>
  </si>
  <si>
    <t>2021.08.31 05:28:41</t>
  </si>
  <si>
    <t>-42.15</t>
  </si>
  <si>
    <t>-68.00</t>
  </si>
  <si>
    <t>2021.08.23 00:46:07</t>
  </si>
  <si>
    <t>35156.6</t>
  </si>
  <si>
    <t>34967.0</t>
  </si>
  <si>
    <t>35691.0</t>
  </si>
  <si>
    <t>35375.4</t>
  </si>
  <si>
    <t>31.29</t>
  </si>
  <si>
    <t>2021.08.27 14:15:18</t>
  </si>
  <si>
    <t>15419.30</t>
  </si>
  <si>
    <t>15306.30</t>
  </si>
  <si>
    <t>15759.00</t>
  </si>
  <si>
    <t>15636.47</t>
  </si>
  <si>
    <t>31.06</t>
  </si>
  <si>
    <t>62.35</t>
  </si>
  <si>
    <t>2021.08.30 17:02:42</t>
  </si>
  <si>
    <t>0.72829</t>
  </si>
  <si>
    <t>0.74101</t>
  </si>
  <si>
    <t>2021.08.30 16:51:17</t>
  </si>
  <si>
    <t>0.71207</t>
  </si>
  <si>
    <t>Fifth week (30 Aug - 03 September)</t>
  </si>
  <si>
    <t>This week not many of my orders were triggered, only two got triggered and they both went into a loss. I had to active orders they were running into profits and two more were still not triggered. I did not focus on my trading this week as there was a funeral in my family and I had to travel back home.</t>
  </si>
  <si>
    <t>https://www.tradingview.com/x/yUjf54TM/</t>
  </si>
  <si>
    <t>Market broke the weekly ascending channel forming a new descending channel. The channel has 3 Multitouch points of the resistance level. The inner ascending channel structure formed an Arc at the third touch and pushed down forming a bear flag as a point of entry. FOMO I'm kind of late for this entry but I will take it a market execution entry.</t>
  </si>
  <si>
    <t>165.0</t>
  </si>
  <si>
    <t>55.0</t>
  </si>
  <si>
    <t>0.71941</t>
  </si>
  <si>
    <t>0.74141</t>
  </si>
  <si>
    <t>0.73591</t>
  </si>
  <si>
    <t>https://www.tradingview.com/x/3suUdRHH/</t>
  </si>
  <si>
    <t>85.6</t>
  </si>
  <si>
    <t>1.17343</t>
  </si>
  <si>
    <t>1.18199</t>
  </si>
  <si>
    <t>1.18484</t>
  </si>
  <si>
    <t>The market reached a level of high value, secondly the ascending channel went back to this area 1.19137 to retest for the third time before retracing and forming a bear flag as my point of entry</t>
  </si>
  <si>
    <t xml:space="preserve">I'm anticipating an impulse phase as the market is coming from a corrective phase. The market also formed a head and shoulders pattern as a reversal confirmation. After retracing from the resistance level market formed a some sort of a running flag. </t>
  </si>
  <si>
    <t>https://www.tradingview.com/x/hMYtprCY/</t>
  </si>
  <si>
    <t>87.5</t>
  </si>
  <si>
    <t>1.37775</t>
  </si>
  <si>
    <t>1.36608</t>
  </si>
  <si>
    <t>1.37483</t>
  </si>
  <si>
    <t>Daily timeframe has a 3 touches and in the 1H timeframe the market reached the resistance level impulsively therefore I will be looking for a reverval confirmation such as a flag and/ 1H retracement</t>
  </si>
  <si>
    <t>https://www.tradingview.com/x/J2tH3i5n/</t>
  </si>
  <si>
    <t>0.71145</t>
  </si>
  <si>
    <t>0.70785</t>
  </si>
  <si>
    <t>0.69706</t>
  </si>
  <si>
    <t>107.9</t>
  </si>
  <si>
    <t>3790.8</t>
  </si>
  <si>
    <t>1263.3</t>
  </si>
  <si>
    <t>1804.425</t>
  </si>
  <si>
    <t>1753.884</t>
  </si>
  <si>
    <t>1791.792</t>
  </si>
  <si>
    <t>https://www.tradingview.com/x/yx9m4kF6/</t>
  </si>
  <si>
    <t>Market has reached a level of high value after a corrective approach to this level. It then retraced impulsively to form a bear flag.</t>
  </si>
  <si>
    <t>https://www.tradingview.com/x/hun4Pr9f/</t>
  </si>
  <si>
    <t>https://www.tradingview.com/x/jF2ppjX1/</t>
  </si>
  <si>
    <t>https://www.tradingview.com/x/IFfcsdlM/</t>
  </si>
  <si>
    <t>https://www.tradingview.com/x/dseb47Ly/</t>
  </si>
  <si>
    <t>15754.6</t>
  </si>
  <si>
    <t>16372.0</t>
  </si>
  <si>
    <t>15548.8</t>
  </si>
  <si>
    <t>Broke out of the level of high value to form a bul flag then continued the push going up to form another bull flag.</t>
  </si>
  <si>
    <t>https://www.tradingview.com/x/IUGrOVuR/</t>
  </si>
  <si>
    <t>https://www.tradingview.com/x/lRMYy9SV/</t>
  </si>
  <si>
    <t>https://www.tradingview.com/x/IUkEqty3/</t>
  </si>
  <si>
    <t>2021 September 12, 00:45</t>
  </si>
  <si>
    <t>2021.09.08 07:14:33</t>
  </si>
  <si>
    <t>-27.17</t>
  </si>
  <si>
    <t>2021.09.08 08:45:34</t>
  </si>
  <si>
    <t>0.73580</t>
  </si>
  <si>
    <t>2021.09.08 08:45:48</t>
  </si>
  <si>
    <t>0.73598</t>
  </si>
  <si>
    <t>-12.90</t>
  </si>
  <si>
    <t>2021.09.08 08:53:09</t>
  </si>
  <si>
    <t>2021.09.10 08:11:48</t>
  </si>
  <si>
    <t>-40.18</t>
  </si>
  <si>
    <t>2021.09.08 14:28:19</t>
  </si>
  <si>
    <t>2021.09.08 16:18:56</t>
  </si>
  <si>
    <t>-41.56</t>
  </si>
  <si>
    <t>2021.09.08 14:34:28</t>
  </si>
  <si>
    <t>2021.09.08 18:10:26</t>
  </si>
  <si>
    <t>-51.07</t>
  </si>
  <si>
    <t>-172.88</t>
  </si>
  <si>
    <t>2021.09.08 08:45:56</t>
  </si>
  <si>
    <t>0.73539</t>
  </si>
  <si>
    <t>7.39</t>
  </si>
  <si>
    <t>15452.38</t>
  </si>
  <si>
    <t>4.70</t>
  </si>
  <si>
    <t>2021.09.08 13:44:00</t>
  </si>
  <si>
    <t>1787.914</t>
  </si>
  <si>
    <t>55.15</t>
  </si>
  <si>
    <t>67.24</t>
  </si>
  <si>
    <t>2021.09.08 11:40:02</t>
  </si>
  <si>
    <t>15754.60</t>
  </si>
  <si>
    <t>15548.80</t>
  </si>
  <si>
    <t>16372.00</t>
  </si>
  <si>
    <t>15457.75</t>
  </si>
  <si>
    <t>Sixth week (06 - 10 September)</t>
  </si>
  <si>
    <t>I genuenly feel like I am not progressing and every trade I place it goes to a loss. I think I understand the strategy and I've been rewatching the Falcon videos. I keep on losing and I can't find what the problem is and this is my third month. I will not give up though!!</t>
  </si>
  <si>
    <t>1782.464</t>
  </si>
  <si>
    <t>1748.550</t>
  </si>
  <si>
    <t>1793.769</t>
  </si>
  <si>
    <t>3391.4</t>
  </si>
  <si>
    <t>1130.5</t>
  </si>
  <si>
    <t>Falcon flag</t>
  </si>
  <si>
    <t>https://www.tradingview.com/x/lR7gmYCz/</t>
  </si>
  <si>
    <t>Daily we have a level of high value and the market has gone back to this area to form a third touch. The market impulsed back down and formed a Falcon flag which is my confirmation for a bearish entry.</t>
  </si>
  <si>
    <t>1H timeframe  the market reached a level of high value and it formed a small descending channel that has a hover at the resistance level. I'm taking a small sell order.</t>
  </si>
  <si>
    <t>https://www.tradingview.com/x/h0Z9ic13/</t>
  </si>
  <si>
    <t>83.9</t>
  </si>
  <si>
    <t>1.26867</t>
  </si>
  <si>
    <t>1.26587</t>
  </si>
  <si>
    <t>https://www.tradingview.com/x/2uB0P3Te/</t>
  </si>
  <si>
    <t>The market broke out of an ascending channel and formed a bear flag firstly which evolved into a Falcon flag.</t>
  </si>
  <si>
    <t>1.18019</t>
  </si>
  <si>
    <t>1.17177</t>
  </si>
  <si>
    <t>1.18300</t>
  </si>
  <si>
    <t>84.2</t>
  </si>
  <si>
    <t>https://www.tradingview.com/x/RXPP4NlH/</t>
  </si>
  <si>
    <t>Market broke out of an ascending channel after reaching the weekly descending channel. After the break it formed a bear flag that later evolved into a Falcon flag.</t>
  </si>
  <si>
    <t>117.2</t>
  </si>
  <si>
    <t>39.1</t>
  </si>
  <si>
    <t>0.72174</t>
  </si>
  <si>
    <t>0.73737</t>
  </si>
  <si>
    <t>15506.97</t>
  </si>
  <si>
    <t>1:0.78</t>
  </si>
  <si>
    <t>https://www.tradingview.com/x/4Vgiglog/</t>
  </si>
  <si>
    <t>https://www.tradingview.com/x/cyHJLZbW/</t>
  </si>
  <si>
    <t>https://www.tradingview.com/x/F5zdgCUy/</t>
  </si>
  <si>
    <t>1:1.78</t>
  </si>
  <si>
    <t>1.26089</t>
  </si>
  <si>
    <t>https://www.tradingview.com/x/BOoU2IVY/</t>
  </si>
  <si>
    <t>https://www.tradingview.com/x/gOUbcwei/</t>
  </si>
  <si>
    <t>https://www.tradingview.com/x/1FS4JMVq/</t>
  </si>
  <si>
    <t>https://www.tradingview.com/x/3yr5LvIP/</t>
  </si>
  <si>
    <t>34509.5</t>
  </si>
  <si>
    <t>The market has been reacting in the same area creating a high areas of reaction. In addition to that the market has a confluence area in this zone.</t>
  </si>
  <si>
    <t>https://www.tradingview.com/x/5WWRtuKS/</t>
  </si>
  <si>
    <t>In the higher timeframe the market has created 3 touches of the resistance levels. I'm anticipating a push going down. The market Hovered on the resistance level, it then broke this area 0.70755 of high value then created a bear flag a confirmation for a push going down.</t>
  </si>
  <si>
    <t>78.5</t>
  </si>
  <si>
    <t>26.2</t>
  </si>
  <si>
    <t>0.70473</t>
  </si>
  <si>
    <t>0.69426</t>
  </si>
  <si>
    <t>0.70211</t>
  </si>
  <si>
    <t>https://www.tradingview.com/x/rQg0ANme/</t>
  </si>
  <si>
    <t>85.4</t>
  </si>
  <si>
    <t>1.27535</t>
  </si>
  <si>
    <t>1.28673</t>
  </si>
  <si>
    <t>1.27819</t>
  </si>
  <si>
    <t>Broke out of an ascending channel then formed a steep flag. Market it currentle at the recentl high levels so I'm waiting for a break of this are to trigger my order or it can pull back to the weekly support level.</t>
  </si>
  <si>
    <t>https://www.tradingview.com/x/nROy9W68/</t>
  </si>
  <si>
    <t>https://www.tradingview.com/x/imMkZmCZ/</t>
  </si>
  <si>
    <t>https://www.tradingview.com/x/6KjPX3fc/</t>
  </si>
  <si>
    <t>https://www.tradingview.com/x/SkWPNYjm/</t>
  </si>
  <si>
    <t>2260.7</t>
  </si>
  <si>
    <t>750.0</t>
  </si>
  <si>
    <t>1744.783</t>
  </si>
  <si>
    <t>Take Profit</t>
  </si>
  <si>
    <t>1774.890</t>
  </si>
  <si>
    <t>1767.390</t>
  </si>
  <si>
    <t>Correction phase after an impulsive leg, therefore I'm anticipating another impulse. Secondly the current large flag has a mutlitouch confirmation that has 1H candlestick retracement.</t>
  </si>
  <si>
    <t>https://www.tradingview.com/x/mYOh6eqJ/</t>
  </si>
  <si>
    <t>15017.2</t>
  </si>
  <si>
    <t>15152.2</t>
  </si>
  <si>
    <t>https://www.tradingview.com/x/yxK9hBbD/</t>
  </si>
  <si>
    <t>Multitouch of the support level. Market then retraced back pushing up. I'm waiting for a flag formation and a break of that flag to trigger my entry.</t>
  </si>
  <si>
    <t>https://www.tradingview.com/x/SkirxZuU/</t>
  </si>
  <si>
    <t>4H timeframe has a 3 point touch of the support levels. The market the pulled back impulsively, I'm waiting for a flag formation then a break of that flag to trigger me into the trade.</t>
  </si>
  <si>
    <t>1:0.6</t>
  </si>
  <si>
    <t>1:1.06</t>
  </si>
  <si>
    <t>https://www.tradingview.com/x/7JIGDmk2/</t>
  </si>
  <si>
    <t>https://www.tradingview.com/x/rLoKUmK4/</t>
  </si>
  <si>
    <t>15233.5</t>
  </si>
  <si>
    <t>https://www.tradingview.com/x/Ybr2ECqC/</t>
  </si>
  <si>
    <t>https://www.tradingview.com/x/MVgDTctE/</t>
  </si>
  <si>
    <t>129.197</t>
  </si>
  <si>
    <t>130.211</t>
  </si>
  <si>
    <t>129.450</t>
  </si>
  <si>
    <t>25.3</t>
  </si>
  <si>
    <t>76.1</t>
  </si>
  <si>
    <t>88.8</t>
  </si>
  <si>
    <t>129.642</t>
  </si>
  <si>
    <t>130.826</t>
  </si>
  <si>
    <t>129.938</t>
  </si>
  <si>
    <t>EURCHF</t>
  </si>
  <si>
    <t>https://www.tradingview.com/x/o17acfSq/</t>
  </si>
  <si>
    <t>1.61556</t>
  </si>
  <si>
    <t>108.2</t>
  </si>
  <si>
    <t>1.60114</t>
  </si>
  <si>
    <t>1.61196</t>
  </si>
  <si>
    <t>https://www.tradingview.com/x/7q00LbKV/</t>
  </si>
  <si>
    <t>https://www.tradingview.com/x/BPMrvckj/</t>
  </si>
  <si>
    <t>102.5</t>
  </si>
  <si>
    <t>34.1</t>
  </si>
  <si>
    <t>80.433</t>
  </si>
  <si>
    <t>81.799</t>
  </si>
  <si>
    <t>80.774</t>
  </si>
  <si>
    <t>https://www.tradingview.com/x/lpxdf9cB/</t>
  </si>
  <si>
    <t>https://www.tradingview.com/x/3WQ2wQN2/</t>
  </si>
  <si>
    <t>1765.928</t>
  </si>
  <si>
    <t>1735.425</t>
  </si>
  <si>
    <t>1758.383</t>
  </si>
  <si>
    <t>754.5</t>
  </si>
  <si>
    <t>2295.8</t>
  </si>
  <si>
    <t>1742.810</t>
  </si>
  <si>
    <t>1704.280</t>
  </si>
  <si>
    <t>1733.177</t>
  </si>
  <si>
    <t>96.3</t>
  </si>
  <si>
    <t>2889.7</t>
  </si>
  <si>
    <t>https://www.tradingview.com/x/dSXxoqhu/</t>
  </si>
  <si>
    <t>0.69852</t>
  </si>
  <si>
    <t>0.69502</t>
  </si>
  <si>
    <t>105.5</t>
  </si>
  <si>
    <t>https://www.tradingview.com/x/uaIO2bPW/</t>
  </si>
  <si>
    <t>https://www.tradingview.com/x/nJesFLr4/</t>
  </si>
  <si>
    <t>15310.7</t>
  </si>
  <si>
    <t>15546.1</t>
  </si>
  <si>
    <t>15369.6</t>
  </si>
  <si>
    <t>https://www.tradingview.com/x/OdtkMY35/</t>
  </si>
  <si>
    <t>1.03554</t>
  </si>
  <si>
    <t>1.04556</t>
  </si>
  <si>
    <t>1.03804</t>
  </si>
  <si>
    <t>https://www.tradingview.com/x/KL0CuaTG/</t>
  </si>
  <si>
    <t>1.25511</t>
  </si>
  <si>
    <t>1.26248</t>
  </si>
  <si>
    <t>230.5</t>
  </si>
  <si>
    <t>50.8</t>
  </si>
  <si>
    <t>119.660</t>
  </si>
  <si>
    <t>120.398</t>
  </si>
  <si>
    <t>119.890</t>
  </si>
  <si>
    <t>https://www.tradingview.com/x/Vw7FaOwR/</t>
  </si>
  <si>
    <t>https://www.tradingview.com/x/kyngcMiB/</t>
  </si>
  <si>
    <t>1.26418</t>
  </si>
  <si>
    <t>1.25368</t>
  </si>
  <si>
    <t>1.26768</t>
  </si>
  <si>
    <t>https://www.tradingview.com/x/Knp6BwEV/</t>
  </si>
  <si>
    <t>1.08111</t>
  </si>
  <si>
    <t>1.08389</t>
  </si>
  <si>
    <t>27.8</t>
  </si>
  <si>
    <t>https://www.tradingview.com/x/6reb8ClQ/</t>
  </si>
  <si>
    <t>https://www.tradingview.com/x/NtCwOv5B/</t>
  </si>
  <si>
    <t>0.91199</t>
  </si>
  <si>
    <t>56.2</t>
  </si>
  <si>
    <t>18.7</t>
  </si>
  <si>
    <t>0.91948</t>
  </si>
  <si>
    <t>0.91761</t>
  </si>
  <si>
    <t>https://www.tradingview.com/x/1rinvHRt/</t>
  </si>
  <si>
    <t>https://www.tradingview.com/x/fmZpBZRd/</t>
  </si>
  <si>
    <t>https://www.tradingview.com/x/XCuzI9HY/</t>
  </si>
  <si>
    <t>https://www.tradingview.com/x/icsUpDaB/</t>
  </si>
  <si>
    <t>https://www.tradingview.com/x/Ub89qmut/</t>
  </si>
  <si>
    <t>https://www.tradingview.com/x/TAcvapiO/</t>
  </si>
  <si>
    <t>https://www.tradingview.com/x/GCsTkxDc/</t>
  </si>
  <si>
    <t>https://www.tradingview.com/x/PGNhNXZv/</t>
  </si>
  <si>
    <t>https://www.tradingview.com/x/S28CYHQE/</t>
  </si>
  <si>
    <t>https://www.tradingview.com/x/EQfFrJxA/</t>
  </si>
  <si>
    <t>https://www.tradingview.com/x/hMEbzzek/</t>
  </si>
  <si>
    <t>1.26332</t>
  </si>
  <si>
    <t>0.69445</t>
  </si>
  <si>
    <t>https://www.tradingview.com/x/98M1hERy/</t>
  </si>
  <si>
    <t>1.07879</t>
  </si>
  <si>
    <t>1:1.04</t>
  </si>
  <si>
    <t>https://www.tradingview.com/x/bpYTiqGg/</t>
  </si>
  <si>
    <t>14846.4</t>
  </si>
  <si>
    <t>14553.5</t>
  </si>
  <si>
    <t>14773.3</t>
  </si>
  <si>
    <t>https://www.tradingview.com/x/p050sJM5/</t>
  </si>
  <si>
    <t>15M entry. I'm looking to take a small sell order in the descending channel but the overall trend is bullish.</t>
  </si>
  <si>
    <t>The market is in a bearish move and I'm anticipating it to reach the override level. A steep flag was formed a retracement from the third touch of the resistance level. I will either take a risk entry or a reduced risk entry</t>
  </si>
  <si>
    <t>https://www.tradingview.com/x/lEiixmox/</t>
  </si>
  <si>
    <t>https://www.tradingview.com/x/CeEWn5B2/</t>
  </si>
  <si>
    <t>106.5</t>
  </si>
  <si>
    <t>35.4</t>
  </si>
  <si>
    <t>0.68183</t>
  </si>
  <si>
    <t>0.69248</t>
  </si>
  <si>
    <t>1.26178</t>
  </si>
  <si>
    <t>1.27303</t>
  </si>
  <si>
    <t>1.26459</t>
  </si>
  <si>
    <t>0.69214</t>
  </si>
  <si>
    <t>0.67785</t>
  </si>
  <si>
    <t>0.68862</t>
  </si>
  <si>
    <t>35.2</t>
  </si>
  <si>
    <t>107.7</t>
  </si>
  <si>
    <t>54.4</t>
  </si>
  <si>
    <t>https://www.tradingview.com/x/EPXeyweY/</t>
  </si>
  <si>
    <t>Risk entry as market has formed a recent double bottom and failed to break the ascending channel. I will take a buy reduced risk order.</t>
  </si>
  <si>
    <t>https://www.tradingview.com/x/2RO55wcR/</t>
  </si>
  <si>
    <t>64.8</t>
  </si>
  <si>
    <t>19.5</t>
  </si>
  <si>
    <t>0.93139</t>
  </si>
  <si>
    <t>0.92944</t>
  </si>
  <si>
    <t>High confluence setup. 3 touched of the larger time frame structure. Ascending channel with 3 touches confluencing at the last touch. Steep flag formation I will wait for a break of this flag to trigger my order.</t>
  </si>
  <si>
    <t>https://www.tradingview.com/x/dnxubXr4/</t>
  </si>
  <si>
    <t>High confluence setup. 3 touched of the larger time frame structure. Ascending channel with 3 touches confluencing at the last touch. Arc at the last touch then market pushed down to form a correction phase.</t>
  </si>
  <si>
    <t>87.9</t>
  </si>
  <si>
    <t>29.1</t>
  </si>
  <si>
    <t>111.139</t>
  </si>
  <si>
    <t>109.969</t>
  </si>
  <si>
    <t>110.848</t>
  </si>
  <si>
    <t>https://www.tradingview.com/x/PCrNkYSS/</t>
  </si>
  <si>
    <t>1771.935</t>
  </si>
  <si>
    <t>1760.789</t>
  </si>
  <si>
    <t>1727.303</t>
  </si>
  <si>
    <t>1114.6</t>
  </si>
  <si>
    <t>3348.6</t>
  </si>
  <si>
    <t>Market is in a descending channel and it have formed 3 touches with the last point forming an Arc which further increases my sell bias.</t>
  </si>
  <si>
    <t>Larger time frame market is in a bearish channel. It's possible it can push further down, I'm waiting for a flag formation for a probably sell order or the market can possibly push up then I will wait for a flag as well to confirma the change in the market.</t>
  </si>
  <si>
    <t>https://www.tradingview.com/x/aKgUlqs4/</t>
  </si>
  <si>
    <t>62.2</t>
  </si>
  <si>
    <t>20.7</t>
  </si>
  <si>
    <t>0.91991</t>
  </si>
  <si>
    <t>0.91162</t>
  </si>
  <si>
    <t>0.91784</t>
  </si>
  <si>
    <t>https://www.tradingview.com/x/tPV2cks9/</t>
  </si>
  <si>
    <t>https://www.tradingview.com/x/cGBRbmtG/</t>
  </si>
  <si>
    <t>My bias is very bullish as the market broke impulsively the Weekly descending channel to form an expanding flag. I'm anticipating two scenarios of orders. A high probability buy reduced risk entry or a possible buy rish entry.</t>
  </si>
  <si>
    <t>89.7</t>
  </si>
  <si>
    <t>1.04621</t>
  </si>
  <si>
    <t>1.04920</t>
  </si>
  <si>
    <t>1.04489</t>
  </si>
  <si>
    <t>1.04212</t>
  </si>
  <si>
    <t>1.05320</t>
  </si>
  <si>
    <t>27.7</t>
  </si>
  <si>
    <t>https://www.tradingview.com/x/sjl969O5/</t>
  </si>
  <si>
    <t>42.5</t>
  </si>
  <si>
    <t>127.4</t>
  </si>
  <si>
    <t>80.393</t>
  </si>
  <si>
    <t>80.818</t>
  </si>
  <si>
    <t>82.092</t>
  </si>
  <si>
    <t>Daily time frame the market is in a large Falcon flag. I'm anticipating a third touch within the Falcon flag. Market broke the descending channel within the flag the formed a bull flag as a confirmation for a further push going up.</t>
  </si>
  <si>
    <t>Weekly market is in an ascending channel. Daily market is in an expanding flag. I'm looking to take a small order as the market broke the ascending channel then formed a bear flag confirming a push going down.</t>
  </si>
  <si>
    <t>Bearish break of the ascending channel then a retest that further pushed down to form a large bear flag. Two scenarios, a high probability reduced risk entry or a possible risk entry of the large flag.</t>
  </si>
  <si>
    <t>Weekly we're in a corrective phase, anticipating a push going down to complete 3 touches. Corrective phase has a high confluence point of 3 touches for structure within structure. Inner Ascending channel formed 3 touches with the third touch at the third touch of the bigger time frame. I'm seeing 2 scenarios, a high probability break of the corrective bear flag or a possible reversal to the resistance level.</t>
  </si>
  <si>
    <t>Weekly, the market broke from the ascending channel and formed an expanding flag. I'm anticipating a third touch of the flag then a major sell. Market is in a correction phase and I'm waiting to take a risk entry for a sell order up to the override level.</t>
  </si>
  <si>
    <t>Market is still in a bearish move after a break of an ascending channel. I'm looking to take a small sell order in as the market has formed a large bear flag with 3 touches.</t>
  </si>
  <si>
    <t>Weekly time frame I'm anticipating a push to the weekly resistance level as the market has bounced from the area of high value. I'm seeing 2 trades. First, it's a small high probability trade formed within the descending channel with 3 touches. Second, is a possible buy order. I'm waiting for a break of the descending channel going going to the Weekly major trend line</t>
  </si>
  <si>
    <t>https://www.tradingview.com/x/Q3QxbnR9/</t>
  </si>
  <si>
    <t>101.7</t>
  </si>
  <si>
    <t>33.9</t>
  </si>
  <si>
    <t>119.506</t>
  </si>
  <si>
    <t>118.150</t>
  </si>
  <si>
    <t>119.167</t>
  </si>
  <si>
    <t>https://www.tradingview.com/x/vh3zGkLZ/</t>
  </si>
  <si>
    <t>https://www.tradingview.com/x/ttEPMobw/</t>
  </si>
  <si>
    <t>1.08253</t>
  </si>
  <si>
    <t>1.07414</t>
  </si>
  <si>
    <t>1.08049</t>
  </si>
  <si>
    <t>63.5</t>
  </si>
  <si>
    <t>1.07645</t>
  </si>
  <si>
    <t>https://www.tradingview.com/x/9xeoNMv3/</t>
  </si>
  <si>
    <t>68.9</t>
  </si>
  <si>
    <t>22.9</t>
  </si>
  <si>
    <t>0.85409</t>
  </si>
  <si>
    <t>0.85180</t>
  </si>
  <si>
    <t>https://www.tradingview.com/x/eV10ZU9E/</t>
  </si>
  <si>
    <t>129.319</t>
  </si>
  <si>
    <t>127.928</t>
  </si>
  <si>
    <t>128.971</t>
  </si>
  <si>
    <t>34.8</t>
  </si>
  <si>
    <t>104.3</t>
  </si>
  <si>
    <t>https://www.tradingview.com/x/09YGAGJm/</t>
  </si>
  <si>
    <t>https://www.tradingview.com/x/f8ohv9eZ/</t>
  </si>
  <si>
    <t>1.25065</t>
  </si>
  <si>
    <t>1.26162</t>
  </si>
  <si>
    <t>1.26525</t>
  </si>
  <si>
    <t>150.594</t>
  </si>
  <si>
    <t>149.425</t>
  </si>
  <si>
    <t>150.983</t>
  </si>
  <si>
    <t>38.9</t>
  </si>
  <si>
    <t>116.9</t>
  </si>
  <si>
    <t>109.7</t>
  </si>
  <si>
    <t>36.3</t>
  </si>
  <si>
    <t>https://www.tradingview.com/x/bB6fgGZD/</t>
  </si>
  <si>
    <t>https://www.tradingview.com/x/o4rj0qru/</t>
  </si>
  <si>
    <t>https://www.tradingview.com/x/MzzJvHi2/</t>
  </si>
  <si>
    <t>https://www.tradingview.com/x/kzV6Eucd/</t>
  </si>
  <si>
    <t>https://www.tradingview.com/x/gTLOyI5T/</t>
  </si>
  <si>
    <t>439.60</t>
  </si>
  <si>
    <t>https://www.tradingview.com/x/oQwkibbn/</t>
  </si>
  <si>
    <t>https://www.tradingview.com/x/7R1dja1W/</t>
  </si>
  <si>
    <t>https://www.tradingview.com/x/gPa8lNhA/</t>
  </si>
  <si>
    <t>https://www.tradingview.com/x/dJM4NA0C/</t>
  </si>
  <si>
    <t>https://www.tradingview.com/x/9BhQITuy/</t>
  </si>
  <si>
    <t>https://www.tradingview.com/x/nvrEStKW/</t>
  </si>
  <si>
    <t>https://www.tradingview.com/x/TIEqk2DH/</t>
  </si>
  <si>
    <t>https://www.tradingview.com/x/BV5RddMF/</t>
  </si>
  <si>
    <t>63.6</t>
  </si>
  <si>
    <t>21.2</t>
  </si>
  <si>
    <t>1.07009</t>
  </si>
  <si>
    <t>1.07857</t>
  </si>
  <si>
    <t>https://www.tradingview.com/x/QTPyc9wE/</t>
  </si>
  <si>
    <t>https://www.tradingview.com/x/GkYBG7lc/</t>
  </si>
  <si>
    <t>https://www.tradingview.com/x/i6RVPzZV/</t>
  </si>
  <si>
    <t>1.36152</t>
  </si>
  <si>
    <t>1.35462</t>
  </si>
  <si>
    <t>1.36381</t>
  </si>
  <si>
    <t>15M</t>
  </si>
  <si>
    <t>https://www.tradingview.com/x/TewsRbG6/</t>
  </si>
  <si>
    <t xml:space="preserve">Overall trend is a descending channel with multitouches. Inner ascending channel got broken impulsively then the market formed a bear flag. Placed a risk entry </t>
  </si>
  <si>
    <t>https://www.tradingview.com/x/IdVzyvw6/</t>
  </si>
  <si>
    <t>https://www.tradingview.com/x/tv7LVRrV/</t>
  </si>
  <si>
    <t>https://www.tradingview.com/x/jNrdynqe/</t>
  </si>
  <si>
    <t xml:space="preserve">High confluence setup. 3 touched of the larger time frame structure. Ascending channel with 3 touches confluencing at the last touch. Arc at the last touch then market pushed down to form a correction phase. Impulsive break of the correction then formed a Bear flag as a sign of an entry point </t>
  </si>
  <si>
    <t>111.798</t>
  </si>
  <si>
    <t>110.607</t>
  </si>
  <si>
    <t>111.507</t>
  </si>
  <si>
    <t>https://www.tradingview.com/x/dvfsNjvI/</t>
  </si>
  <si>
    <t>111.594</t>
  </si>
  <si>
    <t>109.994</t>
  </si>
  <si>
    <t>111.194</t>
  </si>
  <si>
    <t>1.26374</t>
  </si>
  <si>
    <t>1.25229</t>
  </si>
  <si>
    <t>1.26088</t>
  </si>
  <si>
    <t>85.9</t>
  </si>
  <si>
    <t>Corrective phase that formed an expanding flag. Flag has 3 touches. last touch has a hover. Market pushed down impulsively therefore I'm waiting for a flag confirmation for further push.</t>
  </si>
  <si>
    <t>https://www.tradingview.com/x/vQ2jIiI5/</t>
  </si>
  <si>
    <r>
      <t xml:space="preserve">This is a second test of a comparison between trailed and untrailed trades backtesting using weekly and daily time frame. I'm using specifically a 1:3 risk to reward. </t>
    </r>
    <r>
      <rPr>
        <b/>
        <sz val="8"/>
        <color rgb="FF000000"/>
        <rFont val="Tahoma"/>
        <family val="2"/>
      </rPr>
      <t>TRAILED TRADES:</t>
    </r>
    <r>
      <rPr>
        <sz val="8"/>
        <color rgb="FF000000"/>
        <rFont val="Tahoma"/>
        <family val="2"/>
      </rPr>
      <t xml:space="preserve"> 8 (17,78%) went straight into loss, 18 (40%) went to hit TP(1:3), 11 (24,44%) resulted into a 1:1, and 8 (17,78%) broke even.</t>
    </r>
    <r>
      <rPr>
        <b/>
        <sz val="8"/>
        <color rgb="FF000000"/>
        <rFont val="Tahoma"/>
        <family val="2"/>
      </rPr>
      <t xml:space="preserve"> UNTRAILED TRADES: </t>
    </r>
    <r>
      <rPr>
        <sz val="8"/>
        <color rgb="FF000000"/>
        <rFont val="Tahoma"/>
        <family val="2"/>
      </rPr>
      <t>25 (55,56%) went into profit and hit the TP and 20 (44,44%) went into a loss.</t>
    </r>
    <r>
      <rPr>
        <b/>
        <sz val="8"/>
        <color rgb="FF000000"/>
        <rFont val="Tahoma"/>
        <family val="2"/>
      </rPr>
      <t xml:space="preserve">Inconclusion </t>
    </r>
    <r>
      <rPr>
        <sz val="8"/>
        <color rgb="FF000000"/>
        <rFont val="Tahoma"/>
        <family val="2"/>
      </rPr>
      <t xml:space="preserve">the percentile of untrailed trades is higher than the percentile of trailed trades. In addition to that the REWARD(RR) also shows that untrailed orders have a 75 Reward ratio as compared to the 65 Reward ratio of trailed trades. </t>
    </r>
  </si>
  <si>
    <r>
      <t xml:space="preserve">This is a comparison of trailed and untrailed trades using top down analysis with entry in the 1 Hour time frame to see which one is viable when I'm using specifically a 1:3 risk to reward. Looking at this table of 42 taken trades. </t>
    </r>
    <r>
      <rPr>
        <b/>
        <sz val="8"/>
        <color rgb="FF000000"/>
        <rFont val="Tahoma"/>
        <family val="2"/>
      </rPr>
      <t>TRAILED TRADES:</t>
    </r>
    <r>
      <rPr>
        <sz val="8"/>
        <color rgb="FF000000"/>
        <rFont val="Tahoma"/>
        <family val="2"/>
      </rPr>
      <t xml:space="preserve"> 5 (11,9%) went into loss, 19 (45,24%) were trailed until they hit TP(1:3), 8 (19,05%) were trailed until 1:1 and 10 (23,81%) were trailed until B/E. </t>
    </r>
    <r>
      <rPr>
        <b/>
        <sz val="8"/>
        <color rgb="FF000000"/>
        <rFont val="Tahoma"/>
        <family val="2"/>
      </rPr>
      <t xml:space="preserve">UNTRAILED TRADES: </t>
    </r>
    <r>
      <rPr>
        <sz val="8"/>
        <color rgb="FF000000"/>
        <rFont val="Tahoma"/>
        <family val="2"/>
      </rPr>
      <t xml:space="preserve">30 trades (71,43%) hit the take profit and 12 (28,57%) trades went into a loss. </t>
    </r>
    <r>
      <rPr>
        <b/>
        <sz val="8"/>
        <color rgb="FF000000"/>
        <rFont val="Tahoma"/>
        <family val="2"/>
      </rPr>
      <t xml:space="preserve">Therefore </t>
    </r>
    <r>
      <rPr>
        <sz val="8"/>
        <color rgb="FF000000"/>
        <rFont val="Tahoma"/>
        <family val="2"/>
      </rPr>
      <t>not trailing my trades and using a set 1:3 RR seem to be a more viable approach as it yeilds higher returns</t>
    </r>
  </si>
  <si>
    <r>
      <t>I recorded live trades for 30 days to compare between trailed orders and untrailed orders to see which of the 2 techniques will yield a positive profit and quicker growth in my account.</t>
    </r>
    <r>
      <rPr>
        <b/>
        <sz val="8"/>
        <color rgb="FF000000"/>
        <rFont val="Tahoma"/>
        <family val="2"/>
      </rPr>
      <t xml:space="preserve">TRAILED TRADES: </t>
    </r>
    <r>
      <rPr>
        <sz val="8"/>
        <color rgb="FF000000"/>
        <rFont val="Tahoma"/>
        <family val="2"/>
      </rPr>
      <t xml:space="preserve">Out of 31 trades, 5 (16,13%) went straight into profit, 2 (6,45%) went into 1:1, 4 (12,90%) broke even and 20 (64,52%) went into loss. </t>
    </r>
    <r>
      <rPr>
        <b/>
        <sz val="8"/>
        <color rgb="FF000000"/>
        <rFont val="Tahoma"/>
        <family val="2"/>
      </rPr>
      <t xml:space="preserve">UNTRAILED TRADES: </t>
    </r>
    <r>
      <rPr>
        <sz val="8"/>
        <color rgb="FF000000"/>
        <rFont val="Tahoma"/>
        <family val="2"/>
      </rPr>
      <t xml:space="preserve">Out of 31 trades, 8 (25,81%) went straight into profit and 23 (74,19%) went into loss. </t>
    </r>
    <r>
      <rPr>
        <b/>
        <sz val="8"/>
        <color rgb="FF000000"/>
        <rFont val="Tahoma"/>
        <family val="2"/>
      </rPr>
      <t xml:space="preserve">Therefore, inconclusion </t>
    </r>
    <r>
      <rPr>
        <sz val="8"/>
        <color rgb="FF000000"/>
        <rFont val="Tahoma"/>
        <family val="2"/>
      </rPr>
      <t>untrailed orders (24 RR) have a higher reward ratio as compared to trailed orders (17 RR)</t>
    </r>
    <r>
      <rPr>
        <b/>
        <sz val="8"/>
        <color rgb="FF000000"/>
        <rFont val="Tahoma"/>
        <family val="2"/>
      </rPr>
      <t xml:space="preserve"> </t>
    </r>
    <r>
      <rPr>
        <sz val="8"/>
        <color rgb="FF000000"/>
        <rFont val="Tahoma"/>
        <family val="2"/>
      </rPr>
      <t xml:space="preserve">which means not trailing my orders and setting a stop loss with a take profit point result into a profitable and quicker growing account as compared to trailing an order. </t>
    </r>
  </si>
  <si>
    <r>
      <rPr>
        <b/>
        <sz val="10"/>
        <color rgb="FFFF0000"/>
        <rFont val="Calibri"/>
        <family val="2"/>
        <scheme val="minor"/>
      </rPr>
      <t>&gt;&gt;</t>
    </r>
    <r>
      <rPr>
        <sz val="10"/>
        <rFont val="Calibri"/>
        <family val="2"/>
        <scheme val="minor"/>
      </rPr>
      <t xml:space="preserve"> Wait for confirmation only take risk entry if it's a high probability trade
</t>
    </r>
    <r>
      <rPr>
        <b/>
        <sz val="10"/>
        <color rgb="FFFF0000"/>
        <rFont val="Calibri"/>
        <family val="2"/>
        <scheme val="minor"/>
      </rPr>
      <t>&gt;&gt;</t>
    </r>
    <r>
      <rPr>
        <sz val="10"/>
        <rFont val="Calibri"/>
        <family val="2"/>
        <scheme val="minor"/>
      </rPr>
      <t xml:space="preserve"> Rather use reduced risk entries mainly because if market goes in my direction I'm triggered in but if not my capital is safe as I wont be in the trade
</t>
    </r>
    <r>
      <rPr>
        <b/>
        <sz val="10"/>
        <color rgb="FFFF0000"/>
        <rFont val="Calibri"/>
        <family val="2"/>
        <scheme val="minor"/>
      </rPr>
      <t>&gt;&gt;</t>
    </r>
    <r>
      <rPr>
        <sz val="10"/>
        <rFont val="Calibri"/>
        <family val="2"/>
        <scheme val="minor"/>
      </rPr>
      <t xml:space="preserve"> Take profit at 1:3 order
</t>
    </r>
    <r>
      <rPr>
        <b/>
        <sz val="10"/>
        <color rgb="FFFF0000"/>
        <rFont val="Calibri"/>
        <family val="2"/>
        <scheme val="minor"/>
      </rPr>
      <t>&gt;&gt;</t>
    </r>
    <r>
      <rPr>
        <sz val="10"/>
        <rFont val="Calibri"/>
        <family val="2"/>
        <scheme val="minor"/>
      </rPr>
      <t xml:space="preserve"> Screenshots must include the bigger picture
</t>
    </r>
    <r>
      <rPr>
        <b/>
        <sz val="10"/>
        <color rgb="FFFF0000"/>
        <rFont val="Calibri"/>
        <family val="2"/>
        <scheme val="minor"/>
      </rPr>
      <t>&gt;&gt;</t>
    </r>
    <r>
      <rPr>
        <sz val="10"/>
        <rFont val="Calibri"/>
        <family val="2"/>
        <scheme val="minor"/>
      </rPr>
      <t xml:space="preserve"> After backtesting it seems that I can take a Risk entry in the Amber (Orange) zone to increase reward and market generally creates larger flags 
</t>
    </r>
    <r>
      <rPr>
        <b/>
        <sz val="10"/>
        <color rgb="FFFF0000"/>
        <rFont val="Calibri"/>
        <family val="2"/>
        <scheme val="minor"/>
      </rPr>
      <t>&gt;&gt;</t>
    </r>
    <r>
      <rPr>
        <sz val="10"/>
        <rFont val="Calibri"/>
        <family val="2"/>
        <scheme val="minor"/>
      </rPr>
      <t xml:space="preserve"> Risk entries seem to be better taken in a large flag
</t>
    </r>
    <r>
      <rPr>
        <b/>
        <sz val="10"/>
        <color rgb="FFFF0000"/>
        <rFont val="Calibri"/>
        <family val="2"/>
        <scheme val="minor"/>
      </rPr>
      <t xml:space="preserve">&gt;&gt; </t>
    </r>
    <r>
      <rPr>
        <sz val="10"/>
        <rFont val="Calibri"/>
        <family val="2"/>
        <scheme val="minor"/>
      </rPr>
      <t xml:space="preserve">End of the week, clear the charts and zoom out completely in all timeframes and see what the market is doing
</t>
    </r>
    <r>
      <rPr>
        <b/>
        <sz val="10"/>
        <color rgb="FFFF0000"/>
        <rFont val="Calibri"/>
        <family val="2"/>
        <scheme val="minor"/>
      </rPr>
      <t xml:space="preserve">&gt;&gt; </t>
    </r>
    <r>
      <rPr>
        <sz val="10"/>
        <rFont val="Calibri"/>
        <family val="2"/>
        <scheme val="minor"/>
      </rPr>
      <t xml:space="preserve">Trades with high probability and with high confluences I can set a higher stop loss in order to stay in the trade longer
</t>
    </r>
    <r>
      <rPr>
        <b/>
        <sz val="10"/>
        <color rgb="FFFF0000"/>
        <rFont val="Calibri"/>
        <family val="2"/>
        <scheme val="minor"/>
      </rPr>
      <t>&gt;&gt;</t>
    </r>
    <r>
      <rPr>
        <sz val="10"/>
        <rFont val="Calibri"/>
        <family val="2"/>
        <scheme val="minor"/>
      </rPr>
      <t xml:space="preserve"> If there is an area of high value, mark it and wait for a break of that area for an entry
</t>
    </r>
    <r>
      <rPr>
        <b/>
        <sz val="10"/>
        <color rgb="FFFF0000"/>
        <rFont val="Calibri"/>
        <family val="2"/>
        <scheme val="minor"/>
      </rPr>
      <t>&gt;&gt;</t>
    </r>
    <r>
      <rPr>
        <sz val="10"/>
        <rFont val="Calibri"/>
        <family val="2"/>
        <scheme val="minor"/>
      </rPr>
      <t xml:space="preserve"> Wait!!
</t>
    </r>
    <r>
      <rPr>
        <b/>
        <sz val="10"/>
        <color rgb="FFFF0000"/>
        <rFont val="Calibri"/>
        <family val="2"/>
        <scheme val="minor"/>
      </rPr>
      <t>&gt;&gt;</t>
    </r>
    <r>
      <rPr>
        <sz val="10"/>
        <rFont val="Calibri"/>
        <family val="2"/>
        <scheme val="minor"/>
      </rPr>
      <t xml:space="preserve"> At least a minimum of 3 points/factors considered to make a high probability trade
</t>
    </r>
    <r>
      <rPr>
        <b/>
        <sz val="10"/>
        <color rgb="FFFF0000"/>
        <rFont val="Calibri"/>
        <family val="2"/>
        <scheme val="minor"/>
      </rPr>
      <t>&gt;&gt;</t>
    </r>
    <r>
      <rPr>
        <sz val="10"/>
        <rFont val="Calibri"/>
        <family val="2"/>
        <scheme val="minor"/>
      </rPr>
      <t xml:space="preserve"> High probability trades use bigger lot size and valid trades use smaller lot size
</t>
    </r>
    <r>
      <rPr>
        <b/>
        <sz val="10"/>
        <color rgb="FFFF0000"/>
        <rFont val="Calibri"/>
        <family val="2"/>
        <scheme val="minor"/>
      </rPr>
      <t>&gt;&gt;</t>
    </r>
    <r>
      <rPr>
        <sz val="10"/>
        <rFont val="Calibri"/>
        <family val="2"/>
        <scheme val="minor"/>
      </rPr>
      <t xml:space="preserve"> Xxx
</t>
    </r>
    <r>
      <rPr>
        <b/>
        <sz val="10"/>
        <color rgb="FFFF0000"/>
        <rFont val="Calibri"/>
        <family val="2"/>
        <scheme val="minor"/>
      </rPr>
      <t>&gt;&gt;</t>
    </r>
    <r>
      <rPr>
        <sz val="10"/>
        <rFont val="Calibri"/>
        <family val="2"/>
        <scheme val="minor"/>
      </rPr>
      <t xml:space="preserve"> Xxx
</t>
    </r>
    <r>
      <rPr>
        <b/>
        <sz val="10"/>
        <color rgb="FFFF0000"/>
        <rFont val="Calibri"/>
        <family val="2"/>
        <scheme val="minor"/>
      </rPr>
      <t xml:space="preserve">&gt;&gt; </t>
    </r>
    <r>
      <rPr>
        <sz val="10"/>
        <rFont val="Calibri"/>
        <family val="2"/>
        <scheme val="minor"/>
      </rPr>
      <t xml:space="preserve">Xxx
</t>
    </r>
    <r>
      <rPr>
        <b/>
        <sz val="10"/>
        <color rgb="FFFF0000"/>
        <rFont val="Calibri"/>
        <family val="2"/>
        <scheme val="minor"/>
      </rPr>
      <t>&gt;&gt;</t>
    </r>
    <r>
      <rPr>
        <sz val="10"/>
        <rFont val="Calibri"/>
        <family val="2"/>
        <scheme val="minor"/>
      </rPr>
      <t xml:space="preserve"> Xxx
</t>
    </r>
    <r>
      <rPr>
        <b/>
        <sz val="10"/>
        <color rgb="FFFF0000"/>
        <rFont val="Calibri"/>
        <family val="2"/>
        <scheme val="minor"/>
      </rPr>
      <t>&gt;&gt;</t>
    </r>
    <r>
      <rPr>
        <sz val="10"/>
        <rFont val="Calibri"/>
        <family val="2"/>
        <scheme val="minor"/>
      </rPr>
      <t xml:space="preserve"> Xxx
</t>
    </r>
    <r>
      <rPr>
        <b/>
        <sz val="10"/>
        <color rgb="FFFF0000"/>
        <rFont val="Calibri"/>
        <family val="2"/>
        <scheme val="minor"/>
      </rPr>
      <t>&gt;&gt;</t>
    </r>
    <r>
      <rPr>
        <sz val="10"/>
        <rFont val="Calibri"/>
        <family val="2"/>
        <scheme val="minor"/>
      </rPr>
      <t xml:space="preserve"> Xxx
</t>
    </r>
    <r>
      <rPr>
        <b/>
        <sz val="10"/>
        <color rgb="FFFF0000"/>
        <rFont val="Calibri"/>
        <family val="2"/>
        <scheme val="minor"/>
      </rPr>
      <t>&gt;&gt;</t>
    </r>
    <r>
      <rPr>
        <sz val="10"/>
        <rFont val="Calibri"/>
        <family val="2"/>
        <scheme val="minor"/>
      </rPr>
      <t xml:space="preserve"> Xxx </t>
    </r>
  </si>
  <si>
    <t>https://www.tradingview.com/x/y9MF7T3S/</t>
  </si>
  <si>
    <t>0.92747</t>
  </si>
  <si>
    <t>1:1.1</t>
  </si>
  <si>
    <t>https://www.tradingview.com/x/pI4BMOrU/</t>
  </si>
  <si>
    <t>https://www.tradingview.com/x/6KoRhDsg/</t>
  </si>
  <si>
    <t>https://www.tradingview.com/x/SqiGUFYP/</t>
  </si>
  <si>
    <t>1.05410</t>
  </si>
  <si>
    <t>https://www.tradingview.com/x/ZUv2lm3w/</t>
  </si>
  <si>
    <t>https://www.tradingview.com/x/7pnxr5f0/</t>
  </si>
  <si>
    <t>https://www.tradingview.com/x/u8uIfCDl/</t>
  </si>
  <si>
    <t>https://www.tradingview.com/x/W34Ir7LS/</t>
  </si>
  <si>
    <t>0.84927</t>
  </si>
  <si>
    <t>https://www.tradingview.com/x/xtIqpjOM/</t>
  </si>
  <si>
    <t>https://www.tradingview.com/x/dhjxdalR/</t>
  </si>
  <si>
    <t>https://www.tradingview.com/x/clmcniSA/</t>
  </si>
  <si>
    <t>https://www.tradingview.com/x/75SBTMZW/</t>
  </si>
  <si>
    <t>157.481</t>
  </si>
  <si>
    <t>161.086</t>
  </si>
  <si>
    <t>156.289</t>
  </si>
  <si>
    <t>119.2</t>
  </si>
  <si>
    <t>360.5</t>
  </si>
  <si>
    <t>Pending order</t>
  </si>
  <si>
    <t>https://www.tradingview.com/x/SsrBgYkh/</t>
  </si>
  <si>
    <t>Higher time frame market broke out of corrective leg and broke the second level of high value. Market formed a bull flag as signal for a continuation</t>
  </si>
  <si>
    <t>3 touches of the support level. The market has been hovering along the support level as well. I'm anticipating a push going up</t>
  </si>
  <si>
    <t>https://www.tradingview.com/x/kLTUBuyJ/</t>
  </si>
  <si>
    <t>89.8</t>
  </si>
  <si>
    <t>0.84177</t>
  </si>
  <si>
    <t>0.85374</t>
  </si>
  <si>
    <t>0.84476</t>
  </si>
  <si>
    <t>https://www.tradingview.com/x/VFvhlfPH/</t>
  </si>
  <si>
    <t>Daily time frame the market broke out of an ascending channel that had 3 touches. After the break it went back to retest then pushed down forming a running flag as my point of entry</t>
  </si>
  <si>
    <t>1.07589</t>
  </si>
  <si>
    <t>1.07294</t>
  </si>
  <si>
    <t>1.06409</t>
  </si>
  <si>
    <t>29.5</t>
  </si>
  <si>
    <t>88.5</t>
  </si>
  <si>
    <t>https://www.tradingview.com/x/BhzoZ8JL/</t>
  </si>
  <si>
    <t>1.56989</t>
  </si>
  <si>
    <t>1.55919</t>
  </si>
  <si>
    <t>1.56725</t>
  </si>
  <si>
    <t>26.4</t>
  </si>
  <si>
    <t>80.6</t>
  </si>
  <si>
    <t>3 touches of the resistance level. Market is in a corrective phase and it formed an expanding flag</t>
  </si>
  <si>
    <t>15070.7</t>
  </si>
  <si>
    <t>14749.6</t>
  </si>
  <si>
    <t>15177.6</t>
  </si>
  <si>
    <t>https://www.tradingview.com/x/Bb3L5RqB/</t>
  </si>
  <si>
    <t>Area of high confluence as it is a convergence of 2 multitouch points.</t>
  </si>
  <si>
    <t>https://www.tradingview.com/x/NV8pQQ3N/</t>
  </si>
  <si>
    <t>Hover along the support levels. Also forming a third touch</t>
  </si>
  <si>
    <t>1763.671</t>
  </si>
  <si>
    <t>2716.1</t>
  </si>
  <si>
    <t>905.4</t>
  </si>
  <si>
    <t>1799.886</t>
  </si>
  <si>
    <t>1772.725</t>
  </si>
  <si>
    <t>https://www.tradingview.com/x/zqMG31vN/</t>
  </si>
  <si>
    <t>1H Retracement</t>
  </si>
  <si>
    <t>138.3</t>
  </si>
  <si>
    <t>37.1</t>
  </si>
  <si>
    <t>0.71197</t>
  </si>
  <si>
    <t>0.69443</t>
  </si>
  <si>
    <t>0.70826</t>
  </si>
  <si>
    <t>Complete gamble here. Not much analysis</t>
  </si>
  <si>
    <t>https://www.tradingview.com/x/c6Qdud1u/</t>
  </si>
  <si>
    <t>https://www.tradingview.com/x/GAtwLEX1/</t>
  </si>
  <si>
    <t>https://www.tradingview.com/x/YyXQqxsM/</t>
  </si>
  <si>
    <t>https://www.tradingview.com/x/Zq7hGN4A/</t>
  </si>
  <si>
    <t>https://www.tradingview.com/x/2wbeEd63/</t>
  </si>
  <si>
    <t>Weekly time frame there's a 3 touch points of the support levels. Break of a descending channel very impulsively. Broke and retested the channel. Impulsed up and formed a bull flag. Aiming for a 90% rule</t>
  </si>
  <si>
    <t>https://www.tradingview.com/x/zRa0cRg8/</t>
  </si>
  <si>
    <t>15470.1</t>
  </si>
  <si>
    <t>15888.7</t>
  </si>
  <si>
    <t>15330.5</t>
  </si>
  <si>
    <t>https://www.tradingview.com/x/jjQer2gK/</t>
  </si>
  <si>
    <t>Impulssively broke through the level of high value and came back to retest the level. After retest it pushed up and formed a steep flag after a running channel</t>
  </si>
  <si>
    <t>https://www.tradingview.com/x/eLHA7Edw/</t>
  </si>
  <si>
    <t>https://www.tradingview.com/x/i8Ez8d2d/</t>
  </si>
  <si>
    <t>https://www.tradingview.com/x/u4Z6o6QA/</t>
  </si>
  <si>
    <t>https://www.tradingview.com/x/4SlR0nzG/</t>
  </si>
  <si>
    <t>1.16330</t>
  </si>
  <si>
    <t>1.17489</t>
  </si>
  <si>
    <t>1.16620</t>
  </si>
  <si>
    <t>86.9</t>
  </si>
  <si>
    <t>1.15999</t>
  </si>
  <si>
    <t>1.17190</t>
  </si>
  <si>
    <t>1.16237</t>
  </si>
  <si>
    <t>23.8</t>
  </si>
  <si>
    <t>95.3</t>
  </si>
  <si>
    <t xml:space="preserve">Broke out of a descending channel and formed a bull flag fristly then pushed up to form a large flag. </t>
  </si>
  <si>
    <t>forgot the link</t>
  </si>
  <si>
    <t>156.433</t>
  </si>
  <si>
    <t>154.033</t>
  </si>
  <si>
    <t>155.833</t>
  </si>
  <si>
    <t>https://www.tradingview.com/x/v2DAhVur/</t>
  </si>
  <si>
    <t>Reached a level of high value the pushed back down. After that it formed a tight flag as a sign for a push going down</t>
  </si>
  <si>
    <t>Impulsive break of an ascending channel then market formed a running channel</t>
  </si>
  <si>
    <t>https://www.tradingview.com/x/95QwVvTA/</t>
  </si>
  <si>
    <t>1.26163</t>
  </si>
  <si>
    <t>1.24763</t>
  </si>
  <si>
    <t>1.25813</t>
  </si>
  <si>
    <t>3 touch points then the market came back to create an Arc. Head and shoulders was created at the trendline, this is also an indication of a reversal. Break of the Head and shoulder's neckline then a bear flag was created as a confirmation for a further push going down</t>
  </si>
  <si>
    <t>132.334</t>
  </si>
  <si>
    <t>130.534</t>
  </si>
  <si>
    <t>131.884</t>
  </si>
  <si>
    <t>https://www.tradingview.com/x/lppfzslM/</t>
  </si>
  <si>
    <t>https://www.tradingview.com/x/68f8Xkbo/</t>
  </si>
  <si>
    <t>https://www.tradingview.com/x/TEGCruuF/</t>
  </si>
  <si>
    <t>0.84390</t>
  </si>
  <si>
    <t>0.85790</t>
  </si>
  <si>
    <t>0.84740</t>
  </si>
  <si>
    <t>0.83943</t>
  </si>
  <si>
    <t>0.85343</t>
  </si>
  <si>
    <t>0.84293</t>
  </si>
  <si>
    <t>Buy bias as there is a 3 touch of the support level. 1H there is a hover along the support levels, I therefore take a risk entry as this is also a third touch in the weekly structure. I will also take a reduced risk entry once the market break the area of high value.</t>
  </si>
  <si>
    <t>Higher time frame the market broke out of an ascending channel then went back to retest then pushed down impulsively forming a steep flag. Daily time frame there is an impulsive break of the steep flag then a tight flag got created which is a high probability setup</t>
  </si>
  <si>
    <t>https://www.tradingview.com/x/3qND2le8/</t>
  </si>
  <si>
    <t>https://www.tradingview.com/x/M2zL2418/</t>
  </si>
  <si>
    <t>1.06931</t>
  </si>
  <si>
    <t>1.06023</t>
  </si>
  <si>
    <t>1.06697</t>
  </si>
  <si>
    <t>23.4</t>
  </si>
  <si>
    <t>67.4</t>
  </si>
  <si>
    <t>1.06795</t>
  </si>
  <si>
    <t>1.05888</t>
  </si>
  <si>
    <t>1.06568</t>
  </si>
  <si>
    <t>22.7</t>
  </si>
  <si>
    <t>Reached a level of high value. anticipating a reversal</t>
  </si>
  <si>
    <t>https://www.tradingview.com/x/mnj3XiBN/</t>
  </si>
  <si>
    <t>148.4</t>
  </si>
  <si>
    <t>49.4</t>
  </si>
  <si>
    <t>124.140</t>
  </si>
  <si>
    <t>122.162</t>
  </si>
  <si>
    <t>123.646</t>
  </si>
  <si>
    <t>0.91954</t>
  </si>
  <si>
    <t>0.92988</t>
  </si>
  <si>
    <t>0.92212</t>
  </si>
  <si>
    <t>0.92344</t>
  </si>
  <si>
    <t>0.92622</t>
  </si>
  <si>
    <t>83.6</t>
  </si>
  <si>
    <t>25.8</t>
  </si>
  <si>
    <t>77.6</t>
  </si>
  <si>
    <t>Higher time frame market is in an expanding flag. Inner structure broke out of a descending channel that reached a level of high value then formed a sideways structure that broke up impulsively to form steep flag. I will take a risk and reduced risk entry at the break of the steep flag</t>
  </si>
  <si>
    <t>https://www.tradingview.com/x/LHSqRTdR/</t>
  </si>
  <si>
    <t>https://www.tradingview.com/x/N0fa9r0d/</t>
  </si>
  <si>
    <t>Larger time frame has 3 multitouch points of the resistance level. Market approached the third point very impulsively, it then formed a Head and shoulders as a sign of reversal</t>
  </si>
  <si>
    <t>3 equal spacing, 3 multitouch points of the resistance level, head and shoulders. I will place a trade at a break of the head and shoulders</t>
  </si>
  <si>
    <t>High probability trade. Broke out of a descending channel and formed a bull flag firstly then pushed up to form a large flag. Has 3 equal spacing</t>
  </si>
  <si>
    <t>Falcon flag formation after a break of an ascending channel. 3 points multitouch confirmation. Within the flag there is a break of an ascending channel after a third touch.</t>
  </si>
  <si>
    <t>Break of a descending channel that had multitouch to indicate a push going up. Impulsive break of the channel then formed an expanding flag. I will take a risk entry and reduced risk entry.</t>
  </si>
  <si>
    <t>https://www.tradingview.com/x/ZCxZM0MM/</t>
  </si>
  <si>
    <t>0.71605</t>
  </si>
  <si>
    <t>0.70446</t>
  </si>
  <si>
    <t>0.71315</t>
  </si>
  <si>
    <t>https://www.tradingview.com/x/KwTPFxtP/</t>
  </si>
  <si>
    <t>1.37831</t>
  </si>
  <si>
    <t>1.35810</t>
  </si>
  <si>
    <t>1.37326</t>
  </si>
  <si>
    <t>50.5</t>
  </si>
  <si>
    <t>151.6</t>
  </si>
  <si>
    <t>https://www.tradingview.com/x/OnN6eZFs/</t>
  </si>
  <si>
    <t>1.16401</t>
  </si>
  <si>
    <t>1.17560</t>
  </si>
  <si>
    <t>1.16691</t>
  </si>
  <si>
    <t>https://www.tradingview.com/x/9zd4M9w2/</t>
  </si>
  <si>
    <t>https://www.tradingview.com/x/HR8vgo4F/</t>
  </si>
  <si>
    <t>0.74813</t>
  </si>
  <si>
    <t>0.73413</t>
  </si>
  <si>
    <t>0.74463</t>
  </si>
  <si>
    <t>https://www.tradingview.com/x/8RV0bpun/</t>
  </si>
  <si>
    <t>15401.6</t>
  </si>
  <si>
    <t>15867.8</t>
  </si>
  <si>
    <t>15517.8</t>
  </si>
  <si>
    <t>0.75640</t>
  </si>
  <si>
    <t>0.75090</t>
  </si>
  <si>
    <t>0.73439</t>
  </si>
  <si>
    <t>165.1</t>
  </si>
  <si>
    <t>113.924</t>
  </si>
  <si>
    <t>112.124</t>
  </si>
  <si>
    <t>113.474</t>
  </si>
  <si>
    <t>https://www.tradingview.com/x/HHvAaTMm/</t>
  </si>
  <si>
    <t>Weekly time frame the market has reached a level of high value very impulsively. I will wait for a retrace with a flag confirmation. 1H time frame there is a pullback that formed a steep flag as forecasted.</t>
  </si>
  <si>
    <t>https://www.tradingview.com/x/4vqIDbE6/</t>
  </si>
  <si>
    <t>0.72200</t>
  </si>
  <si>
    <t>0.70000</t>
  </si>
  <si>
    <t>0.71650</t>
  </si>
  <si>
    <t>https://www.tradingview.com/x/k9JB1jrQ/</t>
  </si>
  <si>
    <t>High confluence trade with 3 touches of the higher time frame descending channel. Inner structure has a 3 touch points as well that confluence in the third touch. Third touch has a Head and Shoulders pattern formation. Rule of 3 the market reached the support levels very impulsively then formed a H&amp;S as a sign for a reversal</t>
  </si>
  <si>
    <t>https://www.tradingview.com/x/uqQnWbFE/</t>
  </si>
  <si>
    <t>https://www.tradingview.com/x/O2UX05Al/</t>
  </si>
  <si>
    <t>https://www.tradingview.com/x/Z9jYyT0k/</t>
  </si>
  <si>
    <t>The market has reached a level of high velue. It formed falling wedge which is a reversal pattern. I will wait for a break of this level 1.24088 as there is a high resistance here then I will be triggered into the trade</t>
  </si>
  <si>
    <t>1.23444</t>
  </si>
  <si>
    <t>1.26044</t>
  </si>
  <si>
    <t>1.24094</t>
  </si>
  <si>
    <t>https://www.tradingview.com/x/aykhJWyC/</t>
  </si>
  <si>
    <t>https://www.tradingview.com/x/ChsIWS6v/</t>
  </si>
  <si>
    <t>https://www.tradingview.com/x/F9cwmHIm/</t>
  </si>
  <si>
    <t>124.090</t>
  </si>
  <si>
    <t>123.253</t>
  </si>
  <si>
    <t>124.369</t>
  </si>
  <si>
    <t>27.9</t>
  </si>
  <si>
    <t>83.7</t>
  </si>
  <si>
    <t>https://www.tradingview.com/x/JHGQTcZ3/</t>
  </si>
  <si>
    <t>Break and retest of an ascending channel . Using pattern separation a descending channel is formed that has 3 touches of the resistance level. The 3rd touch is also at the retest point</t>
  </si>
  <si>
    <t>https://www.tradingview.com/x/m9XdxqUY/</t>
  </si>
  <si>
    <t>https://www.tradingview.com/x/DOE9RpG6/</t>
  </si>
  <si>
    <t>https://www.tradingview.com/x/AYRAK8hm/</t>
  </si>
  <si>
    <t>https://www.tradingview.com/x/C8yOSept/</t>
  </si>
  <si>
    <t>TESTING 1:2 RISK TO REWARD (RR)</t>
  </si>
  <si>
    <t>Trailed until 1:2</t>
  </si>
  <si>
    <t>FXTM LIVE ACCOUNT 30 DAY CHALLENGE</t>
  </si>
  <si>
    <t xml:space="preserve">AVI COMPENTITION - STARTED WITH $10 000,00. CLOSED AT $12 190,20 </t>
  </si>
  <si>
    <t>FORWARD TESTING IN A PERIOD OF 1 MONTH (01 - 30 NOV)</t>
  </si>
  <si>
    <t>15313.40</t>
  </si>
  <si>
    <t>15205.1</t>
  </si>
  <si>
    <t>15638.4</t>
  </si>
  <si>
    <t>https://www.tradingview.com/x/1WBwGrxO/</t>
  </si>
  <si>
    <t>https://www.tradingview.com/x/ryCIkLqa/</t>
  </si>
  <si>
    <t>https://www.tradingview.com/x/ymVNDTHQ/</t>
  </si>
  <si>
    <t>https://www.tradingview.com/x/sChnPWO7/</t>
  </si>
  <si>
    <t>https://www.tradingview.com/x/3kz7jT0f/</t>
  </si>
  <si>
    <t>https://www.tradingview.com/x/BAGie2IG/</t>
  </si>
  <si>
    <t>https://www.tradingview.com/x/d9oiFzkX/</t>
  </si>
  <si>
    <t>https://www.tradingview.com/x/fJIKfX2B/</t>
  </si>
  <si>
    <t>https://www.tradingview.com/x/pGEjqMOE/</t>
  </si>
  <si>
    <t>https://www.tradingview.com/x/1yf9XUIl/</t>
  </si>
  <si>
    <t>1:1.66</t>
  </si>
  <si>
    <t>0.93084</t>
  </si>
  <si>
    <t>https://www.tradingview.com/x/HkPmMMH8/</t>
  </si>
  <si>
    <t>52,,54</t>
  </si>
  <si>
    <t>https://www.tradingview.com/x/Mlk76HhO/</t>
  </si>
  <si>
    <t>1:0.55</t>
  </si>
  <si>
    <t>https://www.tradingview.com/x/uZBft6nt/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</si>
</sst>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R&quot;* #,##0.00_-;\-&quot;R&quot;* #,##0.00_-;_-&quot;R&quot;* &quot;-&quot;??_-;_-@_-"/>
    <numFmt numFmtId="43" formatCode="_-* #,##0.00_-;\-* #,##0.00_-;_-* &quot;-&quot;??_-;_-@_-"/>
    <numFmt numFmtId="164" formatCode="_-[$$-409]* #,##0.00_ ;_-[$$-409]* \-#,##0.00\ ;_-[$$-409]* &quot;-&quot;??_ ;_-@_ "/>
    <numFmt numFmtId="165" formatCode="&quot;R&quot;#,##0.00"/>
    <numFmt numFmtId="166" formatCode="[$-1C09]dd/mmmm/yyyy;@"/>
    <numFmt numFmtId="167" formatCode="_-[$R-1C09]* #,##0.00_-;\-[$R-1C09]* #,##0.00_-;_-[$R-1C09]* &quot;-&quot;??_-;_-@_-"/>
    <numFmt numFmtId="168" formatCode="[$-1C09]dd\-mmmm\-yyyy\ hh:mm:ss"/>
    <numFmt numFmtId="169" formatCode="0.000"/>
    <numFmt numFmtId="170" formatCode="0.00000"/>
    <numFmt numFmtId="171" formatCode="0.0"/>
  </numFmts>
  <fonts count="48" x14ac:knownFonts="1">
    <font>
      <sz val="11"/>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b/>
      <sz val="20"/>
      <color rgb="FF000000"/>
      <name val="Times New Roman"/>
      <family val="1"/>
    </font>
    <font>
      <sz val="8"/>
      <color rgb="FF000000"/>
      <name val="Tahoma"/>
      <family val="2"/>
    </font>
    <font>
      <b/>
      <sz val="8"/>
      <color rgb="FF000000"/>
      <name val="Tahoma"/>
      <family val="2"/>
    </font>
    <font>
      <sz val="1"/>
      <color rgb="FF000000"/>
      <name val="Arial"/>
      <family val="2"/>
    </font>
    <font>
      <sz val="11"/>
      <color theme="1"/>
      <name val="Calibri"/>
      <family val="2"/>
      <scheme val="minor"/>
    </font>
    <font>
      <b/>
      <sz val="11"/>
      <color theme="0"/>
      <name val="Calibri"/>
      <family val="2"/>
      <scheme val="minor"/>
    </font>
    <font>
      <sz val="11"/>
      <color theme="0"/>
      <name val="Calibri"/>
      <family val="2"/>
      <scheme val="minor"/>
    </font>
    <font>
      <b/>
      <sz val="14"/>
      <color rgb="FF00B0F0"/>
      <name val="Calibri"/>
      <family val="2"/>
      <scheme val="minor"/>
    </font>
    <font>
      <sz val="8"/>
      <name val="Calibri"/>
      <family val="2"/>
      <scheme val="minor"/>
    </font>
    <font>
      <b/>
      <sz val="12"/>
      <color theme="0"/>
      <name val="Calibri"/>
      <family val="2"/>
      <scheme val="minor"/>
    </font>
    <font>
      <sz val="12"/>
      <color theme="1"/>
      <name val="Calibri"/>
      <family val="2"/>
      <scheme val="minor"/>
    </font>
    <font>
      <b/>
      <sz val="14"/>
      <color theme="0"/>
      <name val="Calibri"/>
      <family val="2"/>
      <scheme val="minor"/>
    </font>
    <font>
      <b/>
      <sz val="11"/>
      <color theme="1"/>
      <name val="Calibri"/>
      <family val="2"/>
      <scheme val="minor"/>
    </font>
    <font>
      <b/>
      <sz val="11"/>
      <color rgb="FFFF0000"/>
      <name val="Calibri"/>
      <family val="2"/>
      <scheme val="minor"/>
    </font>
    <font>
      <b/>
      <sz val="11"/>
      <color theme="4" tint="-0.249977111117893"/>
      <name val="Calibri"/>
      <family val="2"/>
      <scheme val="minor"/>
    </font>
    <font>
      <b/>
      <sz val="14"/>
      <color rgb="FFFF0000"/>
      <name val="Calibri"/>
      <family val="2"/>
      <scheme val="minor"/>
    </font>
    <font>
      <b/>
      <sz val="11"/>
      <color rgb="FF00B0F0"/>
      <name val="Calibri"/>
      <family val="2"/>
      <scheme val="minor"/>
    </font>
    <font>
      <b/>
      <sz val="24"/>
      <color rgb="FFFFFFFF"/>
      <name val="Calibri"/>
      <family val="2"/>
      <scheme val="minor"/>
    </font>
    <font>
      <b/>
      <sz val="14"/>
      <color theme="1"/>
      <name val="Calibri"/>
      <family val="2"/>
      <scheme val="minor"/>
    </font>
    <font>
      <b/>
      <sz val="14"/>
      <color rgb="FFFF6600"/>
      <name val="Calibri"/>
      <family val="2"/>
      <scheme val="minor"/>
    </font>
    <font>
      <sz val="10"/>
      <color theme="1"/>
      <name val="Calibri"/>
      <family val="2"/>
      <scheme val="minor"/>
    </font>
    <font>
      <u/>
      <sz val="11"/>
      <color theme="10"/>
      <name val="Calibri"/>
      <family val="2"/>
      <scheme val="minor"/>
    </font>
    <font>
      <b/>
      <sz val="12"/>
      <color rgb="FFFF0000"/>
      <name val="Calibri"/>
      <family val="2"/>
      <scheme val="minor"/>
    </font>
    <font>
      <b/>
      <sz val="10"/>
      <color theme="0"/>
      <name val="Calibri"/>
      <family val="2"/>
      <scheme val="minor"/>
    </font>
    <font>
      <b/>
      <sz val="10"/>
      <color rgb="FFFF0000"/>
      <name val="Calibri"/>
      <family val="2"/>
      <scheme val="minor"/>
    </font>
    <font>
      <sz val="10"/>
      <color rgb="FF9C0006"/>
      <name val="Calibri"/>
      <family val="2"/>
      <scheme val="minor"/>
    </font>
    <font>
      <b/>
      <sz val="8"/>
      <color theme="1"/>
      <name val="Tahoma"/>
      <family val="2"/>
    </font>
    <font>
      <sz val="8"/>
      <color theme="1"/>
      <name val="Tahoma"/>
      <family val="2"/>
    </font>
    <font>
      <sz val="10"/>
      <name val="Calibri"/>
      <family val="2"/>
      <scheme val="minor"/>
    </font>
    <font>
      <b/>
      <sz val="11"/>
      <color theme="1" tint="4.9989318521683403E-2"/>
      <name val="Calibri"/>
      <family val="2"/>
      <scheme val="minor"/>
    </font>
    <font>
      <sz val="9"/>
      <color indexed="81"/>
      <name val="Tahoma"/>
      <charset val="1"/>
    </font>
  </fonts>
  <fills count="23">
    <fill>
      <patternFill patternType="none"/>
    </fill>
    <fill>
      <patternFill patternType="gray125"/>
    </fill>
    <fill>
      <patternFill patternType="solid">
        <fgColor rgb="FFC0C0C0"/>
        <bgColor indexed="64"/>
      </patternFill>
    </fill>
    <fill>
      <patternFill patternType="solid">
        <fgColor rgb="FFE0E0E0"/>
        <bgColor indexed="64"/>
      </patternFill>
    </fill>
    <fill>
      <patternFill patternType="solid">
        <fgColor rgb="FFFF0000"/>
        <bgColor indexed="64"/>
      </patternFill>
    </fill>
    <fill>
      <patternFill patternType="solid">
        <fgColor rgb="FF00B050"/>
        <bgColor indexed="64"/>
      </patternFill>
    </fill>
    <fill>
      <patternFill patternType="solid">
        <fgColor theme="4"/>
        <bgColor theme="4"/>
      </patternFill>
    </fill>
    <fill>
      <patternFill patternType="solid">
        <fgColor rgb="FF00B0F0"/>
        <bgColor indexed="64"/>
      </patternFill>
    </fill>
    <fill>
      <patternFill patternType="solid">
        <fgColor theme="0" tint="-0.499984740745262"/>
        <bgColor indexed="64"/>
      </patternFill>
    </fill>
    <fill>
      <patternFill patternType="solid">
        <fgColor rgb="FFFFC000"/>
        <bgColor indexed="64"/>
      </patternFill>
    </fill>
    <fill>
      <patternFill patternType="solid">
        <fgColor theme="4"/>
        <bgColor indexed="64"/>
      </patternFill>
    </fill>
    <fill>
      <patternFill patternType="solid">
        <fgColor theme="4" tint="0.59999389629810485"/>
        <bgColor indexed="64"/>
      </patternFill>
    </fill>
    <fill>
      <patternFill patternType="solid">
        <fgColor rgb="FFDEEAF6"/>
        <bgColor indexed="64"/>
      </patternFill>
    </fill>
    <fill>
      <patternFill patternType="solid">
        <fgColor rgb="FFFF6600"/>
        <bgColor indexed="64"/>
      </patternFill>
    </fill>
    <fill>
      <patternFill patternType="solid">
        <fgColor theme="4" tint="0.79998168889431442"/>
        <bgColor indexed="64"/>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theme="8"/>
        <bgColor theme="8"/>
      </patternFill>
    </fill>
    <fill>
      <patternFill patternType="solid">
        <fgColor theme="8" tint="0.59999389629810485"/>
        <bgColor indexed="64"/>
      </patternFill>
    </fill>
    <fill>
      <patternFill patternType="solid">
        <fgColor rgb="FFFFC7CE"/>
      </patternFill>
    </fill>
    <fill>
      <patternFill patternType="solid">
        <fgColor rgb="FFFF6600"/>
        <bgColor theme="8" tint="0.79998168889431442"/>
      </patternFill>
    </fill>
    <fill>
      <patternFill patternType="solid">
        <fgColor theme="7" tint="0.59999389629810485"/>
        <bgColor indexed="64"/>
      </patternFill>
    </fill>
    <fill>
      <patternFill patternType="solid">
        <fgColor theme="0" tint="-0.14999847407452621"/>
        <bgColor indexed="64"/>
      </patternFill>
    </fill>
  </fills>
  <borders count="82">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top style="thin">
        <color theme="0"/>
      </top>
      <bottom style="double">
        <color theme="0"/>
      </bottom>
      <diagonal/>
    </border>
    <border>
      <left style="thin">
        <color rgb="FFFF0000"/>
      </left>
      <right style="thin">
        <color rgb="FFFF0000"/>
      </right>
      <top style="thin">
        <color rgb="FFFF0000"/>
      </top>
      <bottom style="thin">
        <color rgb="FFFF0000"/>
      </bottom>
      <diagonal/>
    </border>
    <border>
      <left style="thin">
        <color rgb="FFFF0000"/>
      </left>
      <right style="thin">
        <color rgb="FFFF0000"/>
      </right>
      <top style="thin">
        <color rgb="FFFF0000"/>
      </top>
      <bottom style="medium">
        <color rgb="FFFF0000"/>
      </bottom>
      <diagonal/>
    </border>
    <border>
      <left style="thin">
        <color rgb="FFFF0000"/>
      </left>
      <right style="thin">
        <color rgb="FFFF0000"/>
      </right>
      <top/>
      <bottom style="thin">
        <color rgb="FFFF0000"/>
      </bottom>
      <diagonal/>
    </border>
    <border>
      <left style="medium">
        <color rgb="FFFF0000"/>
      </left>
      <right style="thin">
        <color rgb="FFFF0000"/>
      </right>
      <top/>
      <bottom style="thin">
        <color rgb="FFFF0000"/>
      </bottom>
      <diagonal/>
    </border>
    <border>
      <left style="thin">
        <color rgb="FFFF0000"/>
      </left>
      <right style="medium">
        <color rgb="FFFF0000"/>
      </right>
      <top/>
      <bottom style="thin">
        <color rgb="FFFF0000"/>
      </bottom>
      <diagonal/>
    </border>
    <border>
      <left style="medium">
        <color rgb="FFFF0000"/>
      </left>
      <right style="thin">
        <color rgb="FFFF0000"/>
      </right>
      <top style="thin">
        <color rgb="FFFF0000"/>
      </top>
      <bottom style="thin">
        <color rgb="FFFF0000"/>
      </bottom>
      <diagonal/>
    </border>
    <border>
      <left style="thin">
        <color rgb="FFFF0000"/>
      </left>
      <right style="medium">
        <color rgb="FFFF0000"/>
      </right>
      <top style="thin">
        <color rgb="FFFF0000"/>
      </top>
      <bottom style="thin">
        <color rgb="FFFF0000"/>
      </bottom>
      <diagonal/>
    </border>
    <border>
      <left style="medium">
        <color rgb="FFFF0000"/>
      </left>
      <right style="thin">
        <color rgb="FFFF0000"/>
      </right>
      <top style="thin">
        <color rgb="FFFF0000"/>
      </top>
      <bottom style="medium">
        <color rgb="FFFF0000"/>
      </bottom>
      <diagonal/>
    </border>
    <border>
      <left style="thin">
        <color rgb="FFFF0000"/>
      </left>
      <right style="medium">
        <color rgb="FFFF0000"/>
      </right>
      <top style="thin">
        <color rgb="FFFF0000"/>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medium">
        <color rgb="FFFF0000"/>
      </left>
      <right/>
      <top style="thin">
        <color rgb="FFFF0000"/>
      </top>
      <bottom style="thin">
        <color rgb="FFFF0000"/>
      </bottom>
      <diagonal/>
    </border>
    <border>
      <left style="medium">
        <color rgb="FFFF0000"/>
      </left>
      <right/>
      <top style="thin">
        <color rgb="FFFF0000"/>
      </top>
      <bottom style="medium">
        <color rgb="FFFF0000"/>
      </bottom>
      <diagonal/>
    </border>
    <border>
      <left style="medium">
        <color rgb="FF0070C0"/>
      </left>
      <right style="medium">
        <color rgb="FF0070C0"/>
      </right>
      <top style="medium">
        <color rgb="FF0070C0"/>
      </top>
      <bottom style="medium">
        <color rgb="FF0070C0"/>
      </bottom>
      <diagonal/>
    </border>
    <border>
      <left style="thin">
        <color rgb="FF0070C0"/>
      </left>
      <right style="thin">
        <color rgb="FF0070C0"/>
      </right>
      <top style="thin">
        <color rgb="FF0070C0"/>
      </top>
      <bottom style="thin">
        <color rgb="FF0070C0"/>
      </bottom>
      <diagonal/>
    </border>
    <border>
      <left style="medium">
        <color rgb="FF0070C0"/>
      </left>
      <right style="thin">
        <color rgb="FF0070C0"/>
      </right>
      <top style="thin">
        <color rgb="FF0070C0"/>
      </top>
      <bottom style="thin">
        <color rgb="FF0070C0"/>
      </bottom>
      <diagonal/>
    </border>
    <border>
      <left style="thin">
        <color rgb="FF0070C0"/>
      </left>
      <right style="medium">
        <color rgb="FF0070C0"/>
      </right>
      <top style="thin">
        <color rgb="FF0070C0"/>
      </top>
      <bottom style="thin">
        <color rgb="FF0070C0"/>
      </bottom>
      <diagonal/>
    </border>
    <border>
      <left style="medium">
        <color rgb="FF0070C0"/>
      </left>
      <right style="thin">
        <color rgb="FF0070C0"/>
      </right>
      <top style="thin">
        <color rgb="FF0070C0"/>
      </top>
      <bottom/>
      <diagonal/>
    </border>
    <border>
      <left style="thin">
        <color rgb="FF0070C0"/>
      </left>
      <right style="thin">
        <color rgb="FF0070C0"/>
      </right>
      <top style="thin">
        <color rgb="FF0070C0"/>
      </top>
      <bottom/>
      <diagonal/>
    </border>
    <border>
      <left style="thin">
        <color rgb="FF0070C0"/>
      </left>
      <right style="medium">
        <color rgb="FF0070C0"/>
      </right>
      <top style="thin">
        <color rgb="FF0070C0"/>
      </top>
      <bottom/>
      <diagonal/>
    </border>
    <border>
      <left/>
      <right/>
      <top style="medium">
        <color rgb="FF0070C0"/>
      </top>
      <bottom style="medium">
        <color rgb="FF0070C0"/>
      </bottom>
      <diagonal/>
    </border>
    <border>
      <left/>
      <right style="medium">
        <color rgb="FF0070C0"/>
      </right>
      <top style="medium">
        <color rgb="FF0070C0"/>
      </top>
      <bottom style="medium">
        <color rgb="FF0070C0"/>
      </bottom>
      <diagonal/>
    </border>
    <border>
      <left style="medium">
        <color rgb="FF0070C0"/>
      </left>
      <right style="thin">
        <color rgb="FF0070C0"/>
      </right>
      <top style="medium">
        <color rgb="FF0070C0"/>
      </top>
      <bottom style="thin">
        <color rgb="FF0070C0"/>
      </bottom>
      <diagonal/>
    </border>
    <border>
      <left style="thin">
        <color rgb="FF0070C0"/>
      </left>
      <right style="thin">
        <color rgb="FF0070C0"/>
      </right>
      <top style="medium">
        <color rgb="FF0070C0"/>
      </top>
      <bottom style="thin">
        <color rgb="FF0070C0"/>
      </bottom>
      <diagonal/>
    </border>
    <border>
      <left style="thin">
        <color rgb="FF0070C0"/>
      </left>
      <right style="medium">
        <color rgb="FF0070C0"/>
      </right>
      <top style="medium">
        <color rgb="FF0070C0"/>
      </top>
      <bottom style="thin">
        <color rgb="FF0070C0"/>
      </bottom>
      <diagonal/>
    </border>
    <border>
      <left style="medium">
        <color rgb="FF0070C0"/>
      </left>
      <right style="thin">
        <color rgb="FF0070C0"/>
      </right>
      <top/>
      <bottom style="thin">
        <color rgb="FF0070C0"/>
      </bottom>
      <diagonal/>
    </border>
    <border>
      <left style="thin">
        <color rgb="FF0070C0"/>
      </left>
      <right style="thin">
        <color rgb="FF0070C0"/>
      </right>
      <top/>
      <bottom style="thin">
        <color rgb="FF0070C0"/>
      </bottom>
      <diagonal/>
    </border>
    <border>
      <left style="medium">
        <color rgb="FF0070C0"/>
      </left>
      <right/>
      <top style="medium">
        <color rgb="FF0070C0"/>
      </top>
      <bottom style="medium">
        <color rgb="FF0070C0"/>
      </bottom>
      <diagonal/>
    </border>
    <border>
      <left style="thin">
        <color rgb="FF0070C0"/>
      </left>
      <right style="medium">
        <color rgb="FF0070C0"/>
      </right>
      <top/>
      <bottom style="thin">
        <color rgb="FF0070C0"/>
      </bottom>
      <diagonal/>
    </border>
    <border>
      <left/>
      <right style="thin">
        <color rgb="FF0070C0"/>
      </right>
      <top/>
      <bottom style="thin">
        <color rgb="FF0070C0"/>
      </bottom>
      <diagonal/>
    </border>
    <border>
      <left/>
      <right style="thin">
        <color rgb="FF0070C0"/>
      </right>
      <top style="thin">
        <color rgb="FF0070C0"/>
      </top>
      <bottom style="thin">
        <color rgb="FF0070C0"/>
      </bottom>
      <diagonal/>
    </border>
    <border>
      <left/>
      <right style="thin">
        <color rgb="FF0070C0"/>
      </right>
      <top style="thin">
        <color rgb="FF0070C0"/>
      </top>
      <bottom/>
      <diagonal/>
    </border>
    <border>
      <left/>
      <right style="thin">
        <color rgb="FFFF0000"/>
      </right>
      <top style="thin">
        <color rgb="FFFF0000"/>
      </top>
      <bottom style="thin">
        <color rgb="FFFF0000"/>
      </bottom>
      <diagonal/>
    </border>
    <border>
      <left/>
      <right style="thin">
        <color rgb="FFFF0000"/>
      </right>
      <top style="thin">
        <color rgb="FFFF0000"/>
      </top>
      <bottom style="medium">
        <color rgb="FFFF0000"/>
      </bottom>
      <diagonal/>
    </border>
    <border>
      <left style="thin">
        <color rgb="FF0070C0"/>
      </left>
      <right style="thin">
        <color rgb="FF0070C0"/>
      </right>
      <top/>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top/>
      <bottom/>
      <diagonal/>
    </border>
    <border>
      <left/>
      <right style="medium">
        <color rgb="FFCCCCCC"/>
      </right>
      <top/>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
      <left style="thick">
        <color rgb="FFFF6600"/>
      </left>
      <right/>
      <top style="thick">
        <color rgb="FFFF6600"/>
      </top>
      <bottom/>
      <diagonal/>
    </border>
    <border>
      <left/>
      <right/>
      <top style="thick">
        <color rgb="FFFF6600"/>
      </top>
      <bottom/>
      <diagonal/>
    </border>
    <border>
      <left/>
      <right style="thick">
        <color rgb="FFFF6600"/>
      </right>
      <top style="thick">
        <color rgb="FFFF6600"/>
      </top>
      <bottom/>
      <diagonal/>
    </border>
    <border>
      <left style="thick">
        <color rgb="FFFF6600"/>
      </left>
      <right/>
      <top/>
      <bottom style="thick">
        <color rgb="FFFF6600"/>
      </bottom>
      <diagonal/>
    </border>
    <border>
      <left/>
      <right/>
      <top/>
      <bottom style="thick">
        <color rgb="FFFF6600"/>
      </bottom>
      <diagonal/>
    </border>
    <border>
      <left/>
      <right style="thick">
        <color rgb="FFFF6600"/>
      </right>
      <top/>
      <bottom style="thick">
        <color rgb="FFFF6600"/>
      </bottom>
      <diagonal/>
    </border>
    <border>
      <left style="medium">
        <color rgb="FFFF0000"/>
      </left>
      <right style="thin">
        <color rgb="FFFF0000"/>
      </right>
      <top style="medium">
        <color rgb="FFFF0000"/>
      </top>
      <bottom style="thin">
        <color rgb="FFFF0000"/>
      </bottom>
      <diagonal/>
    </border>
    <border>
      <left style="thin">
        <color rgb="FFFF0000"/>
      </left>
      <right style="thin">
        <color rgb="FFFF0000"/>
      </right>
      <top style="medium">
        <color rgb="FFFF0000"/>
      </top>
      <bottom style="thin">
        <color rgb="FFFF0000"/>
      </bottom>
      <diagonal/>
    </border>
    <border>
      <left style="thin">
        <color rgb="FFFF0000"/>
      </left>
      <right style="medium">
        <color rgb="FFFF0000"/>
      </right>
      <top style="medium">
        <color rgb="FFFF0000"/>
      </top>
      <bottom style="thin">
        <color rgb="FFFF000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0"/>
      </top>
      <bottom/>
      <diagonal/>
    </border>
    <border>
      <left style="thin">
        <color rgb="FF0070C0"/>
      </left>
      <right style="medium">
        <color rgb="FF0070C0"/>
      </right>
      <top/>
      <bottom/>
      <diagonal/>
    </border>
    <border>
      <left style="medium">
        <color rgb="FF0070C0"/>
      </left>
      <right/>
      <top style="medium">
        <color rgb="FF0070C0"/>
      </top>
      <bottom/>
      <diagonal/>
    </border>
    <border>
      <left/>
      <right style="medium">
        <color rgb="FF0070C0"/>
      </right>
      <top style="medium">
        <color rgb="FF0070C0"/>
      </top>
      <bottom/>
      <diagonal/>
    </border>
    <border>
      <left/>
      <right style="thin">
        <color rgb="FF0070C0"/>
      </right>
      <top/>
      <bottom/>
      <diagonal/>
    </border>
    <border>
      <left style="thin">
        <color theme="0"/>
      </left>
      <right style="thin">
        <color theme="0"/>
      </right>
      <top style="thin">
        <color theme="0"/>
      </top>
      <bottom style="thin">
        <color theme="0"/>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bottom style="thin">
        <color theme="0"/>
      </bottom>
      <diagonal/>
    </border>
  </borders>
  <cellStyleXfs count="6">
    <xf numFmtId="0" fontId="0" fillId="0" borderId="0"/>
    <xf numFmtId="43" fontId="21" fillId="0" borderId="0" applyFont="0" applyFill="0" applyBorder="0" applyAlignment="0" applyProtection="0"/>
    <xf numFmtId="44" fontId="21" fillId="0" borderId="0" applyFont="0" applyFill="0" applyBorder="0" applyAlignment="0" applyProtection="0"/>
    <xf numFmtId="9" fontId="21" fillId="0" borderId="0" applyFont="0" applyFill="0" applyBorder="0" applyAlignment="0" applyProtection="0"/>
    <xf numFmtId="0" fontId="38" fillId="0" borderId="0" applyNumberFormat="0" applyFill="0" applyBorder="0" applyAlignment="0" applyProtection="0"/>
    <xf numFmtId="0" fontId="42" fillId="19" borderId="0" applyNumberFormat="0" applyBorder="0" applyAlignment="0" applyProtection="0"/>
  </cellStyleXfs>
  <cellXfs count="675">
    <xf numFmtId="0" fontId="0" fillId="0" borderId="0" xfId="0"/>
    <xf numFmtId="0" fontId="19" fillId="0" borderId="0" xfId="0" applyFont="1" applyAlignment="1">
      <alignment horizontal="right" vertical="center" wrapText="1"/>
    </xf>
    <xf numFmtId="0" fontId="18" fillId="2" borderId="0" xfId="0" applyFont="1" applyFill="1" applyAlignment="1">
      <alignment horizontal="center" vertical="center" wrapText="1"/>
    </xf>
    <xf numFmtId="0" fontId="18" fillId="2" borderId="0" xfId="0" applyFont="1" applyFill="1" applyAlignment="1">
      <alignment horizontal="center" vertical="center"/>
    </xf>
    <xf numFmtId="0" fontId="18" fillId="0" borderId="0" xfId="0" applyFont="1" applyAlignment="1">
      <alignment horizontal="right" vertical="center" wrapText="1"/>
    </xf>
    <xf numFmtId="0" fontId="18" fillId="0" borderId="0" xfId="0" applyFont="1" applyAlignment="1">
      <alignment horizontal="right" vertical="center"/>
    </xf>
    <xf numFmtId="0" fontId="18" fillId="3" borderId="0" xfId="0" applyFont="1" applyFill="1" applyAlignment="1">
      <alignment horizontal="right" vertical="center" wrapText="1"/>
    </xf>
    <xf numFmtId="0" fontId="18" fillId="3" borderId="0" xfId="0" applyFont="1" applyFill="1" applyAlignment="1">
      <alignment horizontal="right" vertical="center"/>
    </xf>
    <xf numFmtId="0" fontId="18" fillId="0" borderId="0" xfId="0" applyFont="1" applyAlignment="1">
      <alignment horizontal="right" vertical="center" wrapText="1"/>
    </xf>
    <xf numFmtId="164" fontId="18" fillId="0" borderId="0" xfId="0" applyNumberFormat="1" applyFont="1" applyAlignment="1">
      <alignment horizontal="right" vertical="center" wrapText="1"/>
    </xf>
    <xf numFmtId="164" fontId="18" fillId="4" borderId="0" xfId="0" applyNumberFormat="1" applyFont="1" applyFill="1" applyAlignment="1">
      <alignment horizontal="right" vertical="center" wrapText="1"/>
    </xf>
    <xf numFmtId="164" fontId="18" fillId="5" borderId="0" xfId="0" applyNumberFormat="1" applyFont="1" applyFill="1" applyAlignment="1">
      <alignment horizontal="right" vertical="center" wrapText="1"/>
    </xf>
    <xf numFmtId="0" fontId="19" fillId="3" borderId="0" xfId="0" applyFont="1" applyFill="1" applyAlignment="1">
      <alignment horizontal="right" vertical="center" wrapText="1"/>
    </xf>
    <xf numFmtId="0" fontId="18" fillId="0" borderId="0" xfId="0" applyFont="1" applyAlignment="1">
      <alignment vertical="top" wrapText="1"/>
    </xf>
    <xf numFmtId="164" fontId="0" fillId="0" borderId="0" xfId="0" applyNumberFormat="1"/>
    <xf numFmtId="2" fontId="0" fillId="0" borderId="0" xfId="0" applyNumberFormat="1"/>
    <xf numFmtId="164" fontId="18" fillId="3" borderId="0" xfId="0" applyNumberFormat="1" applyFont="1" applyFill="1" applyAlignment="1">
      <alignment horizontal="right" vertical="center" wrapText="1"/>
    </xf>
    <xf numFmtId="2" fontId="18" fillId="0" borderId="0" xfId="1" applyNumberFormat="1" applyFont="1" applyAlignment="1">
      <alignment horizontal="right" vertical="center" wrapText="1"/>
    </xf>
    <xf numFmtId="165" fontId="18" fillId="0" borderId="0" xfId="0" applyNumberFormat="1" applyFont="1" applyAlignment="1">
      <alignment horizontal="right" vertical="center" wrapText="1"/>
    </xf>
    <xf numFmtId="165" fontId="0" fillId="0" borderId="0" xfId="0" applyNumberFormat="1"/>
    <xf numFmtId="0" fontId="18" fillId="3" borderId="0" xfId="0" quotePrefix="1" applyFont="1" applyFill="1" applyAlignment="1">
      <alignment horizontal="right" vertical="center" wrapText="1"/>
    </xf>
    <xf numFmtId="0" fontId="18" fillId="0" borderId="0" xfId="0" quotePrefix="1" applyFont="1" applyAlignment="1">
      <alignment horizontal="right" vertical="center" wrapText="1"/>
    </xf>
    <xf numFmtId="0" fontId="0" fillId="0" borderId="0" xfId="0" applyAlignment="1">
      <alignment horizontal="center"/>
    </xf>
    <xf numFmtId="0" fontId="27" fillId="0" borderId="0" xfId="0" applyFont="1" applyAlignment="1">
      <alignment horizontal="center" vertical="center"/>
    </xf>
    <xf numFmtId="0" fontId="23" fillId="0" borderId="0" xfId="0" applyFont="1"/>
    <xf numFmtId="0" fontId="22" fillId="7" borderId="0" xfId="0" applyFont="1" applyFill="1" applyAlignment="1">
      <alignment horizontal="right"/>
    </xf>
    <xf numFmtId="0" fontId="22" fillId="7" borderId="0" xfId="0" applyFont="1" applyFill="1" applyAlignment="1">
      <alignment horizontal="center"/>
    </xf>
    <xf numFmtId="0" fontId="22" fillId="8" borderId="3" xfId="0" applyFont="1" applyFill="1" applyBorder="1" applyAlignment="1">
      <alignment horizontal="right"/>
    </xf>
    <xf numFmtId="0" fontId="22" fillId="8" borderId="3" xfId="0" applyFont="1" applyFill="1" applyBorder="1" applyAlignment="1">
      <alignment horizontal="center"/>
    </xf>
    <xf numFmtId="0" fontId="24" fillId="0" borderId="0" xfId="0" applyFont="1" applyAlignment="1">
      <alignment vertical="center"/>
    </xf>
    <xf numFmtId="0" fontId="0" fillId="0" borderId="0" xfId="0" applyFont="1"/>
    <xf numFmtId="0" fontId="29" fillId="0" borderId="0" xfId="0" applyFont="1"/>
    <xf numFmtId="0" fontId="27" fillId="10" borderId="0" xfId="0" applyFont="1" applyFill="1" applyAlignment="1">
      <alignment horizontal="center" vertical="center"/>
    </xf>
    <xf numFmtId="0" fontId="0" fillId="10" borderId="0" xfId="0" applyFill="1"/>
    <xf numFmtId="0" fontId="22" fillId="5" borderId="3" xfId="2" applyNumberFormat="1" applyFont="1" applyFill="1" applyBorder="1" applyAlignment="1">
      <alignment horizontal="center"/>
    </xf>
    <xf numFmtId="0" fontId="22" fillId="4" borderId="3" xfId="2" applyNumberFormat="1" applyFont="1" applyFill="1" applyBorder="1" applyAlignment="1">
      <alignment horizontal="center"/>
    </xf>
    <xf numFmtId="0" fontId="19" fillId="0" borderId="0" xfId="0" applyFont="1" applyAlignment="1">
      <alignment horizontal="right" vertical="center" wrapText="1"/>
    </xf>
    <xf numFmtId="0" fontId="19" fillId="0" borderId="0" xfId="0" applyFont="1" applyAlignment="1">
      <alignment horizontal="left" vertical="center" wrapText="1"/>
    </xf>
    <xf numFmtId="0" fontId="23" fillId="0" borderId="0" xfId="0" applyFont="1" applyAlignment="1">
      <alignment horizontal="center"/>
    </xf>
    <xf numFmtId="0" fontId="31" fillId="0" borderId="0" xfId="0" applyFont="1" applyAlignment="1">
      <alignment horizontal="left"/>
    </xf>
    <xf numFmtId="0" fontId="23" fillId="0" borderId="0" xfId="0" applyFont="1" applyBorder="1"/>
    <xf numFmtId="0" fontId="0" fillId="0" borderId="0" xfId="0" applyBorder="1"/>
    <xf numFmtId="0" fontId="31" fillId="0" borderId="0" xfId="0" applyFont="1" applyBorder="1" applyAlignment="1">
      <alignment horizontal="left"/>
    </xf>
    <xf numFmtId="0" fontId="18" fillId="0" borderId="0" xfId="0" applyFont="1" applyAlignment="1">
      <alignment horizontal="right" vertical="center" wrapText="1"/>
    </xf>
    <xf numFmtId="0" fontId="18" fillId="0" borderId="0" xfId="0" applyFont="1" applyAlignment="1">
      <alignment horizontal="center"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8" fillId="0" borderId="0" xfId="0" applyFont="1" applyAlignment="1">
      <alignment horizontal="center" vertical="center" wrapText="1"/>
    </xf>
    <xf numFmtId="0" fontId="18" fillId="0" borderId="0" xfId="0" applyFont="1" applyAlignment="1">
      <alignment horizontal="right" vertical="center" wrapText="1"/>
    </xf>
    <xf numFmtId="0" fontId="18" fillId="0" borderId="0" xfId="0" applyNumberFormat="1" applyFont="1" applyAlignment="1">
      <alignment horizontal="right"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9" fillId="2" borderId="0" xfId="0" applyFont="1" applyFill="1" applyAlignment="1">
      <alignment horizontal="center" vertical="center" wrapText="1"/>
    </xf>
    <xf numFmtId="164" fontId="19" fillId="2" borderId="0" xfId="0" applyNumberFormat="1" applyFont="1" applyFill="1" applyAlignment="1">
      <alignment horizontal="center" vertical="center" wrapText="1"/>
    </xf>
    <xf numFmtId="0" fontId="18" fillId="0" borderId="0" xfId="0" applyFont="1" applyAlignment="1">
      <alignment horizontal="center"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8" fillId="0" borderId="0" xfId="0" applyFont="1" applyAlignment="1">
      <alignment vertical="top" wrapText="1"/>
    </xf>
    <xf numFmtId="0" fontId="18" fillId="0" borderId="0" xfId="0" applyFont="1" applyAlignment="1">
      <alignment horizontal="right" vertical="center" wrapText="1"/>
    </xf>
    <xf numFmtId="0" fontId="18" fillId="0" borderId="0" xfId="0" applyFont="1" applyAlignment="1">
      <alignment horizontal="center"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8" fillId="0" borderId="0" xfId="0" applyFont="1" applyAlignment="1">
      <alignment vertical="top" wrapText="1"/>
    </xf>
    <xf numFmtId="0" fontId="18" fillId="0" borderId="0" xfId="0" applyFont="1" applyAlignment="1">
      <alignment horizontal="center"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8" fillId="0" borderId="0" xfId="0" applyFont="1" applyAlignment="1">
      <alignment vertical="top" wrapText="1"/>
    </xf>
    <xf numFmtId="20" fontId="0" fillId="0" borderId="0" xfId="0" applyNumberFormat="1"/>
    <xf numFmtId="0" fontId="18" fillId="0" borderId="0" xfId="0" applyFont="1" applyAlignment="1">
      <alignment horizontal="center"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8" fillId="0" borderId="0" xfId="0" applyFont="1" applyAlignment="1">
      <alignment vertical="top" wrapText="1"/>
    </xf>
    <xf numFmtId="164" fontId="0" fillId="0" borderId="19" xfId="0" applyNumberFormat="1" applyBorder="1"/>
    <xf numFmtId="0" fontId="0" fillId="0" borderId="27" xfId="0" applyBorder="1" applyAlignment="1">
      <alignment vertical="center"/>
    </xf>
    <xf numFmtId="164" fontId="0" fillId="0" borderId="28" xfId="0" applyNumberFormat="1" applyBorder="1" applyAlignment="1">
      <alignment vertical="center"/>
    </xf>
    <xf numFmtId="0" fontId="0" fillId="0" borderId="20" xfId="0" applyBorder="1" applyAlignment="1">
      <alignment vertical="center"/>
    </xf>
    <xf numFmtId="164" fontId="0" fillId="0" borderId="19" xfId="0" applyNumberFormat="1" applyBorder="1" applyAlignment="1">
      <alignment vertical="center"/>
    </xf>
    <xf numFmtId="164" fontId="0" fillId="0" borderId="23" xfId="0" applyNumberFormat="1" applyBorder="1" applyAlignment="1">
      <alignment vertical="center"/>
    </xf>
    <xf numFmtId="0" fontId="29" fillId="11" borderId="18" xfId="0" applyFont="1" applyFill="1" applyBorder="1" applyAlignment="1">
      <alignment horizontal="center" vertical="center"/>
    </xf>
    <xf numFmtId="0" fontId="18" fillId="0" borderId="0" xfId="0" applyFont="1" applyAlignment="1">
      <alignment horizontal="right" vertical="center" wrapText="1"/>
    </xf>
    <xf numFmtId="0" fontId="18" fillId="0" borderId="0" xfId="0" applyFont="1" applyAlignment="1">
      <alignment horizontal="center" vertical="center" wrapText="1"/>
    </xf>
    <xf numFmtId="0" fontId="18" fillId="0" borderId="0" xfId="0" applyFont="1" applyAlignment="1">
      <alignment vertical="top" wrapText="1"/>
    </xf>
    <xf numFmtId="164" fontId="19" fillId="0" borderId="0" xfId="0" applyNumberFormat="1" applyFont="1" applyAlignment="1">
      <alignment horizontal="right"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22" fillId="5" borderId="3" xfId="0" applyFont="1" applyFill="1" applyBorder="1" applyAlignment="1">
      <alignment horizontal="center"/>
    </xf>
    <xf numFmtId="0" fontId="18" fillId="0" borderId="0" xfId="0" applyFont="1" applyAlignment="1">
      <alignment horizontal="center"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8" fillId="0" borderId="0" xfId="0" applyFont="1" applyAlignment="1">
      <alignment vertical="top" wrapText="1"/>
    </xf>
    <xf numFmtId="0" fontId="22" fillId="4" borderId="3" xfId="0" applyFont="1" applyFill="1" applyBorder="1" applyAlignment="1">
      <alignment horizontal="center"/>
    </xf>
    <xf numFmtId="0" fontId="18" fillId="0" borderId="0" xfId="0" applyFont="1" applyAlignment="1">
      <alignment horizontal="right" vertical="center" wrapText="1"/>
    </xf>
    <xf numFmtId="0" fontId="18" fillId="0" borderId="0" xfId="0" applyFont="1" applyAlignment="1">
      <alignment horizontal="center"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8" fillId="0" borderId="0" xfId="0" applyFont="1" applyAlignment="1">
      <alignment vertical="top" wrapText="1"/>
    </xf>
    <xf numFmtId="0" fontId="18" fillId="0" borderId="0" xfId="0" applyFont="1" applyAlignment="1">
      <alignment horizontal="right" vertical="center" wrapText="1"/>
    </xf>
    <xf numFmtId="0" fontId="18" fillId="0" borderId="0" xfId="0" applyFont="1" applyAlignment="1">
      <alignment horizontal="center"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8" fillId="0" borderId="0" xfId="0" applyFont="1" applyAlignment="1">
      <alignment vertical="top" wrapText="1"/>
    </xf>
    <xf numFmtId="0" fontId="18" fillId="0" borderId="0" xfId="0" applyFont="1" applyAlignment="1">
      <alignment horizontal="center"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8" fillId="0" borderId="0" xfId="0" applyFont="1" applyAlignment="1">
      <alignment vertical="top" wrapText="1"/>
    </xf>
    <xf numFmtId="0" fontId="18" fillId="0" borderId="0" xfId="0" applyFont="1" applyAlignment="1">
      <alignment horizontal="right" vertical="center" wrapText="1"/>
    </xf>
    <xf numFmtId="0" fontId="18" fillId="0" borderId="0" xfId="0" applyFont="1" applyAlignment="1">
      <alignment horizontal="center"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8" fillId="0" borderId="0" xfId="0" applyFont="1" applyAlignment="1">
      <alignment vertical="top"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9" fillId="0" borderId="31" xfId="0" applyFont="1" applyBorder="1" applyAlignment="1">
      <alignment horizontal="center" vertical="center" wrapText="1"/>
    </xf>
    <xf numFmtId="0" fontId="18" fillId="0" borderId="19" xfId="0" applyFont="1" applyBorder="1" applyAlignment="1">
      <alignment horizontal="center" vertical="center" wrapText="1"/>
    </xf>
    <xf numFmtId="164" fontId="18" fillId="0" borderId="19" xfId="0" applyNumberFormat="1" applyFont="1" applyBorder="1" applyAlignment="1">
      <alignment horizontal="center" vertical="center" wrapText="1"/>
    </xf>
    <xf numFmtId="0" fontId="19" fillId="0" borderId="30" xfId="0" applyFont="1" applyBorder="1" applyAlignment="1">
      <alignment horizontal="center" vertical="center" wrapText="1"/>
    </xf>
    <xf numFmtId="0" fontId="19" fillId="0" borderId="33" xfId="0" applyFont="1" applyBorder="1" applyAlignment="1">
      <alignment horizontal="center" vertical="center" wrapText="1"/>
    </xf>
    <xf numFmtId="0" fontId="18" fillId="0" borderId="20" xfId="0" applyFont="1" applyBorder="1" applyAlignment="1">
      <alignment horizontal="right" vertical="center" wrapText="1"/>
    </xf>
    <xf numFmtId="0" fontId="19" fillId="3" borderId="18" xfId="0" applyFont="1" applyFill="1" applyBorder="1" applyAlignment="1">
      <alignment horizontal="right" vertical="center" wrapText="1"/>
    </xf>
    <xf numFmtId="0" fontId="18" fillId="0" borderId="23" xfId="0" applyFont="1" applyBorder="1" applyAlignment="1">
      <alignment horizontal="center" vertical="center" wrapText="1"/>
    </xf>
    <xf numFmtId="0" fontId="18" fillId="0" borderId="20" xfId="0" applyFont="1" applyBorder="1" applyAlignment="1">
      <alignment horizontal="center" vertical="center" wrapText="1"/>
    </xf>
    <xf numFmtId="0" fontId="18" fillId="0" borderId="21" xfId="0" applyFont="1" applyBorder="1" applyAlignment="1">
      <alignment horizontal="center" vertical="center" wrapText="1"/>
    </xf>
    <xf numFmtId="0" fontId="18" fillId="0" borderId="22" xfId="0" applyFont="1" applyBorder="1" applyAlignment="1">
      <alignment horizontal="center" vertical="center" wrapText="1"/>
    </xf>
    <xf numFmtId="164" fontId="18" fillId="0" borderId="23" xfId="0" applyNumberFormat="1" applyFont="1" applyBorder="1" applyAlignment="1">
      <alignment horizontal="center"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8" fillId="0" borderId="24" xfId="0" applyFont="1" applyBorder="1" applyAlignment="1">
      <alignment horizontal="center"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2" fontId="18" fillId="0" borderId="19" xfId="0" applyNumberFormat="1" applyFont="1" applyBorder="1" applyAlignment="1">
      <alignment horizontal="center" vertical="center" wrapText="1"/>
    </xf>
    <xf numFmtId="2" fontId="18" fillId="0" borderId="23" xfId="0" applyNumberFormat="1" applyFont="1" applyBorder="1" applyAlignment="1">
      <alignment horizontal="center" vertical="center" wrapText="1"/>
    </xf>
    <xf numFmtId="0" fontId="19" fillId="0" borderId="34" xfId="0" applyFont="1" applyBorder="1" applyAlignment="1">
      <alignment horizontal="center" vertical="center" wrapText="1"/>
    </xf>
    <xf numFmtId="0" fontId="18" fillId="0" borderId="35" xfId="0" applyFont="1" applyBorder="1" applyAlignment="1">
      <alignment horizontal="center" vertical="center" wrapText="1"/>
    </xf>
    <xf numFmtId="0" fontId="18" fillId="0" borderId="36" xfId="0" applyFont="1" applyBorder="1" applyAlignment="1">
      <alignment horizontal="center" vertical="center" wrapText="1"/>
    </xf>
    <xf numFmtId="0" fontId="18" fillId="0" borderId="35" xfId="0" applyFont="1" applyBorder="1" applyAlignment="1">
      <alignment horizontal="right" vertical="center" wrapText="1"/>
    </xf>
    <xf numFmtId="0" fontId="33" fillId="0" borderId="10" xfId="0" applyFont="1" applyBorder="1" applyAlignment="1">
      <alignment horizontal="center"/>
    </xf>
    <xf numFmtId="164" fontId="33" fillId="0" borderId="12" xfId="0" applyNumberFormat="1" applyFont="1" applyBorder="1" applyAlignment="1">
      <alignment horizontal="center"/>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8" fillId="0" borderId="39" xfId="0" applyFont="1" applyFill="1" applyBorder="1" applyAlignment="1">
      <alignment horizontal="center"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2" fontId="18" fillId="0" borderId="35" xfId="0" applyNumberFormat="1" applyFont="1" applyBorder="1" applyAlignment="1">
      <alignment horizontal="center"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2" fontId="18" fillId="0" borderId="21" xfId="0" applyNumberFormat="1" applyFont="1" applyBorder="1" applyAlignment="1">
      <alignment horizontal="center" vertical="center" wrapText="1"/>
    </xf>
    <xf numFmtId="2" fontId="18" fillId="0" borderId="36" xfId="0" applyNumberFormat="1" applyFont="1" applyBorder="1" applyAlignment="1">
      <alignment horizontal="center" vertical="center" wrapText="1"/>
    </xf>
    <xf numFmtId="166" fontId="0" fillId="0" borderId="29" xfId="0" applyNumberFormat="1" applyBorder="1" applyAlignment="1">
      <alignment horizontal="center" vertical="center"/>
    </xf>
    <xf numFmtId="166" fontId="0" fillId="0" borderId="21" xfId="0" applyNumberFormat="1" applyBorder="1" applyAlignment="1">
      <alignment horizontal="center" vertical="center"/>
    </xf>
    <xf numFmtId="166" fontId="0" fillId="0" borderId="24" xfId="0" applyNumberFormat="1" applyBorder="1" applyAlignment="1">
      <alignment horizontal="center" vertical="center"/>
    </xf>
    <xf numFmtId="166" fontId="0" fillId="0" borderId="0" xfId="0" applyNumberFormat="1"/>
    <xf numFmtId="0" fontId="18" fillId="0" borderId="0" xfId="0" applyFont="1" applyAlignment="1">
      <alignment horizontal="right" vertical="center" wrapText="1"/>
    </xf>
    <xf numFmtId="0" fontId="18" fillId="0" borderId="0" xfId="0" applyFont="1" applyAlignment="1">
      <alignment horizontal="center"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3" borderId="0" xfId="0" applyFont="1" applyFill="1" applyAlignment="1">
      <alignment horizontal="right" vertical="center" wrapText="1"/>
    </xf>
    <xf numFmtId="0" fontId="18" fillId="0" borderId="0" xfId="0" applyFont="1" applyAlignment="1">
      <alignment horizontal="left" vertical="top" wrapText="1"/>
    </xf>
    <xf numFmtId="0" fontId="18" fillId="0" borderId="0" xfId="0" applyFont="1" applyAlignment="1">
      <alignment vertical="top" wrapText="1"/>
    </xf>
    <xf numFmtId="0" fontId="18" fillId="0" borderId="0" xfId="0" applyFont="1" applyAlignment="1">
      <alignment horizontal="left" vertical="top" wrapText="1"/>
    </xf>
    <xf numFmtId="0" fontId="18" fillId="2" borderId="0" xfId="0" applyFont="1" applyFill="1" applyAlignment="1">
      <alignment horizontal="center" vertical="center" wrapText="1"/>
    </xf>
    <xf numFmtId="0" fontId="18" fillId="0" borderId="0" xfId="0" applyFont="1" applyAlignment="1">
      <alignment horizontal="right" vertical="center" wrapText="1"/>
    </xf>
    <xf numFmtId="0" fontId="18" fillId="0" borderId="0" xfId="0" applyFont="1" applyAlignment="1">
      <alignment horizontal="left" vertical="top" wrapText="1"/>
    </xf>
    <xf numFmtId="0" fontId="18" fillId="3" borderId="0" xfId="0" applyFont="1" applyFill="1" applyAlignment="1">
      <alignment horizontal="right" vertical="center" wrapText="1"/>
    </xf>
    <xf numFmtId="0" fontId="18" fillId="0" borderId="0" xfId="0" applyFont="1" applyAlignment="1">
      <alignment horizontal="center" vertical="center" wrapText="1"/>
    </xf>
    <xf numFmtId="0" fontId="18" fillId="2" borderId="0" xfId="0" applyFont="1" applyFill="1" applyAlignment="1">
      <alignment horizontal="center" vertical="center"/>
    </xf>
    <xf numFmtId="0" fontId="18" fillId="0" borderId="0" xfId="0" applyFont="1" applyAlignment="1">
      <alignment vertical="top" wrapText="1"/>
    </xf>
    <xf numFmtId="0" fontId="18" fillId="2" borderId="0" xfId="0" applyFont="1" applyFill="1" applyAlignment="1">
      <alignment horizontal="center" vertical="center" wrapText="1"/>
    </xf>
    <xf numFmtId="0" fontId="18" fillId="0" borderId="0" xfId="0" applyFont="1" applyAlignment="1">
      <alignment horizontal="right" vertical="center" wrapText="1"/>
    </xf>
    <xf numFmtId="0" fontId="18" fillId="0" borderId="0" xfId="0" applyFont="1" applyAlignment="1">
      <alignment horizontal="left" vertical="top" wrapText="1"/>
    </xf>
    <xf numFmtId="0" fontId="18" fillId="3" borderId="0" xfId="0" applyFont="1" applyFill="1" applyAlignment="1">
      <alignment horizontal="right" vertical="center" wrapText="1"/>
    </xf>
    <xf numFmtId="0" fontId="18" fillId="0" borderId="0" xfId="0" applyFont="1" applyAlignment="1">
      <alignment horizontal="center" vertical="center" wrapText="1"/>
    </xf>
    <xf numFmtId="0" fontId="18" fillId="2" borderId="0" xfId="0" applyFont="1" applyFill="1" applyAlignment="1">
      <alignment horizontal="center" vertical="center"/>
    </xf>
    <xf numFmtId="0" fontId="18" fillId="0" borderId="0" xfId="0" applyFont="1" applyAlignment="1">
      <alignment vertical="top" wrapText="1"/>
    </xf>
    <xf numFmtId="167" fontId="0" fillId="0" borderId="0" xfId="0" applyNumberFormat="1"/>
    <xf numFmtId="164" fontId="29" fillId="11" borderId="32" xfId="0" applyNumberFormat="1" applyFont="1" applyFill="1" applyBorder="1" applyAlignment="1"/>
    <xf numFmtId="164" fontId="29" fillId="11" borderId="26" xfId="0" applyNumberFormat="1" applyFont="1" applyFill="1" applyBorder="1" applyAlignment="1"/>
    <xf numFmtId="0" fontId="18" fillId="0" borderId="0" xfId="0" applyFont="1" applyAlignment="1">
      <alignment horizontal="center"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0" borderId="0" xfId="0" applyFont="1" applyAlignment="1">
      <alignment horizontal="left" vertical="top" wrapText="1"/>
    </xf>
    <xf numFmtId="0" fontId="18" fillId="3" borderId="0" xfId="0" applyFont="1" applyFill="1" applyAlignment="1">
      <alignment horizontal="right" vertical="center" wrapText="1"/>
    </xf>
    <xf numFmtId="0" fontId="22" fillId="13" borderId="3" xfId="0" applyFont="1" applyFill="1" applyBorder="1" applyAlignment="1">
      <alignment horizontal="center"/>
    </xf>
    <xf numFmtId="164" fontId="0" fillId="0" borderId="0" xfId="2" applyNumberFormat="1" applyFont="1"/>
    <xf numFmtId="0" fontId="18" fillId="0" borderId="0" xfId="0" applyFont="1" applyAlignment="1">
      <alignment vertical="top" wrapText="1"/>
    </xf>
    <xf numFmtId="0" fontId="18" fillId="0" borderId="0" xfId="0" applyFont="1" applyAlignment="1">
      <alignment horizontal="center"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0" borderId="0" xfId="0" applyFont="1" applyAlignment="1">
      <alignment horizontal="left" vertical="top" wrapText="1"/>
    </xf>
    <xf numFmtId="0" fontId="18" fillId="3" borderId="0" xfId="0" applyFont="1" applyFill="1" applyAlignment="1">
      <alignment horizontal="right" vertical="center" wrapText="1"/>
    </xf>
    <xf numFmtId="0" fontId="0" fillId="0" borderId="59" xfId="0" applyBorder="1"/>
    <xf numFmtId="167" fontId="0" fillId="0" borderId="60" xfId="0" applyNumberFormat="1" applyBorder="1"/>
    <xf numFmtId="0" fontId="0" fillId="0" borderId="61" xfId="0" applyBorder="1"/>
    <xf numFmtId="167" fontId="0" fillId="0" borderId="62" xfId="0" applyNumberFormat="1" applyBorder="1"/>
    <xf numFmtId="0" fontId="29" fillId="0" borderId="57" xfId="0" applyFont="1" applyBorder="1"/>
    <xf numFmtId="167" fontId="29" fillId="0" borderId="58" xfId="0" applyNumberFormat="1" applyFont="1" applyBorder="1"/>
    <xf numFmtId="0" fontId="18" fillId="2" borderId="0" xfId="0" applyFont="1" applyFill="1" applyAlignment="1">
      <alignment horizontal="center" vertical="center" wrapText="1"/>
    </xf>
    <xf numFmtId="0" fontId="18" fillId="0" borderId="0" xfId="0" applyFont="1" applyAlignment="1">
      <alignment horizontal="right" vertical="center" wrapText="1"/>
    </xf>
    <xf numFmtId="0" fontId="18" fillId="0" borderId="0" xfId="0" applyFont="1" applyAlignment="1">
      <alignment horizontal="left" vertical="top" wrapText="1"/>
    </xf>
    <xf numFmtId="0" fontId="18" fillId="3" borderId="0" xfId="0" applyFont="1" applyFill="1" applyAlignment="1">
      <alignment horizontal="right" vertical="center" wrapText="1"/>
    </xf>
    <xf numFmtId="0" fontId="18" fillId="0" borderId="0" xfId="0" applyFont="1" applyAlignment="1">
      <alignment horizontal="center" vertical="center" wrapText="1"/>
    </xf>
    <xf numFmtId="0" fontId="18" fillId="2" borderId="0" xfId="0" applyFont="1" applyFill="1" applyAlignment="1">
      <alignment horizontal="center" vertical="center"/>
    </xf>
    <xf numFmtId="0" fontId="18" fillId="0" borderId="0" xfId="0" applyFont="1" applyAlignment="1">
      <alignment vertical="top" wrapText="1"/>
    </xf>
    <xf numFmtId="0" fontId="18" fillId="0" borderId="0" xfId="0" applyFont="1" applyAlignment="1">
      <alignment horizontal="center"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0" borderId="0" xfId="0" applyFont="1" applyAlignment="1">
      <alignment horizontal="left" vertical="top" wrapText="1"/>
    </xf>
    <xf numFmtId="0" fontId="18" fillId="3" borderId="0" xfId="0" applyFont="1" applyFill="1" applyAlignment="1">
      <alignment horizontal="right" vertical="center" wrapText="1"/>
    </xf>
    <xf numFmtId="0" fontId="22" fillId="8" borderId="63" xfId="0" applyFont="1" applyFill="1" applyBorder="1" applyAlignment="1">
      <alignment horizontal="right"/>
    </xf>
    <xf numFmtId="0" fontId="22" fillId="8" borderId="63" xfId="0" applyFont="1" applyFill="1" applyBorder="1" applyAlignment="1">
      <alignment horizontal="center"/>
    </xf>
    <xf numFmtId="0" fontId="0" fillId="0" borderId="0" xfId="0" applyFill="1" applyBorder="1"/>
    <xf numFmtId="0" fontId="18" fillId="2" borderId="0" xfId="0" applyFont="1" applyFill="1" applyAlignment="1">
      <alignment horizontal="center" vertical="center" wrapText="1"/>
    </xf>
    <xf numFmtId="0" fontId="18" fillId="0" borderId="0" xfId="0" applyFont="1" applyAlignment="1">
      <alignment horizontal="right" vertical="center" wrapText="1"/>
    </xf>
    <xf numFmtId="0" fontId="18" fillId="0" borderId="0" xfId="0" applyFont="1" applyAlignment="1">
      <alignment horizontal="left" vertical="top" wrapText="1"/>
    </xf>
    <xf numFmtId="0" fontId="18" fillId="3" borderId="0" xfId="0" applyFont="1" applyFill="1" applyAlignment="1">
      <alignment horizontal="right" vertical="center" wrapText="1"/>
    </xf>
    <xf numFmtId="0" fontId="18" fillId="0" borderId="0" xfId="0" applyFont="1" applyAlignment="1">
      <alignment horizontal="center" vertical="center" wrapText="1"/>
    </xf>
    <xf numFmtId="0" fontId="18" fillId="2" borderId="0" xfId="0" applyFont="1" applyFill="1" applyAlignment="1">
      <alignment horizontal="center" vertical="center"/>
    </xf>
    <xf numFmtId="22" fontId="0" fillId="0" borderId="0" xfId="0" applyNumberFormat="1"/>
    <xf numFmtId="14" fontId="0" fillId="0" borderId="0" xfId="0" applyNumberFormat="1"/>
    <xf numFmtId="0" fontId="18" fillId="0" borderId="0" xfId="0" applyFont="1" applyAlignment="1">
      <alignment horizontal="center"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0" borderId="0" xfId="0" applyFont="1" applyAlignment="1">
      <alignment horizontal="left" vertical="top" wrapText="1"/>
    </xf>
    <xf numFmtId="0" fontId="18" fillId="3" borderId="0" xfId="0" applyFont="1" applyFill="1" applyAlignment="1">
      <alignment horizontal="right" vertical="center" wrapText="1"/>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wrapText="1"/>
    </xf>
    <xf numFmtId="0" fontId="37" fillId="0" borderId="0" xfId="0" applyFont="1" applyBorder="1" applyAlignment="1">
      <alignment horizontal="center" vertical="top" wrapText="1"/>
    </xf>
    <xf numFmtId="0" fontId="0" fillId="0" borderId="0" xfId="0" applyAlignment="1">
      <alignment horizontal="center" vertical="top" wrapText="1"/>
    </xf>
    <xf numFmtId="168" fontId="0" fillId="0" borderId="0" xfId="0" applyNumberFormat="1" applyAlignment="1">
      <alignment horizontal="center" vertical="center"/>
    </xf>
    <xf numFmtId="0" fontId="0" fillId="0" borderId="30" xfId="0" applyBorder="1" applyAlignment="1">
      <alignment vertical="center"/>
    </xf>
    <xf numFmtId="0" fontId="0" fillId="0" borderId="0" xfId="0" applyNumberFormat="1" applyFont="1" applyAlignment="1">
      <alignment horizontal="center" vertical="center"/>
    </xf>
    <xf numFmtId="0" fontId="18" fillId="2" borderId="0" xfId="0" applyFont="1" applyFill="1" applyAlignment="1">
      <alignment horizontal="center" vertical="center" wrapText="1"/>
    </xf>
    <xf numFmtId="0" fontId="18" fillId="0" borderId="0" xfId="0" applyFont="1" applyAlignment="1">
      <alignment horizontal="right" vertical="center" wrapText="1"/>
    </xf>
    <xf numFmtId="0" fontId="18" fillId="0" borderId="0" xfId="0" applyFont="1" applyAlignment="1">
      <alignment horizontal="left" vertical="top" wrapText="1"/>
    </xf>
    <xf numFmtId="0" fontId="18" fillId="3" borderId="0" xfId="0" applyFont="1" applyFill="1" applyAlignment="1">
      <alignment horizontal="right" vertical="center" wrapText="1"/>
    </xf>
    <xf numFmtId="0" fontId="18" fillId="0" borderId="0" xfId="0" applyFont="1" applyAlignment="1">
      <alignment horizontal="center" vertical="center" wrapText="1"/>
    </xf>
    <xf numFmtId="0" fontId="18" fillId="2" borderId="0" xfId="0" applyFont="1" applyFill="1" applyAlignment="1">
      <alignment horizontal="center" vertical="center"/>
    </xf>
    <xf numFmtId="0" fontId="18" fillId="0" borderId="0" xfId="0" applyFont="1" applyAlignment="1">
      <alignment vertical="top" wrapText="1"/>
    </xf>
    <xf numFmtId="164" fontId="39" fillId="14" borderId="32" xfId="0" applyNumberFormat="1" applyFont="1" applyFill="1" applyBorder="1" applyAlignment="1">
      <alignment horizontal="center" vertical="center"/>
    </xf>
    <xf numFmtId="167" fontId="39" fillId="14" borderId="26" xfId="0" applyNumberFormat="1" applyFont="1" applyFill="1" applyBorder="1" applyAlignment="1">
      <alignment horizontal="center" vertical="center"/>
    </xf>
    <xf numFmtId="0" fontId="29" fillId="14" borderId="18" xfId="0" applyFont="1" applyFill="1" applyBorder="1" applyAlignment="1">
      <alignment horizontal="center" vertical="center"/>
    </xf>
    <xf numFmtId="0" fontId="29" fillId="14" borderId="67" xfId="0" applyFont="1" applyFill="1" applyBorder="1" applyAlignment="1">
      <alignment horizontal="center" vertical="center"/>
    </xf>
    <xf numFmtId="166" fontId="29" fillId="14" borderId="64" xfId="0" applyNumberFormat="1" applyFont="1" applyFill="1" applyBorder="1" applyAlignment="1">
      <alignment horizontal="center" vertical="center"/>
    </xf>
    <xf numFmtId="166" fontId="29" fillId="14" borderId="18" xfId="0" applyNumberFormat="1" applyFont="1" applyFill="1" applyBorder="1" applyAlignment="1">
      <alignment horizontal="center" vertical="center"/>
    </xf>
    <xf numFmtId="0" fontId="18" fillId="0" borderId="0" xfId="0" applyFont="1" applyAlignment="1">
      <alignment horizontal="center"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0" borderId="0" xfId="0" applyFont="1" applyAlignment="1">
      <alignment horizontal="left" vertical="top" wrapText="1"/>
    </xf>
    <xf numFmtId="0" fontId="18" fillId="3" borderId="0" xfId="0" applyFont="1" applyFill="1" applyAlignment="1">
      <alignment horizontal="right" vertical="center" wrapText="1"/>
    </xf>
    <xf numFmtId="0" fontId="18" fillId="0" borderId="0" xfId="0" applyFont="1" applyAlignment="1">
      <alignment vertical="top" wrapText="1"/>
    </xf>
    <xf numFmtId="164" fontId="18" fillId="0" borderId="0" xfId="0" quotePrefix="1" applyNumberFormat="1" applyFont="1" applyAlignment="1">
      <alignment horizontal="right" vertical="center" wrapText="1"/>
    </xf>
    <xf numFmtId="0" fontId="0" fillId="0" borderId="0" xfId="0" applyAlignment="1">
      <alignment wrapText="1"/>
    </xf>
    <xf numFmtId="168" fontId="40" fillId="0" borderId="0" xfId="0" applyNumberFormat="1" applyFont="1" applyFill="1" applyBorder="1" applyAlignment="1">
      <alignment horizontal="center" vertical="center"/>
    </xf>
    <xf numFmtId="0" fontId="16" fillId="15" borderId="68" xfId="0" applyFont="1" applyFill="1" applyBorder="1" applyAlignment="1">
      <alignment horizontal="center" vertical="center"/>
    </xf>
    <xf numFmtId="2" fontId="16" fillId="15" borderId="68" xfId="0" applyNumberFormat="1" applyFont="1" applyFill="1" applyBorder="1" applyAlignment="1">
      <alignment horizontal="center" vertical="center"/>
    </xf>
    <xf numFmtId="0" fontId="16" fillId="15" borderId="68" xfId="0" applyNumberFormat="1" applyFont="1" applyFill="1" applyBorder="1" applyAlignment="1">
      <alignment horizontal="center" vertical="center"/>
    </xf>
    <xf numFmtId="49" fontId="16" fillId="15" borderId="68" xfId="0" applyNumberFormat="1" applyFont="1" applyFill="1" applyBorder="1" applyAlignment="1">
      <alignment horizontal="center" vertical="center"/>
    </xf>
    <xf numFmtId="167" fontId="16" fillId="15" borderId="68" xfId="0" applyNumberFormat="1" applyFont="1" applyFill="1" applyBorder="1" applyAlignment="1">
      <alignment horizontal="center" vertical="center"/>
    </xf>
    <xf numFmtId="0" fontId="16" fillId="15" borderId="1" xfId="0" applyFont="1" applyFill="1" applyBorder="1" applyAlignment="1">
      <alignment horizontal="center" vertical="top" wrapText="1"/>
    </xf>
    <xf numFmtId="0" fontId="16" fillId="16" borderId="68" xfId="0" applyFont="1" applyFill="1" applyBorder="1" applyAlignment="1">
      <alignment horizontal="center" vertical="center"/>
    </xf>
    <xf numFmtId="2" fontId="16" fillId="16" borderId="68" xfId="0" applyNumberFormat="1" applyFont="1" applyFill="1" applyBorder="1" applyAlignment="1">
      <alignment horizontal="center" vertical="center"/>
    </xf>
    <xf numFmtId="0" fontId="16" fillId="16" borderId="68" xfId="0" applyNumberFormat="1" applyFont="1" applyFill="1" applyBorder="1" applyAlignment="1">
      <alignment horizontal="center" vertical="center"/>
    </xf>
    <xf numFmtId="49" fontId="16" fillId="16" borderId="68" xfId="0" applyNumberFormat="1" applyFont="1" applyFill="1" applyBorder="1" applyAlignment="1">
      <alignment horizontal="center" vertical="center"/>
    </xf>
    <xf numFmtId="0" fontId="16" fillId="16" borderId="1" xfId="0" applyFont="1" applyFill="1" applyBorder="1" applyAlignment="1">
      <alignment horizontal="center" vertical="top" wrapText="1"/>
    </xf>
    <xf numFmtId="167" fontId="16" fillId="16" borderId="68" xfId="0" applyNumberFormat="1" applyFont="1" applyFill="1" applyBorder="1" applyAlignment="1">
      <alignment horizontal="center" vertical="center"/>
    </xf>
    <xf numFmtId="0" fontId="16" fillId="16" borderId="68" xfId="0" applyFont="1" applyFill="1" applyBorder="1" applyAlignment="1">
      <alignment horizontal="center" vertical="center" wrapText="1"/>
    </xf>
    <xf numFmtId="0" fontId="16" fillId="15" borderId="68" xfId="0" applyFont="1" applyFill="1" applyBorder="1" applyAlignment="1">
      <alignment horizontal="center" vertical="center" wrapText="1"/>
    </xf>
    <xf numFmtId="0" fontId="16" fillId="16" borderId="72" xfId="0" applyFont="1" applyFill="1" applyBorder="1" applyAlignment="1">
      <alignment horizontal="center" vertical="center"/>
    </xf>
    <xf numFmtId="2" fontId="16" fillId="16" borderId="72" xfId="0" applyNumberFormat="1" applyFont="1" applyFill="1" applyBorder="1" applyAlignment="1">
      <alignment horizontal="center" vertical="center"/>
    </xf>
    <xf numFmtId="0" fontId="16" fillId="16" borderId="72" xfId="0" applyNumberFormat="1" applyFont="1" applyFill="1" applyBorder="1" applyAlignment="1">
      <alignment horizontal="center" vertical="center"/>
    </xf>
    <xf numFmtId="49" fontId="16" fillId="16" borderId="72" xfId="0" applyNumberFormat="1" applyFont="1" applyFill="1" applyBorder="1" applyAlignment="1">
      <alignment horizontal="center" vertical="center"/>
    </xf>
    <xf numFmtId="167" fontId="16" fillId="16" borderId="72" xfId="0" applyNumberFormat="1" applyFont="1" applyFill="1" applyBorder="1" applyAlignment="1">
      <alignment horizontal="center" vertical="center"/>
    </xf>
    <xf numFmtId="0" fontId="16" fillId="16" borderId="72" xfId="0" applyFont="1" applyFill="1" applyBorder="1" applyAlignment="1">
      <alignment horizontal="center" vertical="center" wrapText="1"/>
    </xf>
    <xf numFmtId="0" fontId="16" fillId="16" borderId="73" xfId="0" applyFont="1" applyFill="1" applyBorder="1" applyAlignment="1">
      <alignment horizontal="center" vertical="top" wrapText="1"/>
    </xf>
    <xf numFmtId="0" fontId="40" fillId="17" borderId="70" xfId="0" applyFont="1" applyFill="1" applyBorder="1" applyAlignment="1">
      <alignment horizontal="center" vertical="center"/>
    </xf>
    <xf numFmtId="2" fontId="40" fillId="17" borderId="70" xfId="0" applyNumberFormat="1" applyFont="1" applyFill="1" applyBorder="1" applyAlignment="1">
      <alignment horizontal="center" vertical="center"/>
    </xf>
    <xf numFmtId="0" fontId="40" fillId="17" borderId="70" xfId="0" applyNumberFormat="1" applyFont="1" applyFill="1" applyBorder="1" applyAlignment="1">
      <alignment horizontal="center" vertical="center"/>
    </xf>
    <xf numFmtId="49" fontId="40" fillId="17" borderId="70" xfId="0" applyNumberFormat="1" applyFont="1" applyFill="1" applyBorder="1" applyAlignment="1">
      <alignment horizontal="center" vertical="center"/>
    </xf>
    <xf numFmtId="167" fontId="40" fillId="17" borderId="70" xfId="0" applyNumberFormat="1" applyFont="1" applyFill="1" applyBorder="1" applyAlignment="1">
      <alignment horizontal="center" vertical="center"/>
    </xf>
    <xf numFmtId="0" fontId="40" fillId="17" borderId="70" xfId="0" applyFont="1" applyFill="1" applyBorder="1" applyAlignment="1">
      <alignment horizontal="center" vertical="center" wrapText="1"/>
    </xf>
    <xf numFmtId="0" fontId="40" fillId="17" borderId="71" xfId="0" applyFont="1" applyFill="1" applyBorder="1" applyAlignment="1">
      <alignment horizontal="center" vertical="top" wrapText="1"/>
    </xf>
    <xf numFmtId="0" fontId="16" fillId="0" borderId="0" xfId="0" applyFont="1"/>
    <xf numFmtId="168" fontId="22" fillId="17" borderId="69" xfId="0" applyNumberFormat="1" applyFont="1" applyFill="1" applyBorder="1" applyAlignment="1">
      <alignment horizontal="center" vertical="center"/>
    </xf>
    <xf numFmtId="0" fontId="38" fillId="16" borderId="68" xfId="4" applyFill="1" applyBorder="1" applyAlignment="1">
      <alignment horizontal="center" vertical="center" wrapText="1"/>
    </xf>
    <xf numFmtId="0" fontId="38" fillId="15" borderId="68" xfId="4" applyFill="1" applyBorder="1" applyAlignment="1">
      <alignment horizontal="center" vertical="center" wrapText="1"/>
    </xf>
    <xf numFmtId="0" fontId="18" fillId="2" borderId="0" xfId="0" applyFont="1" applyFill="1" applyAlignment="1">
      <alignment horizontal="center" vertical="center" wrapText="1"/>
    </xf>
    <xf numFmtId="0" fontId="18" fillId="0" borderId="0" xfId="0" applyFont="1" applyAlignment="1">
      <alignment horizontal="right" vertical="center" wrapText="1"/>
    </xf>
    <xf numFmtId="0" fontId="18" fillId="0" borderId="0" xfId="0" applyFont="1" applyAlignment="1">
      <alignment horizontal="left" vertical="top" wrapText="1"/>
    </xf>
    <xf numFmtId="0" fontId="18" fillId="3" borderId="0" xfId="0" applyFont="1" applyFill="1" applyAlignment="1">
      <alignment horizontal="right" vertical="center" wrapText="1"/>
    </xf>
    <xf numFmtId="0" fontId="18" fillId="0" borderId="0" xfId="0" applyFont="1" applyAlignment="1">
      <alignment horizontal="center" vertical="center" wrapText="1"/>
    </xf>
    <xf numFmtId="0" fontId="18" fillId="2" borderId="0" xfId="0" applyFont="1" applyFill="1" applyAlignment="1">
      <alignment horizontal="center" vertical="center"/>
    </xf>
    <xf numFmtId="0" fontId="15" fillId="16" borderId="1" xfId="0" applyFont="1" applyFill="1" applyBorder="1" applyAlignment="1">
      <alignment horizontal="center" vertical="top" wrapText="1"/>
    </xf>
    <xf numFmtId="49" fontId="15" fillId="16" borderId="68" xfId="0" applyNumberFormat="1" applyFont="1" applyFill="1" applyBorder="1" applyAlignment="1">
      <alignment horizontal="center" vertical="center"/>
    </xf>
    <xf numFmtId="0" fontId="15" fillId="15" borderId="1" xfId="0" applyFont="1" applyFill="1" applyBorder="1" applyAlignment="1">
      <alignment horizontal="center" vertical="top" wrapText="1"/>
    </xf>
    <xf numFmtId="49" fontId="15" fillId="15" borderId="68" xfId="0" applyNumberFormat="1" applyFont="1" applyFill="1" applyBorder="1" applyAlignment="1">
      <alignment horizontal="center" vertical="center"/>
    </xf>
    <xf numFmtId="0" fontId="15" fillId="16" borderId="68" xfId="0" applyFont="1" applyFill="1" applyBorder="1" applyAlignment="1">
      <alignment horizontal="center" vertical="center"/>
    </xf>
    <xf numFmtId="0" fontId="14" fillId="15" borderId="1" xfId="0" applyFont="1" applyFill="1" applyBorder="1" applyAlignment="1">
      <alignment horizontal="center" vertical="top" wrapText="1"/>
    </xf>
    <xf numFmtId="49" fontId="14" fillId="15" borderId="68" xfId="0" applyNumberFormat="1" applyFont="1" applyFill="1" applyBorder="1" applyAlignment="1">
      <alignment horizontal="center" vertical="center"/>
    </xf>
    <xf numFmtId="0" fontId="14" fillId="16" borderId="1" xfId="0" applyFont="1" applyFill="1" applyBorder="1" applyAlignment="1">
      <alignment horizontal="center" vertical="top" wrapText="1"/>
    </xf>
    <xf numFmtId="0" fontId="14" fillId="15" borderId="68" xfId="0" applyFont="1" applyFill="1" applyBorder="1" applyAlignment="1">
      <alignment horizontal="center" vertical="center"/>
    </xf>
    <xf numFmtId="49" fontId="14" fillId="16" borderId="68" xfId="0" applyNumberFormat="1" applyFont="1" applyFill="1" applyBorder="1" applyAlignment="1">
      <alignment horizontal="center" vertical="center"/>
    </xf>
    <xf numFmtId="0" fontId="14" fillId="16" borderId="68" xfId="0" applyFont="1" applyFill="1" applyBorder="1" applyAlignment="1">
      <alignment horizontal="center" vertical="center"/>
    </xf>
    <xf numFmtId="0" fontId="13" fillId="15" borderId="1" xfId="0" applyFont="1" applyFill="1" applyBorder="1" applyAlignment="1">
      <alignment horizontal="center" vertical="top" wrapText="1"/>
    </xf>
    <xf numFmtId="49" fontId="13" fillId="15" borderId="68" xfId="0" applyNumberFormat="1" applyFont="1" applyFill="1" applyBorder="1" applyAlignment="1">
      <alignment horizontal="center" vertical="center"/>
    </xf>
    <xf numFmtId="0" fontId="13" fillId="16" borderId="1" xfId="0" applyFont="1" applyFill="1" applyBorder="1" applyAlignment="1">
      <alignment horizontal="center" vertical="top" wrapText="1"/>
    </xf>
    <xf numFmtId="49" fontId="13" fillId="16" borderId="68" xfId="0" applyNumberFormat="1" applyFont="1" applyFill="1" applyBorder="1" applyAlignment="1">
      <alignment horizontal="center" vertical="center"/>
    </xf>
    <xf numFmtId="0" fontId="12" fillId="15" borderId="1" xfId="0" applyFont="1" applyFill="1" applyBorder="1" applyAlignment="1">
      <alignment horizontal="center" vertical="top" wrapText="1"/>
    </xf>
    <xf numFmtId="0" fontId="18" fillId="0" borderId="0" xfId="0" applyFont="1" applyAlignment="1">
      <alignment horizontal="center"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0" borderId="0" xfId="0" applyFont="1" applyAlignment="1">
      <alignment horizontal="left" vertical="top" wrapText="1"/>
    </xf>
    <xf numFmtId="0" fontId="18" fillId="3" borderId="0" xfId="0" applyFont="1" applyFill="1" applyAlignment="1">
      <alignment horizontal="right" vertical="center" wrapText="1"/>
    </xf>
    <xf numFmtId="168" fontId="22" fillId="17" borderId="0" xfId="0" applyNumberFormat="1" applyFont="1" applyFill="1" applyBorder="1" applyAlignment="1">
      <alignment horizontal="center" vertical="center"/>
    </xf>
    <xf numFmtId="0" fontId="22" fillId="17" borderId="74" xfId="0" applyFont="1" applyFill="1" applyBorder="1" applyAlignment="1">
      <alignment horizontal="center" vertical="center"/>
    </xf>
    <xf numFmtId="2" fontId="22" fillId="17" borderId="74" xfId="0" applyNumberFormat="1" applyFont="1" applyFill="1" applyBorder="1" applyAlignment="1">
      <alignment horizontal="center" vertical="center"/>
    </xf>
    <xf numFmtId="0" fontId="22" fillId="17" borderId="74" xfId="0" applyNumberFormat="1" applyFont="1" applyFill="1" applyBorder="1" applyAlignment="1">
      <alignment horizontal="center" vertical="center"/>
    </xf>
    <xf numFmtId="49" fontId="22" fillId="17" borderId="74" xfId="0" applyNumberFormat="1" applyFont="1" applyFill="1" applyBorder="1" applyAlignment="1">
      <alignment horizontal="center" vertical="center"/>
    </xf>
    <xf numFmtId="0" fontId="22" fillId="17" borderId="74" xfId="0" applyFont="1" applyFill="1" applyBorder="1" applyAlignment="1">
      <alignment horizontal="center" vertical="center" wrapText="1"/>
    </xf>
    <xf numFmtId="0" fontId="22" fillId="17" borderId="74" xfId="0" applyFont="1" applyFill="1" applyBorder="1" applyAlignment="1">
      <alignment horizontal="center" vertical="top" wrapText="1"/>
    </xf>
    <xf numFmtId="168" fontId="11" fillId="15" borderId="75" xfId="0" applyNumberFormat="1" applyFont="1" applyFill="1" applyBorder="1" applyAlignment="1">
      <alignment horizontal="center" vertical="center"/>
    </xf>
    <xf numFmtId="0" fontId="11" fillId="15" borderId="76" xfId="0" applyFont="1" applyFill="1" applyBorder="1" applyAlignment="1">
      <alignment horizontal="center" vertical="center"/>
    </xf>
    <xf numFmtId="2" fontId="11" fillId="15" borderId="76" xfId="0" applyNumberFormat="1" applyFont="1" applyFill="1" applyBorder="1" applyAlignment="1">
      <alignment horizontal="center" vertical="center"/>
    </xf>
    <xf numFmtId="0" fontId="11" fillId="15" borderId="76" xfId="0" applyNumberFormat="1" applyFont="1" applyFill="1" applyBorder="1" applyAlignment="1">
      <alignment horizontal="center" vertical="center"/>
    </xf>
    <xf numFmtId="49" fontId="11" fillId="15" borderId="76" xfId="0" applyNumberFormat="1" applyFont="1" applyFill="1" applyBorder="1" applyAlignment="1">
      <alignment horizontal="center" vertical="center"/>
    </xf>
    <xf numFmtId="0" fontId="38" fillId="15" borderId="76" xfId="4" applyFont="1" applyFill="1" applyBorder="1" applyAlignment="1">
      <alignment horizontal="center" vertical="center" wrapText="1"/>
    </xf>
    <xf numFmtId="0" fontId="11" fillId="15" borderId="76" xfId="0" applyFont="1" applyFill="1" applyBorder="1" applyAlignment="1">
      <alignment horizontal="center" vertical="top" wrapText="1"/>
    </xf>
    <xf numFmtId="168" fontId="11" fillId="16" borderId="63" xfId="0" applyNumberFormat="1" applyFont="1" applyFill="1" applyBorder="1" applyAlignment="1">
      <alignment horizontal="center" vertical="center"/>
    </xf>
    <xf numFmtId="0" fontId="11" fillId="16" borderId="73" xfId="0" applyFont="1" applyFill="1" applyBorder="1" applyAlignment="1">
      <alignment horizontal="center" vertical="center"/>
    </xf>
    <xf numFmtId="2" fontId="11" fillId="16" borderId="73" xfId="0" applyNumberFormat="1" applyFont="1" applyFill="1" applyBorder="1" applyAlignment="1">
      <alignment horizontal="center" vertical="center"/>
    </xf>
    <xf numFmtId="0" fontId="11" fillId="16" borderId="73" xfId="0" applyNumberFormat="1" applyFont="1" applyFill="1" applyBorder="1" applyAlignment="1">
      <alignment horizontal="center" vertical="center"/>
    </xf>
    <xf numFmtId="49" fontId="11" fillId="16" borderId="73" xfId="0" applyNumberFormat="1" applyFont="1" applyFill="1" applyBorder="1" applyAlignment="1">
      <alignment horizontal="center" vertical="center"/>
    </xf>
    <xf numFmtId="0" fontId="38" fillId="16" borderId="73" xfId="4" applyFont="1" applyFill="1" applyBorder="1" applyAlignment="1">
      <alignment horizontal="center" vertical="center" wrapText="1"/>
    </xf>
    <xf numFmtId="0" fontId="11" fillId="16" borderId="73" xfId="0" applyFont="1" applyFill="1" applyBorder="1" applyAlignment="1">
      <alignment horizontal="center" vertical="top" wrapText="1"/>
    </xf>
    <xf numFmtId="168" fontId="11" fillId="15" borderId="63" xfId="0" applyNumberFormat="1" applyFont="1" applyFill="1" applyBorder="1" applyAlignment="1">
      <alignment horizontal="center" vertical="center"/>
    </xf>
    <xf numFmtId="0" fontId="11" fillId="15" borderId="73" xfId="0" applyFont="1" applyFill="1" applyBorder="1" applyAlignment="1">
      <alignment horizontal="center" vertical="center"/>
    </xf>
    <xf numFmtId="2" fontId="11" fillId="15" borderId="73" xfId="0" applyNumberFormat="1" applyFont="1" applyFill="1" applyBorder="1" applyAlignment="1">
      <alignment horizontal="center" vertical="center"/>
    </xf>
    <xf numFmtId="0" fontId="11" fillId="4" borderId="73" xfId="0" applyNumberFormat="1" applyFont="1" applyFill="1" applyBorder="1" applyAlignment="1">
      <alignment horizontal="center" vertical="center"/>
    </xf>
    <xf numFmtId="49" fontId="11" fillId="15" borderId="73" xfId="0" applyNumberFormat="1" applyFont="1" applyFill="1" applyBorder="1" applyAlignment="1">
      <alignment horizontal="center" vertical="center"/>
    </xf>
    <xf numFmtId="0" fontId="38" fillId="15" borderId="73" xfId="4" applyFont="1" applyFill="1" applyBorder="1" applyAlignment="1">
      <alignment horizontal="center" vertical="center" wrapText="1"/>
    </xf>
    <xf numFmtId="0" fontId="11" fillId="15" borderId="73" xfId="0" applyFont="1" applyFill="1" applyBorder="1" applyAlignment="1">
      <alignment horizontal="center" vertical="top" wrapText="1"/>
    </xf>
    <xf numFmtId="0" fontId="11" fillId="5" borderId="73" xfId="0" applyNumberFormat="1" applyFont="1" applyFill="1" applyBorder="1" applyAlignment="1">
      <alignment horizontal="center" vertical="center"/>
    </xf>
    <xf numFmtId="0" fontId="11" fillId="15" borderId="73" xfId="0" applyNumberFormat="1" applyFont="1" applyFill="1" applyBorder="1" applyAlignment="1">
      <alignment horizontal="center" vertical="center"/>
    </xf>
    <xf numFmtId="0" fontId="11" fillId="15" borderId="73" xfId="0" applyFont="1" applyFill="1" applyBorder="1" applyAlignment="1">
      <alignment horizontal="center" vertical="center" wrapText="1"/>
    </xf>
    <xf numFmtId="0" fontId="11" fillId="16" borderId="73" xfId="0" applyFont="1" applyFill="1" applyBorder="1" applyAlignment="1">
      <alignment horizontal="center" vertical="center" wrapText="1"/>
    </xf>
    <xf numFmtId="49" fontId="10" fillId="15" borderId="68" xfId="0" applyNumberFormat="1" applyFont="1" applyFill="1" applyBorder="1" applyAlignment="1">
      <alignment horizontal="center" vertical="center"/>
    </xf>
    <xf numFmtId="49" fontId="10" fillId="16" borderId="68" xfId="0" applyNumberFormat="1" applyFont="1" applyFill="1" applyBorder="1" applyAlignment="1">
      <alignment horizontal="center" vertical="center"/>
    </xf>
    <xf numFmtId="168" fontId="16" fillId="16" borderId="68" xfId="0" applyNumberFormat="1" applyFont="1" applyFill="1" applyBorder="1" applyAlignment="1">
      <alignment horizontal="center" vertical="center"/>
    </xf>
    <xf numFmtId="168" fontId="16" fillId="15" borderId="68" xfId="0" applyNumberFormat="1" applyFont="1" applyFill="1" applyBorder="1" applyAlignment="1">
      <alignment horizontal="center" vertical="center"/>
    </xf>
    <xf numFmtId="168" fontId="16" fillId="16" borderId="72" xfId="0" applyNumberFormat="1" applyFont="1" applyFill="1" applyBorder="1" applyAlignment="1">
      <alignment horizontal="center" vertical="center"/>
    </xf>
    <xf numFmtId="168" fontId="0" fillId="0" borderId="0" xfId="0" applyNumberFormat="1"/>
    <xf numFmtId="49" fontId="9" fillId="15" borderId="68" xfId="0" applyNumberFormat="1" applyFont="1" applyFill="1" applyBorder="1" applyAlignment="1">
      <alignment horizontal="center" vertical="center"/>
    </xf>
    <xf numFmtId="49" fontId="9" fillId="16" borderId="68" xfId="0" applyNumberFormat="1" applyFont="1" applyFill="1" applyBorder="1" applyAlignment="1">
      <alignment horizontal="center" vertical="center"/>
    </xf>
    <xf numFmtId="20" fontId="38" fillId="16" borderId="68" xfId="4" applyNumberFormat="1" applyFill="1" applyBorder="1" applyAlignment="1">
      <alignment horizontal="center" vertical="center" wrapText="1"/>
    </xf>
    <xf numFmtId="0" fontId="0" fillId="0" borderId="0" xfId="0" applyAlignment="1">
      <alignment horizontal="center"/>
    </xf>
    <xf numFmtId="0" fontId="0" fillId="0" borderId="77" xfId="0" applyFont="1" applyBorder="1" applyAlignment="1">
      <alignment horizontal="center"/>
    </xf>
    <xf numFmtId="0" fontId="33" fillId="14" borderId="77" xfId="0" applyFont="1" applyFill="1" applyBorder="1" applyAlignment="1">
      <alignment horizontal="center"/>
    </xf>
    <xf numFmtId="10" fontId="33" fillId="14" borderId="77" xfId="3" applyNumberFormat="1" applyFont="1" applyFill="1" applyBorder="1" applyAlignment="1">
      <alignment horizontal="center"/>
    </xf>
    <xf numFmtId="0" fontId="13" fillId="16" borderId="1" xfId="0" applyFont="1" applyFill="1" applyBorder="1" applyAlignment="1">
      <alignment horizontal="center" vertical="center" wrapText="1"/>
    </xf>
    <xf numFmtId="49" fontId="8" fillId="15" borderId="73" xfId="0" applyNumberFormat="1" applyFont="1" applyFill="1" applyBorder="1" applyAlignment="1">
      <alignment horizontal="center" vertical="center"/>
    </xf>
    <xf numFmtId="0" fontId="8" fillId="15" borderId="73" xfId="0" applyFont="1" applyFill="1" applyBorder="1" applyAlignment="1">
      <alignment horizontal="center" vertical="top" wrapText="1"/>
    </xf>
    <xf numFmtId="0" fontId="8" fillId="16" borderId="73" xfId="0" applyFont="1" applyFill="1" applyBorder="1" applyAlignment="1">
      <alignment horizontal="center" vertical="top" wrapText="1"/>
    </xf>
    <xf numFmtId="0" fontId="38" fillId="15" borderId="73" xfId="4" applyFill="1" applyBorder="1" applyAlignment="1">
      <alignment horizontal="center" vertical="center" wrapText="1"/>
    </xf>
    <xf numFmtId="0" fontId="0" fillId="0" borderId="0" xfId="0" applyAlignment="1">
      <alignment horizontal="center"/>
    </xf>
    <xf numFmtId="0" fontId="7" fillId="15" borderId="1" xfId="0" applyFont="1" applyFill="1" applyBorder="1" applyAlignment="1">
      <alignment horizontal="center" vertical="top" wrapText="1"/>
    </xf>
    <xf numFmtId="49" fontId="7" fillId="15" borderId="68" xfId="0" applyNumberFormat="1" applyFont="1" applyFill="1" applyBorder="1" applyAlignment="1">
      <alignment horizontal="center" vertical="center"/>
    </xf>
    <xf numFmtId="0" fontId="7" fillId="15" borderId="68" xfId="0" applyFont="1" applyFill="1" applyBorder="1" applyAlignment="1">
      <alignment horizontal="center" vertical="center"/>
    </xf>
    <xf numFmtId="49" fontId="7" fillId="16" borderId="68" xfId="0" applyNumberFormat="1" applyFont="1" applyFill="1" applyBorder="1" applyAlignment="1">
      <alignment horizontal="center" vertical="center"/>
    </xf>
    <xf numFmtId="0" fontId="38" fillId="16" borderId="72" xfId="4" applyFill="1" applyBorder="1" applyAlignment="1">
      <alignment horizontal="center" vertical="center" wrapText="1"/>
    </xf>
    <xf numFmtId="0" fontId="7" fillId="16" borderId="73" xfId="0" applyFont="1" applyFill="1" applyBorder="1" applyAlignment="1">
      <alignment horizontal="center" vertical="top" wrapText="1"/>
    </xf>
    <xf numFmtId="0" fontId="7" fillId="16" borderId="1" xfId="0" applyFont="1" applyFill="1" applyBorder="1" applyAlignment="1">
      <alignment horizontal="center" vertical="top" wrapText="1"/>
    </xf>
    <xf numFmtId="0" fontId="7" fillId="16" borderId="72" xfId="0" applyFont="1" applyFill="1" applyBorder="1" applyAlignment="1">
      <alignment horizontal="center" vertical="center"/>
    </xf>
    <xf numFmtId="0" fontId="7" fillId="16" borderId="68" xfId="0" applyFont="1" applyFill="1" applyBorder="1" applyAlignment="1">
      <alignment horizontal="center" vertical="center"/>
    </xf>
    <xf numFmtId="49" fontId="6" fillId="15" borderId="68" xfId="0" applyNumberFormat="1" applyFont="1" applyFill="1" applyBorder="1" applyAlignment="1">
      <alignment horizontal="center" vertical="center"/>
    </xf>
    <xf numFmtId="0" fontId="6" fillId="15" borderId="68" xfId="0" applyFont="1" applyFill="1" applyBorder="1" applyAlignment="1">
      <alignment horizontal="center" vertical="center"/>
    </xf>
    <xf numFmtId="0" fontId="6" fillId="15" borderId="1" xfId="0" applyFont="1" applyFill="1" applyBorder="1" applyAlignment="1">
      <alignment horizontal="center" vertical="top" wrapText="1"/>
    </xf>
    <xf numFmtId="0" fontId="6" fillId="16" borderId="73" xfId="0" applyFont="1" applyFill="1" applyBorder="1" applyAlignment="1">
      <alignment horizontal="center" vertical="top" wrapText="1"/>
    </xf>
    <xf numFmtId="0" fontId="6" fillId="16" borderId="72" xfId="0" applyFont="1" applyFill="1" applyBorder="1" applyAlignment="1">
      <alignment horizontal="center" vertical="center"/>
    </xf>
    <xf numFmtId="0" fontId="6" fillId="16" borderId="1" xfId="0" applyFont="1" applyFill="1" applyBorder="1" applyAlignment="1">
      <alignment horizontal="center" vertical="top" wrapText="1"/>
    </xf>
    <xf numFmtId="0" fontId="6" fillId="16" borderId="68" xfId="0" applyFont="1" applyFill="1" applyBorder="1" applyAlignment="1">
      <alignment horizontal="center" vertical="center"/>
    </xf>
    <xf numFmtId="167" fontId="6" fillId="16" borderId="68" xfId="0" applyNumberFormat="1" applyFont="1" applyFill="1" applyBorder="1" applyAlignment="1">
      <alignment horizontal="center" vertical="center"/>
    </xf>
    <xf numFmtId="167" fontId="6" fillId="15" borderId="68" xfId="0" applyNumberFormat="1" applyFont="1" applyFill="1" applyBorder="1" applyAlignment="1">
      <alignment horizontal="center" vertical="center"/>
    </xf>
    <xf numFmtId="0" fontId="29" fillId="0" borderId="77" xfId="0" applyFont="1" applyBorder="1"/>
    <xf numFmtId="0" fontId="0" fillId="0" borderId="0" xfId="0" applyAlignment="1">
      <alignment horizontal="center"/>
    </xf>
    <xf numFmtId="0" fontId="5" fillId="16" borderId="68" xfId="0" applyFont="1" applyFill="1" applyBorder="1" applyAlignment="1">
      <alignment horizontal="center" vertical="center"/>
    </xf>
    <xf numFmtId="0" fontId="5" fillId="15" borderId="68" xfId="0" applyFont="1" applyFill="1" applyBorder="1" applyAlignment="1">
      <alignment horizontal="center" vertical="center"/>
    </xf>
    <xf numFmtId="0" fontId="5" fillId="16" borderId="1" xfId="0" applyFont="1" applyFill="1" applyBorder="1" applyAlignment="1">
      <alignment horizontal="center" vertical="top" wrapText="1"/>
    </xf>
    <xf numFmtId="0" fontId="5" fillId="15" borderId="1" xfId="0" applyFont="1" applyFill="1" applyBorder="1" applyAlignment="1">
      <alignment horizontal="center" vertical="top" wrapText="1"/>
    </xf>
    <xf numFmtId="0" fontId="5" fillId="16" borderId="73" xfId="0" applyFont="1" applyFill="1" applyBorder="1" applyAlignment="1">
      <alignment horizontal="center" vertical="top" wrapText="1"/>
    </xf>
    <xf numFmtId="0" fontId="5" fillId="16" borderId="72" xfId="0" applyFont="1" applyFill="1" applyBorder="1" applyAlignment="1">
      <alignment horizontal="center" vertical="center"/>
    </xf>
    <xf numFmtId="0" fontId="4" fillId="15" borderId="68" xfId="0" applyFont="1" applyFill="1" applyBorder="1" applyAlignment="1">
      <alignment horizontal="center" vertical="center"/>
    </xf>
    <xf numFmtId="0" fontId="4" fillId="15" borderId="1" xfId="0" applyFont="1" applyFill="1" applyBorder="1" applyAlignment="1">
      <alignment horizontal="center" vertical="top" wrapText="1"/>
    </xf>
    <xf numFmtId="0" fontId="4" fillId="16" borderId="73" xfId="0" applyFont="1" applyFill="1" applyBorder="1" applyAlignment="1">
      <alignment horizontal="center" vertical="top" wrapText="1"/>
    </xf>
    <xf numFmtId="0" fontId="4" fillId="16" borderId="72" xfId="0" applyFont="1" applyFill="1" applyBorder="1" applyAlignment="1">
      <alignment horizontal="center" vertical="center"/>
    </xf>
    <xf numFmtId="0" fontId="4" fillId="16" borderId="1" xfId="0" applyFont="1" applyFill="1" applyBorder="1" applyAlignment="1">
      <alignment horizontal="center" vertical="top" wrapText="1"/>
    </xf>
    <xf numFmtId="0" fontId="4" fillId="16" borderId="68" xfId="0" applyFont="1" applyFill="1" applyBorder="1" applyAlignment="1">
      <alignment horizontal="center" vertical="center"/>
    </xf>
    <xf numFmtId="0" fontId="29" fillId="0" borderId="0" xfId="0" applyFont="1" applyAlignment="1"/>
    <xf numFmtId="0" fontId="18" fillId="0" borderId="0" xfId="0" applyFont="1" applyAlignment="1">
      <alignment horizontal="center" vertical="center" wrapText="1"/>
    </xf>
    <xf numFmtId="0" fontId="0" fillId="0" borderId="0" xfId="0" applyAlignment="1">
      <alignment horizontal="center"/>
    </xf>
    <xf numFmtId="0" fontId="3" fillId="15" borderId="68" xfId="0" applyFont="1" applyFill="1" applyBorder="1" applyAlignment="1">
      <alignment horizontal="center" vertical="center"/>
    </xf>
    <xf numFmtId="0" fontId="3" fillId="16" borderId="68" xfId="0" applyFont="1" applyFill="1" applyBorder="1" applyAlignment="1">
      <alignment horizontal="center" vertical="center"/>
    </xf>
    <xf numFmtId="0" fontId="3" fillId="15" borderId="1" xfId="0" applyFont="1" applyFill="1" applyBorder="1" applyAlignment="1">
      <alignment horizontal="center" vertical="top" wrapText="1"/>
    </xf>
    <xf numFmtId="0" fontId="3" fillId="16" borderId="72" xfId="0" applyFont="1" applyFill="1" applyBorder="1" applyAlignment="1">
      <alignment horizontal="center" vertical="center"/>
    </xf>
    <xf numFmtId="0" fontId="3" fillId="16" borderId="73" xfId="0" applyFont="1" applyFill="1" applyBorder="1" applyAlignment="1">
      <alignment horizontal="center" vertical="top" wrapText="1"/>
    </xf>
    <xf numFmtId="0" fontId="3" fillId="16" borderId="1" xfId="0" applyFont="1" applyFill="1" applyBorder="1" applyAlignment="1">
      <alignment horizontal="center" vertical="top" wrapText="1"/>
    </xf>
    <xf numFmtId="0" fontId="2" fillId="15" borderId="1" xfId="0" applyFont="1" applyFill="1" applyBorder="1" applyAlignment="1">
      <alignment horizontal="center" vertical="top" wrapText="1"/>
    </xf>
    <xf numFmtId="0" fontId="2" fillId="16" borderId="1" xfId="0" applyFont="1" applyFill="1" applyBorder="1" applyAlignment="1">
      <alignment horizontal="center" vertical="top" wrapText="1"/>
    </xf>
    <xf numFmtId="10" fontId="0" fillId="0" borderId="0" xfId="0" applyNumberFormat="1"/>
    <xf numFmtId="0" fontId="33" fillId="14" borderId="78" xfId="3" applyNumberFormat="1" applyFont="1" applyFill="1" applyBorder="1" applyAlignment="1">
      <alignment horizontal="center"/>
    </xf>
    <xf numFmtId="0" fontId="33" fillId="14" borderId="80" xfId="3" applyNumberFormat="1" applyFont="1" applyFill="1" applyBorder="1" applyAlignment="1">
      <alignment horizontal="center"/>
    </xf>
    <xf numFmtId="0" fontId="33" fillId="14" borderId="79" xfId="3" applyNumberFormat="1" applyFont="1" applyFill="1" applyBorder="1" applyAlignment="1">
      <alignment horizontal="center"/>
    </xf>
    <xf numFmtId="0" fontId="33" fillId="14" borderId="78" xfId="0" applyFont="1" applyFill="1" applyBorder="1" applyAlignment="1">
      <alignment horizontal="center"/>
    </xf>
    <xf numFmtId="0" fontId="33" fillId="14" borderId="80" xfId="0" applyFont="1" applyFill="1" applyBorder="1" applyAlignment="1">
      <alignment horizontal="center"/>
    </xf>
    <xf numFmtId="0" fontId="33" fillId="14" borderId="79" xfId="0" applyFont="1" applyFill="1" applyBorder="1" applyAlignment="1">
      <alignment horizontal="center"/>
    </xf>
    <xf numFmtId="168" fontId="11" fillId="20" borderId="63" xfId="0" applyNumberFormat="1" applyFont="1" applyFill="1" applyBorder="1" applyAlignment="1">
      <alignment horizontal="center" vertical="center"/>
    </xf>
    <xf numFmtId="0" fontId="11" fillId="20" borderId="73" xfId="0" applyFont="1" applyFill="1" applyBorder="1" applyAlignment="1">
      <alignment horizontal="center" vertical="center"/>
    </xf>
    <xf numFmtId="2" fontId="11" fillId="20" borderId="73" xfId="0" applyNumberFormat="1" applyFont="1" applyFill="1" applyBorder="1" applyAlignment="1">
      <alignment horizontal="center" vertical="center"/>
    </xf>
    <xf numFmtId="0" fontId="11" fillId="20" borderId="73" xfId="0" applyNumberFormat="1" applyFont="1" applyFill="1" applyBorder="1" applyAlignment="1">
      <alignment horizontal="center" vertical="center"/>
    </xf>
    <xf numFmtId="49" fontId="11" fillId="20" borderId="73" xfId="0" applyNumberFormat="1" applyFont="1" applyFill="1" applyBorder="1" applyAlignment="1">
      <alignment horizontal="center" vertical="center"/>
    </xf>
    <xf numFmtId="0" fontId="11" fillId="20" borderId="73" xfId="0" applyFont="1" applyFill="1" applyBorder="1" applyAlignment="1">
      <alignment horizontal="center" vertical="center" wrapText="1"/>
    </xf>
    <xf numFmtId="0" fontId="11" fillId="20" borderId="73" xfId="0" applyFont="1" applyFill="1" applyBorder="1" applyAlignment="1">
      <alignment horizontal="center" vertical="top" wrapText="1"/>
    </xf>
    <xf numFmtId="0" fontId="0" fillId="0" borderId="0" xfId="0" applyFill="1"/>
    <xf numFmtId="0" fontId="1" fillId="15" borderId="73" xfId="0" applyFont="1" applyFill="1" applyBorder="1" applyAlignment="1">
      <alignment horizontal="center" vertical="top" wrapText="1"/>
    </xf>
    <xf numFmtId="0" fontId="38" fillId="16" borderId="73" xfId="4" applyFill="1" applyBorder="1" applyAlignment="1">
      <alignment horizontal="center" vertical="center" wrapText="1"/>
    </xf>
    <xf numFmtId="0" fontId="1" fillId="16" borderId="73" xfId="0" applyFont="1" applyFill="1" applyBorder="1" applyAlignment="1">
      <alignment horizontal="center" vertical="top" wrapText="1"/>
    </xf>
    <xf numFmtId="0" fontId="1" fillId="16" borderId="73" xfId="0" applyFont="1" applyFill="1" applyBorder="1" applyAlignment="1">
      <alignment horizontal="center" vertical="center"/>
    </xf>
    <xf numFmtId="49" fontId="1" fillId="16" borderId="73" xfId="0" applyNumberFormat="1" applyFont="1" applyFill="1" applyBorder="1" applyAlignment="1">
      <alignment horizontal="center" vertical="center"/>
    </xf>
    <xf numFmtId="0" fontId="1" fillId="15" borderId="73" xfId="0" applyFont="1" applyFill="1" applyBorder="1" applyAlignment="1">
      <alignment horizontal="center" vertical="center"/>
    </xf>
    <xf numFmtId="0" fontId="0" fillId="0" borderId="0" xfId="0" applyAlignment="1">
      <alignment horizontal="center"/>
    </xf>
    <xf numFmtId="49" fontId="1" fillId="15" borderId="73" xfId="0" applyNumberFormat="1" applyFont="1" applyFill="1" applyBorder="1" applyAlignment="1">
      <alignment horizontal="center" vertical="center"/>
    </xf>
    <xf numFmtId="0" fontId="18" fillId="2" borderId="0" xfId="0" applyFont="1" applyFill="1" applyAlignment="1">
      <alignment horizontal="center" vertical="center" wrapText="1"/>
    </xf>
    <xf numFmtId="0" fontId="18" fillId="0" borderId="0" xfId="0" applyFont="1" applyAlignment="1">
      <alignment horizontal="right" vertical="center" wrapText="1"/>
    </xf>
    <xf numFmtId="0" fontId="18" fillId="0" borderId="0" xfId="0" applyFont="1" applyAlignment="1">
      <alignment horizontal="left" vertical="top" wrapText="1"/>
    </xf>
    <xf numFmtId="0" fontId="18" fillId="3" borderId="0" xfId="0" applyFont="1" applyFill="1" applyAlignment="1">
      <alignment horizontal="right" vertical="center" wrapText="1"/>
    </xf>
    <xf numFmtId="0" fontId="18" fillId="0" borderId="0" xfId="0" applyFont="1" applyAlignment="1">
      <alignment horizontal="center" vertical="center" wrapText="1"/>
    </xf>
    <xf numFmtId="0" fontId="18" fillId="2" borderId="0" xfId="0" applyFont="1" applyFill="1" applyAlignment="1">
      <alignment horizontal="center" vertical="center"/>
    </xf>
    <xf numFmtId="167" fontId="22" fillId="17" borderId="74" xfId="0" applyNumberFormat="1" applyFont="1" applyFill="1" applyBorder="1" applyAlignment="1">
      <alignment horizontal="right" vertical="center"/>
    </xf>
    <xf numFmtId="167" fontId="11" fillId="15" borderId="76" xfId="0" applyNumberFormat="1" applyFont="1" applyFill="1" applyBorder="1" applyAlignment="1">
      <alignment horizontal="right" vertical="center"/>
    </xf>
    <xf numFmtId="2" fontId="11" fillId="16" borderId="73" xfId="0" applyNumberFormat="1" applyFont="1" applyFill="1" applyBorder="1" applyAlignment="1">
      <alignment horizontal="right" vertical="center"/>
    </xf>
    <xf numFmtId="167" fontId="11" fillId="15" borderId="73" xfId="0" applyNumberFormat="1" applyFont="1" applyFill="1" applyBorder="1" applyAlignment="1">
      <alignment horizontal="right" vertical="center"/>
    </xf>
    <xf numFmtId="167" fontId="11" fillId="16" borderId="73" xfId="0" applyNumberFormat="1" applyFont="1" applyFill="1" applyBorder="1" applyAlignment="1">
      <alignment horizontal="right" vertical="center"/>
    </xf>
    <xf numFmtId="2" fontId="11" fillId="15" borderId="73" xfId="0" applyNumberFormat="1" applyFont="1" applyFill="1" applyBorder="1" applyAlignment="1">
      <alignment horizontal="right" vertical="center"/>
    </xf>
    <xf numFmtId="167" fontId="42" fillId="19" borderId="73" xfId="5" applyNumberFormat="1" applyBorder="1" applyAlignment="1">
      <alignment horizontal="right" vertical="center"/>
    </xf>
    <xf numFmtId="2" fontId="1" fillId="15" borderId="73" xfId="0" quotePrefix="1" applyNumberFormat="1" applyFont="1" applyFill="1" applyBorder="1" applyAlignment="1">
      <alignment horizontal="right" vertical="center"/>
    </xf>
    <xf numFmtId="167" fontId="0" fillId="0" borderId="0" xfId="0" applyNumberFormat="1" applyAlignment="1">
      <alignment horizontal="right" vertical="center"/>
    </xf>
    <xf numFmtId="0" fontId="18" fillId="0" borderId="0" xfId="0" applyFont="1" applyAlignment="1">
      <alignment horizontal="center" vertical="center" wrapText="1"/>
    </xf>
    <xf numFmtId="0" fontId="18" fillId="0" borderId="0" xfId="0" applyFont="1" applyAlignment="1">
      <alignment horizontal="righ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18" fillId="0" borderId="0" xfId="0" applyFont="1" applyAlignment="1">
      <alignment horizontal="left" vertical="top" wrapText="1"/>
    </xf>
    <xf numFmtId="0" fontId="18" fillId="3" borderId="0" xfId="0" applyFont="1" applyFill="1" applyAlignment="1">
      <alignment horizontal="right" vertical="center" wrapText="1"/>
    </xf>
    <xf numFmtId="0" fontId="44" fillId="0" borderId="0" xfId="0" applyFont="1"/>
    <xf numFmtId="0" fontId="44" fillId="0" borderId="0" xfId="0" applyFont="1" applyAlignment="1">
      <alignment horizontal="right" vertical="center" wrapText="1"/>
    </xf>
    <xf numFmtId="0" fontId="44" fillId="0" borderId="0" xfId="0" applyFont="1" applyAlignment="1">
      <alignment horizontal="right" vertical="center"/>
    </xf>
    <xf numFmtId="169" fontId="44" fillId="0" borderId="0" xfId="0" applyNumberFormat="1" applyFont="1" applyAlignment="1">
      <alignment horizontal="right" vertical="center" wrapText="1"/>
    </xf>
    <xf numFmtId="0" fontId="44" fillId="3" borderId="0" xfId="0" applyFont="1" applyFill="1" applyAlignment="1">
      <alignment horizontal="right" vertical="center"/>
    </xf>
    <xf numFmtId="0" fontId="44" fillId="3" borderId="0" xfId="0" applyFont="1" applyFill="1" applyAlignment="1">
      <alignment horizontal="right" vertical="center" wrapText="1"/>
    </xf>
    <xf numFmtId="2" fontId="44" fillId="3" borderId="0" xfId="0" applyNumberFormat="1" applyFont="1" applyFill="1" applyAlignment="1">
      <alignment horizontal="right" vertical="center" wrapText="1"/>
    </xf>
    <xf numFmtId="170" fontId="44" fillId="0" borderId="0" xfId="0" applyNumberFormat="1" applyFont="1" applyAlignment="1">
      <alignment horizontal="right" vertical="center" wrapText="1"/>
    </xf>
    <xf numFmtId="170" fontId="44" fillId="3" borderId="0" xfId="0" applyNumberFormat="1" applyFont="1" applyFill="1" applyAlignment="1">
      <alignment horizontal="right" vertical="center" wrapText="1"/>
    </xf>
    <xf numFmtId="2" fontId="44" fillId="0" borderId="0" xfId="0" applyNumberFormat="1" applyFont="1" applyAlignment="1">
      <alignment horizontal="right" vertical="center" wrapText="1"/>
    </xf>
    <xf numFmtId="169" fontId="44" fillId="3" borderId="0" xfId="0" applyNumberFormat="1" applyFont="1" applyFill="1" applyAlignment="1">
      <alignment horizontal="right" vertical="center" wrapText="1"/>
    </xf>
    <xf numFmtId="0" fontId="18" fillId="0" borderId="0" xfId="0" applyFont="1" applyAlignment="1">
      <alignment horizontal="center" vertical="center" wrapText="1"/>
    </xf>
    <xf numFmtId="0" fontId="18" fillId="0" borderId="0" xfId="0" applyFont="1" applyAlignment="1">
      <alignment horizontal="right" vertical="center" wrapText="1"/>
    </xf>
    <xf numFmtId="0" fontId="18" fillId="0" borderId="0" xfId="0" applyFont="1" applyAlignment="1">
      <alignment horizontal="left" vertical="top" wrapText="1"/>
    </xf>
    <xf numFmtId="0" fontId="18" fillId="0" borderId="0" xfId="0" applyFont="1" applyAlignment="1">
      <alignment vertical="top" wrapText="1"/>
    </xf>
    <xf numFmtId="0" fontId="44" fillId="3" borderId="0" xfId="0" applyFont="1" applyFill="1" applyAlignment="1">
      <alignment horizontal="right" vertical="center" wrapText="1"/>
    </xf>
    <xf numFmtId="0" fontId="44" fillId="0" borderId="0" xfId="0" applyFont="1" applyAlignment="1">
      <alignment horizontal="right" vertical="center" wrapText="1"/>
    </xf>
    <xf numFmtId="0" fontId="44" fillId="2" borderId="0" xfId="0" applyFont="1" applyFill="1" applyAlignment="1">
      <alignment horizontal="center" vertical="center" wrapText="1"/>
    </xf>
    <xf numFmtId="0" fontId="44" fillId="2" borderId="0" xfId="0" applyFont="1" applyFill="1" applyAlignment="1">
      <alignment horizontal="center" vertical="center"/>
    </xf>
    <xf numFmtId="171" fontId="44" fillId="0" borderId="0" xfId="0" applyNumberFormat="1" applyFont="1" applyAlignment="1">
      <alignment horizontal="right" vertical="center" wrapText="1"/>
    </xf>
    <xf numFmtId="0" fontId="18" fillId="0" borderId="0" xfId="0" applyFont="1" applyAlignment="1">
      <alignment horizontal="right" vertical="center" wrapText="1"/>
    </xf>
    <xf numFmtId="0" fontId="18" fillId="0" borderId="0" xfId="0" applyFont="1" applyAlignment="1">
      <alignment horizontal="left" vertical="top" wrapText="1"/>
    </xf>
    <xf numFmtId="0" fontId="18" fillId="0" borderId="0" xfId="0" applyFont="1" applyAlignment="1">
      <alignment horizontal="center" vertical="center" wrapText="1"/>
    </xf>
    <xf numFmtId="0" fontId="44" fillId="3" borderId="0" xfId="0" applyFont="1" applyFill="1" applyAlignment="1">
      <alignment horizontal="right" vertical="center" wrapText="1"/>
    </xf>
    <xf numFmtId="0" fontId="44" fillId="0" borderId="0" xfId="0" applyFont="1" applyAlignment="1">
      <alignment horizontal="right" vertical="center" wrapText="1"/>
    </xf>
    <xf numFmtId="0" fontId="44" fillId="2" borderId="0" xfId="0" applyFont="1" applyFill="1" applyAlignment="1">
      <alignment horizontal="center" vertical="center"/>
    </xf>
    <xf numFmtId="0" fontId="44" fillId="2" borderId="0" xfId="0" applyFont="1" applyFill="1" applyAlignment="1">
      <alignment horizontal="center" vertical="center" wrapText="1"/>
    </xf>
    <xf numFmtId="0" fontId="18" fillId="0" borderId="0" xfId="0" applyFont="1" applyAlignment="1">
      <alignment vertical="center" wrapText="1"/>
    </xf>
    <xf numFmtId="167" fontId="1" fillId="16" borderId="73" xfId="0" applyNumberFormat="1" applyFont="1" applyFill="1" applyBorder="1" applyAlignment="1">
      <alignment horizontal="right" vertical="center"/>
    </xf>
    <xf numFmtId="0" fontId="1" fillId="16" borderId="73" xfId="0" applyFont="1" applyFill="1" applyBorder="1" applyAlignment="1">
      <alignment horizontal="center" vertical="top" wrapText="1"/>
    </xf>
    <xf numFmtId="0" fontId="1" fillId="16" borderId="73" xfId="0" applyFont="1" applyFill="1" applyBorder="1" applyAlignment="1">
      <alignment horizontal="center" vertical="top" wrapText="1"/>
    </xf>
    <xf numFmtId="0" fontId="1" fillId="16" borderId="73" xfId="0" applyFont="1" applyFill="1" applyBorder="1" applyAlignment="1">
      <alignment horizontal="center" vertical="top" wrapText="1"/>
    </xf>
    <xf numFmtId="0" fontId="1" fillId="16" borderId="73" xfId="0" applyFont="1" applyFill="1" applyBorder="1" applyAlignment="1">
      <alignment horizontal="center" vertical="top" wrapText="1"/>
    </xf>
    <xf numFmtId="0" fontId="1" fillId="16" borderId="73" xfId="0" applyFont="1" applyFill="1" applyBorder="1" applyAlignment="1">
      <alignment horizontal="center" vertical="top" wrapText="1"/>
    </xf>
    <xf numFmtId="168" fontId="1" fillId="16" borderId="63" xfId="0" applyNumberFormat="1" applyFont="1" applyFill="1" applyBorder="1" applyAlignment="1">
      <alignment horizontal="center" vertical="center"/>
    </xf>
    <xf numFmtId="0" fontId="1" fillId="16" borderId="73" xfId="0" applyFont="1" applyFill="1" applyBorder="1" applyAlignment="1">
      <alignment horizontal="center" vertical="top" wrapText="1"/>
    </xf>
    <xf numFmtId="0" fontId="1" fillId="15" borderId="73" xfId="0" applyFont="1" applyFill="1" applyBorder="1" applyAlignment="1">
      <alignment horizontal="center" vertical="top" wrapText="1"/>
    </xf>
    <xf numFmtId="0" fontId="18" fillId="0" borderId="0" xfId="0" applyFont="1" applyAlignment="1">
      <alignment vertical="center" wrapText="1"/>
    </xf>
    <xf numFmtId="0" fontId="29" fillId="21" borderId="77" xfId="0" applyFont="1" applyFill="1" applyBorder="1" applyAlignment="1">
      <alignment horizontal="center" vertical="center"/>
    </xf>
    <xf numFmtId="20" fontId="29" fillId="21" borderId="77" xfId="0" quotePrefix="1" applyNumberFormat="1" applyFont="1" applyFill="1" applyBorder="1" applyAlignment="1">
      <alignment horizontal="center" vertical="center"/>
    </xf>
    <xf numFmtId="0" fontId="29" fillId="0" borderId="57" xfId="0" applyFont="1" applyBorder="1" applyAlignment="1">
      <alignment horizontal="center"/>
    </xf>
    <xf numFmtId="0" fontId="29" fillId="0" borderId="58" xfId="0" applyFont="1" applyBorder="1" applyAlignment="1">
      <alignment horizontal="center"/>
    </xf>
    <xf numFmtId="0" fontId="29" fillId="14" borderId="32" xfId="0" applyFont="1" applyFill="1" applyBorder="1" applyAlignment="1">
      <alignment horizontal="center" vertical="center"/>
    </xf>
    <xf numFmtId="0" fontId="29" fillId="14" borderId="25" xfId="0" applyFont="1" applyFill="1" applyBorder="1" applyAlignment="1">
      <alignment horizontal="center" vertical="center"/>
    </xf>
    <xf numFmtId="0" fontId="29" fillId="14" borderId="26" xfId="0" applyFont="1" applyFill="1" applyBorder="1" applyAlignment="1">
      <alignment horizontal="center" vertical="center"/>
    </xf>
    <xf numFmtId="0" fontId="29" fillId="14" borderId="65" xfId="0" applyFont="1" applyFill="1" applyBorder="1" applyAlignment="1">
      <alignment horizontal="center" vertical="center"/>
    </xf>
    <xf numFmtId="0" fontId="29" fillId="14" borderId="66" xfId="0" applyFont="1" applyFill="1" applyBorder="1" applyAlignment="1">
      <alignment horizontal="center" vertical="center"/>
    </xf>
    <xf numFmtId="164" fontId="39" fillId="14" borderId="32" xfId="0" applyNumberFormat="1" applyFont="1" applyFill="1" applyBorder="1" applyAlignment="1">
      <alignment horizontal="center" vertical="center"/>
    </xf>
    <xf numFmtId="164" fontId="39" fillId="14" borderId="26" xfId="0" applyNumberFormat="1" applyFont="1" applyFill="1" applyBorder="1" applyAlignment="1">
      <alignment horizontal="center" vertical="center"/>
    </xf>
    <xf numFmtId="0" fontId="19" fillId="0" borderId="0" xfId="0" applyFont="1" applyAlignment="1">
      <alignment horizontal="left" vertical="center" wrapText="1"/>
    </xf>
    <xf numFmtId="0" fontId="19" fillId="0" borderId="0" xfId="0" applyFont="1" applyAlignment="1">
      <alignment horizontal="right" vertical="center" wrapText="1"/>
    </xf>
    <xf numFmtId="0" fontId="18" fillId="0" borderId="0" xfId="0" applyFont="1" applyAlignment="1">
      <alignment horizontal="left" vertical="center" wrapText="1"/>
    </xf>
    <xf numFmtId="0" fontId="18" fillId="0" borderId="0" xfId="0" applyFont="1" applyAlignment="1">
      <alignment horizontal="center" vertical="center" wrapText="1"/>
    </xf>
    <xf numFmtId="0" fontId="18" fillId="0" borderId="0" xfId="0" applyFont="1" applyAlignment="1">
      <alignment horizontal="right" vertical="center" wrapText="1"/>
    </xf>
    <xf numFmtId="0" fontId="18" fillId="0" borderId="0" xfId="0" applyFont="1" applyAlignment="1">
      <alignment vertical="center" wrapText="1"/>
    </xf>
    <xf numFmtId="0" fontId="18" fillId="2" borderId="0" xfId="0" applyFont="1" applyFill="1" applyAlignment="1">
      <alignment horizontal="center" vertical="center"/>
    </xf>
    <xf numFmtId="0" fontId="18" fillId="2" borderId="0" xfId="0" applyFont="1" applyFill="1" applyAlignment="1">
      <alignment horizontal="center" vertical="center" wrapText="1"/>
    </xf>
    <xf numFmtId="0" fontId="20" fillId="0" borderId="0" xfId="0" applyFont="1" applyAlignment="1">
      <alignment vertical="center" wrapText="1"/>
    </xf>
    <xf numFmtId="0" fontId="35" fillId="7" borderId="40" xfId="0" applyFont="1" applyFill="1" applyBorder="1" applyAlignment="1">
      <alignment horizontal="center" vertical="center" wrapText="1"/>
    </xf>
    <xf numFmtId="0" fontId="35" fillId="7" borderId="41" xfId="0" applyFont="1" applyFill="1" applyBorder="1" applyAlignment="1">
      <alignment horizontal="center" vertical="center" wrapText="1"/>
    </xf>
    <xf numFmtId="0" fontId="35" fillId="7" borderId="42" xfId="0" applyFont="1" applyFill="1" applyBorder="1" applyAlignment="1">
      <alignment horizontal="center" vertical="center" wrapText="1"/>
    </xf>
    <xf numFmtId="0" fontId="35" fillId="7" borderId="45" xfId="0" applyFont="1" applyFill="1" applyBorder="1" applyAlignment="1">
      <alignment horizontal="center" vertical="center" wrapText="1"/>
    </xf>
    <xf numFmtId="0" fontId="35" fillId="7" borderId="46" xfId="0" applyFont="1" applyFill="1" applyBorder="1" applyAlignment="1">
      <alignment horizontal="center" vertical="center" wrapText="1"/>
    </xf>
    <xf numFmtId="0" fontId="35" fillId="7" borderId="47" xfId="0" applyFont="1" applyFill="1" applyBorder="1" applyAlignment="1">
      <alignment horizontal="center" vertical="center" wrapText="1"/>
    </xf>
    <xf numFmtId="0" fontId="17" fillId="0" borderId="41" xfId="0" applyFont="1" applyBorder="1" applyAlignment="1">
      <alignment horizontal="center" vertical="center" wrapText="1"/>
    </xf>
    <xf numFmtId="0" fontId="18" fillId="0" borderId="0" xfId="0" applyFont="1" applyAlignment="1">
      <alignment horizontal="left" vertical="top" wrapText="1"/>
    </xf>
    <xf numFmtId="0" fontId="18" fillId="3" borderId="0" xfId="0" applyFont="1" applyFill="1" applyAlignment="1">
      <alignment horizontal="right" vertical="center" wrapText="1"/>
    </xf>
    <xf numFmtId="0" fontId="18" fillId="0" borderId="0" xfId="0" applyFont="1" applyAlignment="1">
      <alignment horizontal="center" vertical="top" wrapText="1"/>
    </xf>
    <xf numFmtId="0" fontId="19" fillId="0" borderId="0" xfId="0" quotePrefix="1" applyFont="1" applyAlignment="1">
      <alignment horizontal="right" vertical="center" wrapText="1"/>
    </xf>
    <xf numFmtId="0" fontId="17" fillId="0" borderId="0" xfId="0" applyFont="1" applyAlignment="1">
      <alignment horizontal="center" vertical="center" wrapText="1"/>
    </xf>
    <xf numFmtId="0" fontId="18" fillId="3" borderId="0" xfId="0" applyFont="1" applyFill="1" applyAlignment="1">
      <alignment horizontal="left" vertical="center" wrapText="1"/>
    </xf>
    <xf numFmtId="0" fontId="26" fillId="6" borderId="1" xfId="0" applyFont="1" applyFill="1" applyBorder="1" applyAlignment="1">
      <alignment horizontal="center"/>
    </xf>
    <xf numFmtId="0" fontId="26" fillId="6" borderId="2" xfId="0" applyFont="1" applyFill="1" applyBorder="1" applyAlignment="1">
      <alignment horizontal="center"/>
    </xf>
    <xf numFmtId="0" fontId="36" fillId="12" borderId="48" xfId="0" applyFont="1" applyFill="1" applyBorder="1" applyAlignment="1">
      <alignment horizontal="center" vertical="center" wrapText="1"/>
    </xf>
    <xf numFmtId="0" fontId="36" fillId="12" borderId="49" xfId="0" applyFont="1" applyFill="1" applyBorder="1" applyAlignment="1">
      <alignment horizontal="center" vertical="center" wrapText="1"/>
    </xf>
    <xf numFmtId="0" fontId="36" fillId="12" borderId="50" xfId="0" applyFont="1" applyFill="1" applyBorder="1" applyAlignment="1">
      <alignment horizontal="center" vertical="center" wrapText="1"/>
    </xf>
    <xf numFmtId="0" fontId="36" fillId="12" borderId="51" xfId="0" applyFont="1" applyFill="1" applyBorder="1" applyAlignment="1">
      <alignment horizontal="center" vertical="center" wrapText="1"/>
    </xf>
    <xf numFmtId="0" fontId="36" fillId="12" borderId="52" xfId="0" applyFont="1" applyFill="1" applyBorder="1" applyAlignment="1">
      <alignment horizontal="center" vertical="center" wrapText="1"/>
    </xf>
    <xf numFmtId="0" fontId="36" fillId="12" borderId="53" xfId="0" applyFont="1" applyFill="1" applyBorder="1" applyAlignment="1">
      <alignment horizontal="center" vertical="center" wrapText="1"/>
    </xf>
    <xf numFmtId="0" fontId="34" fillId="9" borderId="40" xfId="0" applyFont="1" applyFill="1" applyBorder="1" applyAlignment="1">
      <alignment horizontal="center" vertical="center" wrapText="1"/>
    </xf>
    <xf numFmtId="0" fontId="34" fillId="9" borderId="41" xfId="0" applyFont="1" applyFill="1" applyBorder="1" applyAlignment="1">
      <alignment horizontal="center" vertical="center" wrapText="1"/>
    </xf>
    <xf numFmtId="0" fontId="34" fillId="9" borderId="42" xfId="0" applyFont="1" applyFill="1" applyBorder="1" applyAlignment="1">
      <alignment horizontal="center" vertical="center" wrapText="1"/>
    </xf>
    <xf numFmtId="0" fontId="34" fillId="9" borderId="43" xfId="0" applyFont="1" applyFill="1" applyBorder="1" applyAlignment="1">
      <alignment horizontal="center" vertical="center" wrapText="1"/>
    </xf>
    <xf numFmtId="0" fontId="34" fillId="9" borderId="0" xfId="0" applyFont="1" applyFill="1" applyAlignment="1">
      <alignment horizontal="center" vertical="center" wrapText="1"/>
    </xf>
    <xf numFmtId="0" fontId="34" fillId="9" borderId="44" xfId="0" applyFont="1" applyFill="1" applyBorder="1" applyAlignment="1">
      <alignment horizontal="center" vertical="center" wrapText="1"/>
    </xf>
    <xf numFmtId="0" fontId="34" fillId="9" borderId="45" xfId="0" applyFont="1" applyFill="1" applyBorder="1" applyAlignment="1">
      <alignment horizontal="center" vertical="center" wrapText="1"/>
    </xf>
    <xf numFmtId="0" fontId="34" fillId="9" borderId="46" xfId="0" applyFont="1" applyFill="1" applyBorder="1" applyAlignment="1">
      <alignment horizontal="center" vertical="center" wrapText="1"/>
    </xf>
    <xf numFmtId="0" fontId="34" fillId="9" borderId="47" xfId="0" applyFont="1" applyFill="1" applyBorder="1" applyAlignment="1">
      <alignment horizontal="center" vertical="center" wrapText="1"/>
    </xf>
    <xf numFmtId="0" fontId="26" fillId="7" borderId="54" xfId="0" applyFont="1" applyFill="1" applyBorder="1" applyAlignment="1">
      <alignment horizontal="center"/>
    </xf>
    <xf numFmtId="0" fontId="26" fillId="7" borderId="55" xfId="0" applyFont="1" applyFill="1" applyBorder="1" applyAlignment="1">
      <alignment horizontal="center"/>
    </xf>
    <xf numFmtId="0" fontId="26" fillId="7" borderId="56" xfId="0" applyFont="1" applyFill="1" applyBorder="1" applyAlignment="1">
      <alignment horizontal="center"/>
    </xf>
    <xf numFmtId="0" fontId="31" fillId="0" borderId="9" xfId="0" applyFont="1" applyBorder="1" applyAlignment="1">
      <alignment horizontal="center" vertical="center"/>
    </xf>
    <xf numFmtId="0" fontId="31" fillId="0" borderId="4" xfId="0" applyFont="1" applyBorder="1" applyAlignment="1">
      <alignment horizontal="center" vertical="center"/>
    </xf>
    <xf numFmtId="0" fontId="31" fillId="0" borderId="10" xfId="0" applyFont="1" applyBorder="1" applyAlignment="1">
      <alignment horizontal="center" vertical="center"/>
    </xf>
    <xf numFmtId="0" fontId="31" fillId="0" borderId="11" xfId="0" applyFont="1" applyBorder="1" applyAlignment="1">
      <alignment horizontal="center" vertical="center"/>
    </xf>
    <xf numFmtId="0" fontId="31" fillId="0" borderId="5" xfId="0" applyFont="1" applyBorder="1" applyAlignment="1">
      <alignment horizontal="center" vertical="center"/>
    </xf>
    <xf numFmtId="0" fontId="31" fillId="0" borderId="12" xfId="0" applyFont="1" applyBorder="1" applyAlignment="1">
      <alignment horizontal="center" vertical="center"/>
    </xf>
    <xf numFmtId="0" fontId="26" fillId="7" borderId="13" xfId="0" applyFont="1" applyFill="1" applyBorder="1" applyAlignment="1">
      <alignment horizontal="center"/>
    </xf>
    <xf numFmtId="0" fontId="26" fillId="7" borderId="14" xfId="0" applyFont="1" applyFill="1" applyBorder="1" applyAlignment="1">
      <alignment horizontal="center"/>
    </xf>
    <xf numFmtId="0" fontId="26" fillId="7" borderId="15" xfId="0" applyFont="1" applyFill="1" applyBorder="1" applyAlignment="1">
      <alignment horizontal="center"/>
    </xf>
    <xf numFmtId="0" fontId="31" fillId="0" borderId="11" xfId="0" applyFont="1" applyBorder="1" applyAlignment="1">
      <alignment horizontal="center"/>
    </xf>
    <xf numFmtId="0" fontId="31" fillId="0" borderId="5" xfId="0" applyFont="1" applyBorder="1" applyAlignment="1">
      <alignment horizontal="center"/>
    </xf>
    <xf numFmtId="0" fontId="31" fillId="0" borderId="12" xfId="0" applyFont="1" applyBorder="1" applyAlignment="1">
      <alignment horizontal="center"/>
    </xf>
    <xf numFmtId="0" fontId="31" fillId="0" borderId="7" xfId="0" applyFont="1" applyBorder="1" applyAlignment="1">
      <alignment horizontal="center" vertical="center"/>
    </xf>
    <xf numFmtId="0" fontId="31" fillId="0" borderId="6" xfId="0" applyFont="1" applyBorder="1" applyAlignment="1">
      <alignment horizontal="center" vertical="center"/>
    </xf>
    <xf numFmtId="0" fontId="31" fillId="0" borderId="8" xfId="0" applyFont="1" applyBorder="1" applyAlignment="1">
      <alignment horizontal="center" vertical="center"/>
    </xf>
    <xf numFmtId="0" fontId="28" fillId="9" borderId="0" xfId="0" applyFont="1" applyFill="1" applyAlignment="1">
      <alignment horizontal="center" vertical="center"/>
    </xf>
    <xf numFmtId="0" fontId="18" fillId="0" borderId="0" xfId="0" applyFont="1" applyAlignment="1">
      <alignment vertical="top" wrapText="1"/>
    </xf>
    <xf numFmtId="0" fontId="26" fillId="7" borderId="0" xfId="0" applyFont="1" applyFill="1" applyAlignment="1">
      <alignment horizontal="center" vertical="center"/>
    </xf>
    <xf numFmtId="164" fontId="19" fillId="0" borderId="32" xfId="0" applyNumberFormat="1" applyFont="1" applyFill="1" applyBorder="1" applyAlignment="1">
      <alignment horizontal="right" vertical="center" wrapText="1"/>
    </xf>
    <xf numFmtId="164" fontId="19" fillId="0" borderId="25" xfId="0" applyNumberFormat="1" applyFont="1" applyFill="1" applyBorder="1" applyAlignment="1">
      <alignment horizontal="right" vertical="center" wrapText="1"/>
    </xf>
    <xf numFmtId="164" fontId="19" fillId="0" borderId="26" xfId="0" applyNumberFormat="1" applyFont="1" applyFill="1" applyBorder="1" applyAlignment="1">
      <alignment horizontal="right" vertical="center" wrapText="1"/>
    </xf>
    <xf numFmtId="0" fontId="19" fillId="0" borderId="32" xfId="0" applyFont="1" applyFill="1" applyBorder="1" applyAlignment="1">
      <alignment horizontal="right" vertical="center" wrapText="1"/>
    </xf>
    <xf numFmtId="0" fontId="19" fillId="0" borderId="25" xfId="0" applyFont="1" applyFill="1" applyBorder="1" applyAlignment="1">
      <alignment horizontal="right" vertical="center" wrapText="1"/>
    </xf>
    <xf numFmtId="0" fontId="19" fillId="0" borderId="26" xfId="0" applyFont="1" applyFill="1" applyBorder="1" applyAlignment="1">
      <alignment horizontal="right" vertical="center" wrapText="1"/>
    </xf>
    <xf numFmtId="0" fontId="19" fillId="0" borderId="32" xfId="0" applyNumberFormat="1" applyFont="1" applyFill="1" applyBorder="1" applyAlignment="1">
      <alignment vertical="center" wrapText="1"/>
    </xf>
    <xf numFmtId="0" fontId="19" fillId="0" borderId="25" xfId="0" applyNumberFormat="1" applyFont="1" applyFill="1" applyBorder="1" applyAlignment="1">
      <alignment vertical="center" wrapText="1"/>
    </xf>
    <xf numFmtId="0" fontId="19" fillId="0" borderId="26" xfId="0" applyNumberFormat="1" applyFont="1" applyFill="1" applyBorder="1" applyAlignment="1">
      <alignment vertical="center" wrapText="1"/>
    </xf>
    <xf numFmtId="164" fontId="19" fillId="0" borderId="32" xfId="3" applyNumberFormat="1" applyFont="1" applyFill="1" applyBorder="1" applyAlignment="1">
      <alignment horizontal="right" vertical="center" wrapText="1"/>
    </xf>
    <xf numFmtId="164" fontId="19" fillId="0" borderId="25" xfId="3" applyNumberFormat="1" applyFont="1" applyFill="1" applyBorder="1" applyAlignment="1">
      <alignment horizontal="right" vertical="center" wrapText="1"/>
    </xf>
    <xf numFmtId="164" fontId="19" fillId="0" borderId="26" xfId="3" applyNumberFormat="1" applyFont="1" applyFill="1" applyBorder="1" applyAlignment="1">
      <alignment horizontal="right" vertical="center" wrapText="1"/>
    </xf>
    <xf numFmtId="164" fontId="23" fillId="5" borderId="32" xfId="0" applyNumberFormat="1" applyFont="1" applyFill="1" applyBorder="1" applyAlignment="1"/>
    <xf numFmtId="164" fontId="23" fillId="5" borderId="25" xfId="0" applyNumberFormat="1" applyFont="1" applyFill="1" applyBorder="1" applyAlignment="1"/>
    <xf numFmtId="164" fontId="23" fillId="5" borderId="26" xfId="0" applyNumberFormat="1" applyFont="1" applyFill="1" applyBorder="1" applyAlignment="1"/>
    <xf numFmtId="0" fontId="19" fillId="2" borderId="32" xfId="0" applyFont="1" applyFill="1" applyBorder="1" applyAlignment="1">
      <alignment horizontal="center" vertical="center" wrapText="1"/>
    </xf>
    <xf numFmtId="0" fontId="19" fillId="2" borderId="25" xfId="0" applyFont="1" applyFill="1" applyBorder="1" applyAlignment="1">
      <alignment horizontal="center" vertical="center" wrapText="1"/>
    </xf>
    <xf numFmtId="0" fontId="19" fillId="2" borderId="26" xfId="0" applyFont="1" applyFill="1" applyBorder="1" applyAlignment="1">
      <alignment horizontal="center" vertical="center" wrapText="1"/>
    </xf>
    <xf numFmtId="164" fontId="18" fillId="0" borderId="32" xfId="0" applyNumberFormat="1" applyFont="1" applyBorder="1" applyAlignment="1">
      <alignment vertical="center" wrapText="1"/>
    </xf>
    <xf numFmtId="164" fontId="18" fillId="0" borderId="25" xfId="0" applyNumberFormat="1" applyFont="1" applyBorder="1" applyAlignment="1">
      <alignment vertical="center" wrapText="1"/>
    </xf>
    <xf numFmtId="164" fontId="18" fillId="0" borderId="26" xfId="0" applyNumberFormat="1" applyFont="1" applyBorder="1" applyAlignment="1">
      <alignment vertical="center" wrapText="1"/>
    </xf>
    <xf numFmtId="164" fontId="23" fillId="4" borderId="32" xfId="0" applyNumberFormat="1" applyFont="1" applyFill="1" applyBorder="1" applyAlignment="1"/>
    <xf numFmtId="164" fontId="23" fillId="4" borderId="25" xfId="0" applyNumberFormat="1" applyFont="1" applyFill="1" applyBorder="1" applyAlignment="1"/>
    <xf numFmtId="164" fontId="23" fillId="4" borderId="26" xfId="0" applyNumberFormat="1" applyFont="1" applyFill="1" applyBorder="1" applyAlignment="1"/>
    <xf numFmtId="0" fontId="18" fillId="0" borderId="32" xfId="0" applyNumberFormat="1" applyFont="1" applyBorder="1" applyAlignment="1">
      <alignment vertical="center" wrapText="1"/>
    </xf>
    <xf numFmtId="0" fontId="18" fillId="0" borderId="25" xfId="0" applyNumberFormat="1" applyFont="1" applyBorder="1" applyAlignment="1">
      <alignment vertical="center" wrapText="1"/>
    </xf>
    <xf numFmtId="0" fontId="18" fillId="0" borderId="26" xfId="0" applyNumberFormat="1" applyFont="1" applyBorder="1" applyAlignment="1">
      <alignment vertical="center" wrapText="1"/>
    </xf>
    <xf numFmtId="2" fontId="18" fillId="0" borderId="32" xfId="0" applyNumberFormat="1" applyFont="1" applyBorder="1" applyAlignment="1">
      <alignment vertical="center" wrapText="1"/>
    </xf>
    <xf numFmtId="2" fontId="18" fillId="0" borderId="25" xfId="0" applyNumberFormat="1" applyFont="1" applyBorder="1" applyAlignment="1">
      <alignment vertical="center" wrapText="1"/>
    </xf>
    <xf numFmtId="2" fontId="18" fillId="0" borderId="26" xfId="0" applyNumberFormat="1" applyFont="1" applyBorder="1" applyAlignment="1">
      <alignment vertical="center" wrapText="1"/>
    </xf>
    <xf numFmtId="164" fontId="22" fillId="5" borderId="32" xfId="0" applyNumberFormat="1" applyFont="1" applyFill="1" applyBorder="1" applyAlignment="1"/>
    <xf numFmtId="164" fontId="22" fillId="5" borderId="25" xfId="0" applyNumberFormat="1" applyFont="1" applyFill="1" applyBorder="1" applyAlignment="1"/>
    <xf numFmtId="164" fontId="22" fillId="5" borderId="26" xfId="0" applyNumberFormat="1" applyFont="1" applyFill="1" applyBorder="1" applyAlignment="1"/>
    <xf numFmtId="0" fontId="26" fillId="7" borderId="0" xfId="0" applyFont="1" applyFill="1" applyAlignment="1">
      <alignment horizontal="center"/>
    </xf>
    <xf numFmtId="0" fontId="33" fillId="0" borderId="17" xfId="0" applyFont="1" applyBorder="1" applyAlignment="1">
      <alignment horizontal="center"/>
    </xf>
    <xf numFmtId="0" fontId="33" fillId="0" borderId="38" xfId="0" applyFont="1" applyBorder="1" applyAlignment="1">
      <alignment horizontal="center"/>
    </xf>
    <xf numFmtId="0" fontId="33" fillId="0" borderId="16" xfId="0" applyFont="1" applyBorder="1" applyAlignment="1">
      <alignment horizontal="center"/>
    </xf>
    <xf numFmtId="0" fontId="33" fillId="0" borderId="37" xfId="0" applyFont="1" applyBorder="1" applyAlignment="1">
      <alignment horizontal="center"/>
    </xf>
    <xf numFmtId="0" fontId="32" fillId="0" borderId="13" xfId="0" applyFont="1" applyBorder="1" applyAlignment="1">
      <alignment horizontal="center"/>
    </xf>
    <xf numFmtId="0" fontId="32" fillId="0" borderId="14" xfId="0" applyFont="1" applyBorder="1" applyAlignment="1">
      <alignment horizontal="center"/>
    </xf>
    <xf numFmtId="0" fontId="32" fillId="0" borderId="15" xfId="0" applyFont="1" applyBorder="1" applyAlignment="1">
      <alignment horizontal="center"/>
    </xf>
    <xf numFmtId="2" fontId="19" fillId="0" borderId="32" xfId="0" applyNumberFormat="1" applyFont="1" applyFill="1" applyBorder="1" applyAlignment="1">
      <alignment horizontal="right" vertical="center" wrapText="1"/>
    </xf>
    <xf numFmtId="2" fontId="19" fillId="0" borderId="25" xfId="0" applyNumberFormat="1" applyFont="1" applyFill="1" applyBorder="1" applyAlignment="1">
      <alignment horizontal="right" vertical="center" wrapText="1"/>
    </xf>
    <xf numFmtId="2" fontId="19" fillId="0" borderId="26" xfId="0" applyNumberFormat="1" applyFont="1" applyFill="1" applyBorder="1" applyAlignment="1">
      <alignment horizontal="right" vertical="center" wrapText="1"/>
    </xf>
    <xf numFmtId="0" fontId="43" fillId="0" borderId="0" xfId="0" applyFont="1" applyAlignment="1">
      <alignment horizontal="left" vertical="center" wrapText="1"/>
    </xf>
    <xf numFmtId="0" fontId="44" fillId="2" borderId="0" xfId="0" applyFont="1" applyFill="1" applyAlignment="1">
      <alignment horizontal="center" vertical="center"/>
    </xf>
    <xf numFmtId="0" fontId="44" fillId="2" borderId="0" xfId="0" applyFont="1" applyFill="1" applyAlignment="1">
      <alignment horizontal="center" vertical="center" wrapText="1"/>
    </xf>
    <xf numFmtId="0" fontId="44" fillId="0" borderId="0" xfId="0" applyFont="1" applyAlignment="1">
      <alignment horizontal="right" vertical="center" wrapText="1"/>
    </xf>
    <xf numFmtId="0" fontId="44" fillId="3" borderId="0" xfId="0" applyFont="1" applyFill="1" applyAlignment="1">
      <alignment horizontal="right" vertical="center" wrapText="1"/>
    </xf>
    <xf numFmtId="0" fontId="43" fillId="0" borderId="0" xfId="0" applyFont="1" applyAlignment="1">
      <alignment horizontal="right" vertical="center" wrapText="1"/>
    </xf>
    <xf numFmtId="0" fontId="44" fillId="0" borderId="0" xfId="0" applyFont="1" applyAlignment="1">
      <alignment vertical="center" wrapText="1"/>
    </xf>
    <xf numFmtId="0" fontId="0" fillId="7" borderId="0" xfId="0" applyFill="1" applyAlignment="1">
      <alignment horizontal="center"/>
    </xf>
    <xf numFmtId="168" fontId="28" fillId="20" borderId="2" xfId="0" applyNumberFormat="1" applyFont="1" applyFill="1" applyBorder="1" applyAlignment="1">
      <alignment horizontal="center" vertical="center"/>
    </xf>
    <xf numFmtId="0" fontId="45" fillId="18" borderId="0" xfId="0" applyFont="1" applyFill="1" applyAlignment="1">
      <alignment horizontal="center" vertical="top" wrapText="1"/>
    </xf>
    <xf numFmtId="0" fontId="1" fillId="16" borderId="73" xfId="0" applyFont="1" applyFill="1" applyBorder="1" applyAlignment="1">
      <alignment horizontal="center" vertical="top" wrapText="1"/>
    </xf>
    <xf numFmtId="0" fontId="11" fillId="16" borderId="81" xfId="0" applyFont="1" applyFill="1" applyBorder="1" applyAlignment="1">
      <alignment horizontal="center" vertical="top" wrapText="1"/>
    </xf>
    <xf numFmtId="0" fontId="11" fillId="15" borderId="73" xfId="0" applyFont="1" applyFill="1" applyBorder="1" applyAlignment="1">
      <alignment horizontal="center" vertical="top" wrapText="1"/>
    </xf>
    <xf numFmtId="0" fontId="11" fillId="15" borderId="81" xfId="0" applyFont="1" applyFill="1" applyBorder="1" applyAlignment="1">
      <alignment horizontal="center" vertical="top" wrapText="1"/>
    </xf>
    <xf numFmtId="0" fontId="1" fillId="15" borderId="73" xfId="0" applyFont="1" applyFill="1" applyBorder="1" applyAlignment="1">
      <alignment horizontal="center" vertical="center" wrapText="1"/>
    </xf>
    <xf numFmtId="0" fontId="1" fillId="15" borderId="81" xfId="0" applyFont="1" applyFill="1" applyBorder="1" applyAlignment="1">
      <alignment horizontal="center" vertical="center" wrapText="1"/>
    </xf>
    <xf numFmtId="0" fontId="1" fillId="16" borderId="73" xfId="0" applyFont="1" applyFill="1" applyBorder="1" applyAlignment="1">
      <alignment horizontal="center" vertical="center" wrapText="1"/>
    </xf>
    <xf numFmtId="0" fontId="11" fillId="16" borderId="81" xfId="0" applyFont="1" applyFill="1" applyBorder="1" applyAlignment="1">
      <alignment horizontal="center" vertical="center" wrapText="1"/>
    </xf>
    <xf numFmtId="0" fontId="1" fillId="16" borderId="81" xfId="0" applyFont="1" applyFill="1" applyBorder="1" applyAlignment="1">
      <alignment horizontal="center" vertical="top" wrapText="1"/>
    </xf>
    <xf numFmtId="0" fontId="1" fillId="16" borderId="81" xfId="0" applyFont="1" applyFill="1" applyBorder="1" applyAlignment="1">
      <alignment horizontal="center" vertical="center" wrapText="1"/>
    </xf>
    <xf numFmtId="0" fontId="1" fillId="15" borderId="73" xfId="0" applyFont="1" applyFill="1" applyBorder="1" applyAlignment="1">
      <alignment horizontal="center" vertical="top" wrapText="1"/>
    </xf>
    <xf numFmtId="0" fontId="29" fillId="21" borderId="78" xfId="0" applyFont="1" applyFill="1" applyBorder="1" applyAlignment="1">
      <alignment horizontal="center"/>
    </xf>
    <xf numFmtId="0" fontId="29" fillId="21" borderId="79" xfId="0" applyFont="1" applyFill="1" applyBorder="1" applyAlignment="1">
      <alignment horizontal="center"/>
    </xf>
    <xf numFmtId="0" fontId="29" fillId="21" borderId="80" xfId="0" applyFont="1" applyFill="1" applyBorder="1" applyAlignment="1">
      <alignment horizontal="center"/>
    </xf>
    <xf numFmtId="0" fontId="29" fillId="21" borderId="77" xfId="0" applyFont="1" applyFill="1" applyBorder="1" applyAlignment="1">
      <alignment horizontal="center"/>
    </xf>
    <xf numFmtId="0" fontId="46" fillId="22" borderId="0" xfId="0" applyFont="1" applyFill="1" applyAlignment="1">
      <alignment horizontal="center" vertical="center"/>
    </xf>
  </cellXfs>
  <cellStyles count="6">
    <cellStyle name="Bad" xfId="5" builtinId="27"/>
    <cellStyle name="Comma" xfId="1" builtinId="3"/>
    <cellStyle name="Currency" xfId="2" builtinId="4"/>
    <cellStyle name="Hyperlink" xfId="4" builtinId="8"/>
    <cellStyle name="Normal" xfId="0" builtinId="0"/>
    <cellStyle name="Percent" xfId="3" builtinId="5"/>
  </cellStyles>
  <dxfs count="2226">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270">
          <stop position="0">
            <color theme="0"/>
          </stop>
          <stop position="1">
            <color rgb="FFFF660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theme="0" tint="-0.25098422193060094"/>
          </stop>
        </gradientFill>
      </fill>
    </dxf>
    <dxf>
      <fill>
        <gradientFill degree="270">
          <stop position="0">
            <color theme="0"/>
          </stop>
          <stop position="1">
            <color rgb="FF00B0F0"/>
          </stop>
        </gradientFill>
      </fill>
    </dxf>
    <dxf>
      <fill>
        <gradientFill degree="270">
          <stop position="0">
            <color theme="0"/>
          </stop>
          <stop position="1">
            <color theme="1" tint="5.0965910824915313E-2"/>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270">
          <stop position="0">
            <color theme="0"/>
          </stop>
          <stop position="1">
            <color rgb="FF00B050"/>
          </stop>
        </gradientFill>
      </fill>
    </dxf>
    <dxf>
      <fill>
        <gradientFill degree="270">
          <stop position="0">
            <color theme="0"/>
          </stop>
          <stop position="1">
            <color rgb="FFFF6600"/>
          </stop>
        </gradientFill>
      </fill>
    </dxf>
    <dxf>
      <fill>
        <gradientFill degree="270">
          <stop position="0">
            <color theme="0"/>
          </stop>
          <stop position="1">
            <color theme="1" tint="0.1490218817712943"/>
          </stop>
        </gradient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gradientFill degree="90">
          <stop position="0">
            <color theme="0"/>
          </stop>
          <stop position="0.5">
            <color theme="1" tint="0.1490218817712943"/>
          </stop>
          <stop position="1">
            <color theme="0"/>
          </stop>
        </gradientFill>
      </fill>
    </dxf>
    <dxf>
      <fill>
        <gradientFill degree="270">
          <stop position="0">
            <color theme="0"/>
          </stop>
          <stop position="1">
            <color theme="1" tint="0.1490218817712943"/>
          </stop>
        </gradientFill>
      </fill>
    </dxf>
    <dxf>
      <fill>
        <gradientFill degree="270">
          <stop position="0">
            <color theme="0"/>
          </stop>
          <stop position="1">
            <color theme="0" tint="-0.49803155613879818"/>
          </stop>
        </gradientFill>
      </fill>
    </dxf>
    <dxf>
      <fill>
        <gradientFill degree="270">
          <stop position="0">
            <color theme="0"/>
          </stop>
          <stop position="1">
            <color rgb="FF00B0F0"/>
          </stop>
        </gradientFill>
      </fill>
    </dxf>
    <dxf>
      <fill>
        <gradientFill degree="270">
          <stop position="0">
            <color theme="0"/>
          </stop>
          <stop position="1">
            <color theme="1"/>
          </stop>
        </gradientFill>
      </fill>
    </dxf>
    <dxf>
      <fill>
        <gradientFill degree="270">
          <stop position="0">
            <color theme="0"/>
          </stop>
          <stop position="1">
            <color theme="0" tint="-0.25098422193060094"/>
          </stop>
        </gradientFill>
      </fill>
    </dxf>
    <dxf>
      <fill>
        <gradientFill degree="90">
          <stop position="0">
            <color theme="0"/>
          </stop>
          <stop position="0.5">
            <color theme="1" tint="0.1490218817712943"/>
          </stop>
          <stop position="1">
            <color theme="0"/>
          </stop>
        </gradientFill>
      </fill>
    </dxf>
    <dxf>
      <fill>
        <gradientFill degree="90">
          <stop position="0">
            <color theme="0"/>
          </stop>
          <stop position="0.5">
            <color theme="1" tint="0.1490218817712943"/>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270">
          <stop position="0">
            <color theme="0"/>
          </stop>
          <stop position="1">
            <color rgb="FFFF000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rgb="FF00B050"/>
          </stop>
          <stop position="1">
            <color theme="0"/>
          </stop>
        </gradientFill>
      </fill>
    </dxf>
    <dxf>
      <fill>
        <gradientFill degree="90">
          <stop position="0">
            <color theme="0"/>
          </stop>
          <stop position="0.5">
            <color rgb="FFFF6600"/>
          </stop>
          <stop position="1">
            <color theme="0"/>
          </stop>
        </gradientFill>
      </fill>
    </dxf>
    <dxf>
      <fill>
        <gradientFill degree="90">
          <stop position="0">
            <color theme="0"/>
          </stop>
          <stop position="0.5">
            <color theme="0" tint="-0.49803155613879818"/>
          </stop>
          <stop position="1">
            <color theme="0"/>
          </stop>
        </gradientFill>
      </fill>
    </dxf>
    <dxf>
      <fill>
        <gradientFill degree="90">
          <stop position="0">
            <color theme="0"/>
          </stop>
          <stop position="0.5">
            <color theme="4"/>
          </stop>
          <stop position="1">
            <color theme="0"/>
          </stop>
        </gradientFill>
      </fill>
    </dxf>
    <dxf>
      <fill>
        <gradientFill degree="90">
          <stop position="0">
            <color theme="0"/>
          </stop>
          <stop position="0.5">
            <color theme="7" tint="0.40000610370189521"/>
          </stop>
          <stop position="1">
            <color theme="0"/>
          </stop>
        </gradientFill>
      </fill>
    </dxf>
    <dxf>
      <fill>
        <gradientFill degree="90">
          <stop position="0">
            <color theme="0"/>
          </stop>
          <stop position="0.5">
            <color rgb="FF00B0F0"/>
          </stop>
          <stop position="1">
            <color theme="0"/>
          </stop>
        </gradientFill>
      </fill>
    </dxf>
    <dxf>
      <fill>
        <patternFill>
          <bgColor rgb="FFFF0000"/>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fill>
        <patternFill patternType="solid">
          <fgColor indexed="64"/>
          <bgColor theme="4"/>
        </patternFill>
      </fill>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fill>
        <patternFill patternType="solid">
          <fgColor indexed="64"/>
          <bgColor theme="4"/>
        </patternFill>
      </fill>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fill>
        <patternFill patternType="solid">
          <fgColor indexed="64"/>
          <bgColor theme="4"/>
        </patternFill>
      </fill>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fill>
        <patternFill patternType="solid">
          <fgColor indexed="64"/>
          <bgColor theme="4"/>
        </patternFill>
      </fill>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fill>
        <patternFill patternType="solid">
          <fgColor indexed="64"/>
          <bgColor theme="4"/>
        </patternFill>
      </fill>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dxf>
  </dxfs>
  <tableStyles count="0" defaultTableStyle="TableStyleMedium2" defaultPivotStyle="PivotStyleLight16"/>
  <colors>
    <mruColors>
      <color rgb="FFFF6600"/>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122</xdr:row>
      <xdr:rowOff>0</xdr:rowOff>
    </xdr:from>
    <xdr:to>
      <xdr:col>12</xdr:col>
      <xdr:colOff>495300</xdr:colOff>
      <xdr:row>132</xdr:row>
      <xdr:rowOff>0</xdr:rowOff>
    </xdr:to>
    <xdr:pic>
      <xdr:nvPicPr>
        <xdr:cNvPr id="2" name="Picture 1" descr="Graph">
          <a:extLst>
            <a:ext uri="{FF2B5EF4-FFF2-40B4-BE49-F238E27FC236}">
              <a16:creationId xmlns:a16="http://schemas.microsoft.com/office/drawing/2014/main" id="{488CBCD4-7BB9-490B-A6A6-BB0D6A3C7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964900"/>
          <a:ext cx="78105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Banele Mlamleli" id="{ACA29A8A-55FA-467E-ADD7-2D371E54D6FC}" userId="Banele Mlamleli" providerId="None"/>
  <person displayName="Banele Mlamleli" id="{1F7E79DA-9138-4DCE-BB75-A31EC502821F}" userId="S::213058553@mycput.ac.za::1dbad403-cfa9-423d-b832-d57ad8dbafd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8A6B71B-43F1-4017-B252-9C4B25D368D3}" name="Table217" displayName="Table217" ref="A9:D31" headerRowDxfId="2225">
  <autoFilter ref="A9:D31" xr:uid="{A5DD04BE-5DE9-4324-A05A-1AB9F4957258}">
    <filterColumn colId="0" hiddenButton="1"/>
    <filterColumn colId="1" hiddenButton="1"/>
    <filterColumn colId="2" hiddenButton="1"/>
    <filterColumn colId="3" hiddenButton="1"/>
  </autoFilter>
  <sortState xmlns:xlrd2="http://schemas.microsoft.com/office/spreadsheetml/2017/richdata2" ref="A10:D29">
    <sortCondition descending="1" ref="A14:A25"/>
  </sortState>
  <tableColumns count="4">
    <tableColumn id="1" xr3:uid="{61BD3A15-AC7C-4878-A8BA-4A1980674194}" name="Pair" totalsRowLabel="Total"/>
    <tableColumn id="2" xr3:uid="{8EA2B73E-32F4-4BA0-BEBD-1933759A3829}" name="Trades" dataDxfId="2224"/>
    <tableColumn id="3" xr3:uid="{B491EF2A-2256-4196-9714-F604EEC119C2}" name="Profit" dataDxfId="2223"/>
    <tableColumn id="4" xr3:uid="{55AFED6B-A415-4AD4-8664-DF95627AADA5}" name="Loss" dataDxfId="2222"/>
  </tableColumns>
  <tableStyleInfo name="TableStyleMedium9" showFirstColumn="1"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631A5BAF-8CB8-47E3-8F71-F4725F92C94D}" name="Table2171826" displayName="Table2171826" ref="F63:I75" headerRowDxfId="2187">
  <autoFilter ref="F63:I75" xr:uid="{069703B1-DFDA-488C-B8BC-B5E8320439F8}">
    <filterColumn colId="0" hiddenButton="1"/>
    <filterColumn colId="1" hiddenButton="1"/>
    <filterColumn colId="2" hiddenButton="1"/>
    <filterColumn colId="3" hiddenButton="1"/>
  </autoFilter>
  <sortState xmlns:xlrd2="http://schemas.microsoft.com/office/spreadsheetml/2017/richdata2" ref="F47:I73">
    <sortCondition descending="1" ref="F14:F25"/>
  </sortState>
  <tableColumns count="4">
    <tableColumn id="1" xr3:uid="{2F275170-C0EB-4151-841E-A139F88FF59C}" name="Pair" totalsRowLabel="Total"/>
    <tableColumn id="2" xr3:uid="{5011B3D2-206D-42B8-ADF3-ACDC03BB2ACF}" name="Trades" dataDxfId="2186"/>
    <tableColumn id="3" xr3:uid="{686C121B-1179-4489-8FA2-568DCBE31025}" name="Profit" dataDxfId="2185"/>
    <tableColumn id="4" xr3:uid="{8BD710C5-E8D6-4AB5-8676-2271F8C53B1E}" name="Loss" dataDxfId="2184"/>
  </tableColumns>
  <tableStyleInfo name="TableStyleMedium9" showFirstColumn="1"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5B74D7A5-2126-4F48-8324-8FBDACE525FC}" name="Table2171927" displayName="Table2171927" ref="K63:N75" headerRowDxfId="2183">
  <autoFilter ref="K63:N75" xr:uid="{71457F12-1818-4EF9-AE27-D9D9B2D9FE86}">
    <filterColumn colId="0" hiddenButton="1"/>
    <filterColumn colId="1" hiddenButton="1"/>
    <filterColumn colId="2" hiddenButton="1"/>
    <filterColumn colId="3" hiddenButton="1"/>
  </autoFilter>
  <sortState xmlns:xlrd2="http://schemas.microsoft.com/office/spreadsheetml/2017/richdata2" ref="K64:N75">
    <sortCondition descending="1" ref="K14:K25"/>
  </sortState>
  <tableColumns count="4">
    <tableColumn id="1" xr3:uid="{955B19B1-D8A9-4B10-87FC-0E04EB03B43F}" name="Pair" totalsRowLabel="Total"/>
    <tableColumn id="2" xr3:uid="{84818B83-BFC3-4882-8E03-5E521420F234}" name="Trades" dataDxfId="2182"/>
    <tableColumn id="3" xr3:uid="{9D54C6AD-E7E2-4C2D-96D2-D41D68CBB8D5}" name="Profit" dataDxfId="2181"/>
    <tableColumn id="4" xr3:uid="{C3245157-14E3-4A16-BA41-BC1F5C0B230C}" name="Loss" dataDxfId="2180"/>
  </tableColumns>
  <tableStyleInfo name="TableStyleMedium9" showFirstColumn="1"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CF43B751-E384-43FB-9DE6-03751D7DB1A8}" name="Table2172028" displayName="Table2172028" ref="P63:S75" headerRowDxfId="2179">
  <autoFilter ref="P63:S75" xr:uid="{933BB81C-D466-497A-8B34-CAAF049980D4}">
    <filterColumn colId="0" hiddenButton="1"/>
    <filterColumn colId="1" hiddenButton="1"/>
    <filterColumn colId="2" hiddenButton="1"/>
    <filterColumn colId="3" hiddenButton="1"/>
  </autoFilter>
  <sortState xmlns:xlrd2="http://schemas.microsoft.com/office/spreadsheetml/2017/richdata2" ref="P64:S75">
    <sortCondition descending="1" ref="P14:P25"/>
  </sortState>
  <tableColumns count="4">
    <tableColumn id="1" xr3:uid="{BFD62C12-84E8-48E3-BE27-B72435A97E0C}" name="Pair" totalsRowLabel="Total"/>
    <tableColumn id="2" xr3:uid="{05638992-6337-49D3-B41A-5E9262A76B31}" name="Trades" dataDxfId="2178"/>
    <tableColumn id="3" xr3:uid="{6447DAF8-4CD2-40E4-8125-BD04AC57DFD9}" name="Profit" dataDxfId="2177"/>
    <tableColumn id="4" xr3:uid="{084FA5E5-250D-47BF-815B-2C3410E09476}" name="Loss" dataDxfId="2176"/>
  </tableColumns>
  <tableStyleInfo name="TableStyleMedium9" showFirstColumn="1"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30BAA9BC-23CC-404C-BB46-02C7A5A6B8B3}" name="Table2172529" displayName="Table2172529" ref="A79:D91" headerRowDxfId="2175" dataDxfId="2174">
  <autoFilter ref="A79:D91" xr:uid="{905864EB-6D96-416B-BACB-791DED78D1C3}">
    <filterColumn colId="0" hiddenButton="1"/>
    <filterColumn colId="1" hiddenButton="1"/>
    <filterColumn colId="2" hiddenButton="1"/>
    <filterColumn colId="3" hiddenButton="1"/>
  </autoFilter>
  <sortState xmlns:xlrd2="http://schemas.microsoft.com/office/spreadsheetml/2017/richdata2" ref="A80:D91">
    <sortCondition descending="1" ref="A14:A25"/>
  </sortState>
  <tableColumns count="4">
    <tableColumn id="1" xr3:uid="{2B0D5AE0-20D4-433A-A2AE-C4C7FD80E563}" name="Pair" totalsRowLabel="Total"/>
    <tableColumn id="2" xr3:uid="{0E12E0D2-5B7C-4381-ACA7-E679AA337C07}" name="Trades" dataDxfId="2173"/>
    <tableColumn id="3" xr3:uid="{53143D91-CD3E-4789-8085-48CDA7D31FF8}" name="Profit" dataDxfId="2172"/>
    <tableColumn id="4" xr3:uid="{7E095053-D7D2-4B61-99E5-135996E3B508}" name="Loss" dataDxfId="2171"/>
  </tableColumns>
  <tableStyleInfo name="TableStyleMedium9" showFirstColumn="1"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C77E33BB-B924-4AFB-8874-F8CDF47FB4C9}" name="Table217182630" displayName="Table217182630" ref="F79:I91" headerRowDxfId="2170" dataDxfId="2169">
  <autoFilter ref="F79:I91" xr:uid="{5AA77B7C-61E7-461E-8B91-C5DD9E1A73AD}">
    <filterColumn colId="0" hiddenButton="1"/>
    <filterColumn colId="1" hiddenButton="1"/>
    <filterColumn colId="2" hiddenButton="1"/>
    <filterColumn colId="3" hiddenButton="1"/>
  </autoFilter>
  <sortState xmlns:xlrd2="http://schemas.microsoft.com/office/spreadsheetml/2017/richdata2" ref="F77:I89">
    <sortCondition descending="1" ref="F14:F25"/>
  </sortState>
  <tableColumns count="4">
    <tableColumn id="1" xr3:uid="{DCEBFEA1-122F-4C42-B87A-68143DB448CC}" name="Pair" totalsRowLabel="Total"/>
    <tableColumn id="2" xr3:uid="{396C0D24-4F9B-44A5-9FB4-2DB4B10BE48A}" name="Trades" dataDxfId="2168"/>
    <tableColumn id="3" xr3:uid="{5AB73629-9092-42AD-A475-A3F7E1F3F118}" name="Profit" dataDxfId="2167"/>
    <tableColumn id="4" xr3:uid="{BA245A46-09B2-4807-9DF0-688182857ACD}" name="Loss" dataDxfId="2166"/>
  </tableColumns>
  <tableStyleInfo name="TableStyleMedium9" showFirstColumn="1"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6AA4A35C-2C76-4614-9D2A-3BB639B27CAE}" name="Table217192731" displayName="Table217192731" ref="K79:N91" headerRowDxfId="2165" dataDxfId="2164">
  <autoFilter ref="K79:N91" xr:uid="{85EA363F-566D-41EA-A8F1-301B81C892F0}">
    <filterColumn colId="0" hiddenButton="1"/>
    <filterColumn colId="1" hiddenButton="1"/>
    <filterColumn colId="2" hiddenButton="1"/>
    <filterColumn colId="3" hiddenButton="1"/>
  </autoFilter>
  <sortState xmlns:xlrd2="http://schemas.microsoft.com/office/spreadsheetml/2017/richdata2" ref="K80:N91">
    <sortCondition descending="1" ref="K14:K25"/>
  </sortState>
  <tableColumns count="4">
    <tableColumn id="1" xr3:uid="{4C5062FE-D17A-49A2-9233-732C22D86447}" name="Pair" totalsRowLabel="Total"/>
    <tableColumn id="2" xr3:uid="{28D3B0AB-28E5-4961-8585-C5D812D26ABB}" name="Trades" dataDxfId="2163"/>
    <tableColumn id="3" xr3:uid="{2451EFCE-8698-4844-BC26-00E6576AADB0}" name="Profit" dataDxfId="2162"/>
    <tableColumn id="4" xr3:uid="{D4DA1FE0-1423-45FC-A9F1-A68A9A659620}" name="Loss" dataDxfId="2161"/>
  </tableColumns>
  <tableStyleInfo name="TableStyleMedium9" showFirstColumn="1"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CF4CCD69-6EAD-404C-82CE-CEADBD40472E}" name="Table217202832" displayName="Table217202832" ref="P79:S91" headerRowDxfId="2160" dataDxfId="2159">
  <autoFilter ref="P79:S91" xr:uid="{D034A5AA-0A03-439B-A5C4-26D0548C1444}">
    <filterColumn colId="0" hiddenButton="1"/>
    <filterColumn colId="1" hiddenButton="1"/>
    <filterColumn colId="2" hiddenButton="1"/>
    <filterColumn colId="3" hiddenButton="1"/>
  </autoFilter>
  <sortState xmlns:xlrd2="http://schemas.microsoft.com/office/spreadsheetml/2017/richdata2" ref="P80:S91">
    <sortCondition descending="1" ref="P14:P25"/>
  </sortState>
  <tableColumns count="4">
    <tableColumn id="1" xr3:uid="{7A661A8D-DCBE-4AE2-BEE8-52946858FBA9}" name="Pair" totalsRowLabel="Total"/>
    <tableColumn id="2" xr3:uid="{3C795FCE-153F-4D7E-834C-8F3F06D6B170}" name="Trades" dataDxfId="2158"/>
    <tableColumn id="3" xr3:uid="{F12170F7-1429-4CF5-BE15-D13EA100ED8B}" name="Profit" dataDxfId="2157"/>
    <tableColumn id="4" xr3:uid="{B5B8E632-358D-4704-9CA8-D74EDAEA8AA6}" name="Loss" dataDxfId="2156"/>
  </tableColumns>
  <tableStyleInfo name="TableStyleMedium9" showFirstColumn="1"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CAFC31D-1722-486A-940B-AB003AFCDF9B}" name="Table2172533" displayName="Table2172533" ref="A97:D109" headerRowDxfId="2155">
  <autoFilter ref="A97:D109" xr:uid="{A6CEDBE1-7C46-4FA7-8A02-955557A52215}">
    <filterColumn colId="0" hiddenButton="1"/>
    <filterColumn colId="1" hiddenButton="1"/>
    <filterColumn colId="2" hiddenButton="1"/>
    <filterColumn colId="3" hiddenButton="1"/>
  </autoFilter>
  <sortState xmlns:xlrd2="http://schemas.microsoft.com/office/spreadsheetml/2017/richdata2" ref="A98:D109">
    <sortCondition descending="1" ref="A14:A25"/>
  </sortState>
  <tableColumns count="4">
    <tableColumn id="1" xr3:uid="{2FF9BF66-D003-4462-9FD4-D3245CB0462C}" name="Pair" totalsRowLabel="Total"/>
    <tableColumn id="2" xr3:uid="{31457C90-9058-411F-A7F3-B81673F61B27}" name="Trades" dataDxfId="2154"/>
    <tableColumn id="3" xr3:uid="{71328528-FC63-4F60-AC69-A1780EEE4620}" name="Profit" dataDxfId="2153"/>
    <tableColumn id="4" xr3:uid="{649D02B4-D26A-4EC7-862D-69F951D1A741}" name="Loss" dataDxfId="2152"/>
  </tableColumns>
  <tableStyleInfo name="TableStyleMedium9" showFirstColumn="1"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43B8EB4C-304E-48F4-B14A-24471097FBBD}" name="Table217182634" displayName="Table217182634" ref="F97:I109" headerRowDxfId="2151">
  <autoFilter ref="F97:I109" xr:uid="{A6EEB4FB-3569-457C-8C91-F69AB6357D0F}">
    <filterColumn colId="0" hiddenButton="1"/>
    <filterColumn colId="1" hiddenButton="1"/>
    <filterColumn colId="2" hiddenButton="1"/>
    <filterColumn colId="3" hiddenButton="1"/>
  </autoFilter>
  <sortState xmlns:xlrd2="http://schemas.microsoft.com/office/spreadsheetml/2017/richdata2" ref="F93:I107">
    <sortCondition descending="1" ref="F14:F25"/>
  </sortState>
  <tableColumns count="4">
    <tableColumn id="1" xr3:uid="{6CA4FB1A-9AF9-4EA5-B9F0-5BBE029CCD9E}" name="Pair" totalsRowLabel="Total"/>
    <tableColumn id="2" xr3:uid="{839CC9FF-34B1-47B8-8C47-E0DDB5512BCF}" name="Trades" dataDxfId="2150"/>
    <tableColumn id="3" xr3:uid="{165B3806-E047-4AC8-B48E-DABAC6FD67B1}" name="Profit" dataDxfId="2149"/>
    <tableColumn id="4" xr3:uid="{E3575983-F7B4-427F-8DB3-7603AD97C703}" name="Loss" dataDxfId="2148"/>
  </tableColumns>
  <tableStyleInfo name="TableStyleMedium9" showFirstColumn="1"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54113D7D-D0CF-4505-8EA0-FBCC5ACACFB3}" name="Table217192735" displayName="Table217192735" ref="K97:N109" headerRowDxfId="2147">
  <autoFilter ref="K97:N109" xr:uid="{02DEB107-0FCC-47A7-B901-5A5EFC334D35}">
    <filterColumn colId="0" hiddenButton="1"/>
    <filterColumn colId="1" hiddenButton="1"/>
    <filterColumn colId="2" hiddenButton="1"/>
    <filterColumn colId="3" hiddenButton="1"/>
  </autoFilter>
  <sortState xmlns:xlrd2="http://schemas.microsoft.com/office/spreadsheetml/2017/richdata2" ref="K98:N109">
    <sortCondition descending="1" ref="K14:K25"/>
  </sortState>
  <tableColumns count="4">
    <tableColumn id="1" xr3:uid="{60A1457F-0EBD-43F6-A527-A388CC080F50}" name="Pair" totalsRowLabel="Total"/>
    <tableColumn id="2" xr3:uid="{EFC5C855-567C-4766-B106-4553D3390644}" name="Trades" dataDxfId="2146"/>
    <tableColumn id="3" xr3:uid="{35DC2954-5564-40B8-8F4C-F52ACC958FD8}" name="Profit" dataDxfId="2145"/>
    <tableColumn id="4" xr3:uid="{B9935336-4039-439E-9CBB-12BA00DC9623}" name="Loss" dataDxfId="2144"/>
  </tableColumns>
  <tableStyleInfo name="TableStyleMedium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C5DB579-0B22-42FB-8CA1-4DAF0832ABF5}" name="Table21718" displayName="Table21718" ref="F9:I31" headerRowDxfId="2221">
  <autoFilter ref="F9:I31" xr:uid="{3AD04D8A-C403-4BAB-A664-FC008E5EB09F}">
    <filterColumn colId="0" hiddenButton="1"/>
    <filterColumn colId="1" hiddenButton="1"/>
    <filterColumn colId="2" hiddenButton="1"/>
    <filterColumn colId="3" hiddenButton="1"/>
  </autoFilter>
  <sortState xmlns:xlrd2="http://schemas.microsoft.com/office/spreadsheetml/2017/richdata2" ref="F10:I29">
    <sortCondition descending="1" ref="F14:F25"/>
  </sortState>
  <tableColumns count="4">
    <tableColumn id="1" xr3:uid="{474316F2-A5CB-4642-8429-44C98A3AB0FB}" name="Pair" totalsRowLabel="Total"/>
    <tableColumn id="2" xr3:uid="{ED8FE678-71AD-442F-AD2E-99B7E77E51D3}" name="Trades" dataDxfId="2220"/>
    <tableColumn id="3" xr3:uid="{B03F814E-82AF-4B60-9131-EF5A39980965}" name="Profit" dataDxfId="2219"/>
    <tableColumn id="4" xr3:uid="{68FCD80D-C520-4880-9C38-6073A954D3F9}" name="Loss" dataDxfId="2218"/>
  </tableColumns>
  <tableStyleInfo name="TableStyleMedium9" showFirstColumn="1"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10C81284-9192-45C5-A16D-994F2386FF20}" name="Table217202836" displayName="Table217202836" ref="P97:S109" headerRowDxfId="2143">
  <autoFilter ref="P97:S109" xr:uid="{CC7F5872-9354-48CF-995A-7EAC98722884}">
    <filterColumn colId="0" hiddenButton="1"/>
    <filterColumn colId="1" hiddenButton="1"/>
    <filterColumn colId="2" hiddenButton="1"/>
    <filterColumn colId="3" hiddenButton="1"/>
  </autoFilter>
  <sortState xmlns:xlrd2="http://schemas.microsoft.com/office/spreadsheetml/2017/richdata2" ref="P98:S109">
    <sortCondition descending="1" ref="P14:P25"/>
  </sortState>
  <tableColumns count="4">
    <tableColumn id="1" xr3:uid="{D2EE2604-600E-46EA-BFC7-8DC3C5581998}" name="Pair" totalsRowLabel="Total"/>
    <tableColumn id="2" xr3:uid="{CC93253E-D391-4918-97CD-D0FA14DF54EA}" name="Trades" dataDxfId="2142"/>
    <tableColumn id="3" xr3:uid="{24930563-F2F0-46CC-990C-150979E505E7}" name="Profit" dataDxfId="2141"/>
    <tableColumn id="4" xr3:uid="{F01F35AB-2D0C-4E45-8BCA-DB32B52EA141}" name="Loss" dataDxfId="2140"/>
  </tableColumns>
  <tableStyleInfo name="TableStyleMedium9" showFirstColumn="1"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4FFA70D7-B89F-4208-8165-DA7A4A94E3A0}" name="Table217253340" displayName="Table217253340" ref="A113:D125" headerRowDxfId="2139">
  <autoFilter ref="A113:D125" xr:uid="{CA2ACB7B-6C09-481E-86AE-7DA6D37C3DB5}">
    <filterColumn colId="0" hiddenButton="1"/>
    <filterColumn colId="1" hiddenButton="1"/>
    <filterColumn colId="2" hiddenButton="1"/>
    <filterColumn colId="3" hiddenButton="1"/>
  </autoFilter>
  <sortState xmlns:xlrd2="http://schemas.microsoft.com/office/spreadsheetml/2017/richdata2" ref="A114:D125">
    <sortCondition descending="1" ref="A14:A25"/>
  </sortState>
  <tableColumns count="4">
    <tableColumn id="1" xr3:uid="{EBB01A01-6D67-4024-B0C7-4E141498BB7D}" name="Pair" totalsRowLabel="Total"/>
    <tableColumn id="2" xr3:uid="{668834EE-7B88-401F-A712-6D7A42F1DA41}" name="Trades" dataDxfId="2138"/>
    <tableColumn id="3" xr3:uid="{63A917BE-B5ED-4C30-94C5-1875C707656A}" name="Profit" dataDxfId="2137"/>
    <tableColumn id="4" xr3:uid="{7F143389-EDDF-471A-A2A6-5644D3F06D05}" name="Loss" dataDxfId="2136"/>
  </tableColumns>
  <tableStyleInfo name="TableStyleMedium9" showFirstColumn="1"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E4FFDC3E-B9A0-4200-B5E2-7005B6DC613C}" name="Table21718263441" displayName="Table21718263441" ref="F113:I125" headerRowDxfId="2135">
  <autoFilter ref="F113:I125" xr:uid="{97C965A3-74B0-43FA-ADBA-A5DCCAF4BE5A}">
    <filterColumn colId="0" hiddenButton="1"/>
    <filterColumn colId="1" hiddenButton="1"/>
    <filterColumn colId="2" hiddenButton="1"/>
    <filterColumn colId="3" hiddenButton="1"/>
  </autoFilter>
  <sortState xmlns:xlrd2="http://schemas.microsoft.com/office/spreadsheetml/2017/richdata2" ref="F111:I123">
    <sortCondition descending="1" ref="F14:F25"/>
  </sortState>
  <tableColumns count="4">
    <tableColumn id="1" xr3:uid="{79420F4A-08D6-4AE1-9ABA-86285C71B4DB}" name="Pair" totalsRowLabel="Total"/>
    <tableColumn id="2" xr3:uid="{60A0384F-83F8-430F-8EED-8E16EA053B96}" name="Trades" dataDxfId="2134"/>
    <tableColumn id="3" xr3:uid="{D901216A-0D76-40D0-AC27-24B2500F3A33}" name="Profit" dataDxfId="2133"/>
    <tableColumn id="4" xr3:uid="{49AA6C7F-4EE2-4189-988A-13D911CD1239}" name="Loss" dataDxfId="2132"/>
  </tableColumns>
  <tableStyleInfo name="TableStyleMedium9" showFirstColumn="1"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43C06A12-04D7-4670-A04B-DA391452EA04}" name="Table21719273542" displayName="Table21719273542" ref="K113:N125" headerRowDxfId="2131">
  <autoFilter ref="K113:N125" xr:uid="{58CC2DDA-AAC6-4532-8E09-1C773E7A350C}">
    <filterColumn colId="0" hiddenButton="1"/>
    <filterColumn colId="1" hiddenButton="1"/>
    <filterColumn colId="2" hiddenButton="1"/>
    <filterColumn colId="3" hiddenButton="1"/>
  </autoFilter>
  <sortState xmlns:xlrd2="http://schemas.microsoft.com/office/spreadsheetml/2017/richdata2" ref="K114:N125">
    <sortCondition descending="1" ref="K14:K25"/>
  </sortState>
  <tableColumns count="4">
    <tableColumn id="1" xr3:uid="{F6382487-2A7C-40AE-9333-B4840652D6F8}" name="Pair" totalsRowLabel="Total"/>
    <tableColumn id="2" xr3:uid="{F36FF53E-7016-4D1D-BADA-6A72225111EB}" name="Trades" dataDxfId="2130"/>
    <tableColumn id="3" xr3:uid="{AB5E4650-22C9-4053-9725-EA9E36E71677}" name="Profit" dataDxfId="2129"/>
    <tableColumn id="4" xr3:uid="{0CF61C5A-0B44-46F1-9A19-E7A5AB116E3D}" name="Loss" dataDxfId="2128"/>
  </tableColumns>
  <tableStyleInfo name="TableStyleMedium9" showFirstColumn="1"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3FB2BA53-03A6-4235-AC42-E5E76D9FA1BF}" name="Table21720283643" displayName="Table21720283643" ref="P113:S125" headerRowDxfId="2127">
  <autoFilter ref="P113:S125" xr:uid="{E6984D72-10FE-4B6C-AC65-C2C319B9D879}">
    <filterColumn colId="0" hiddenButton="1"/>
    <filterColumn colId="1" hiddenButton="1"/>
    <filterColumn colId="2" hiddenButton="1"/>
    <filterColumn colId="3" hiddenButton="1"/>
  </autoFilter>
  <sortState xmlns:xlrd2="http://schemas.microsoft.com/office/spreadsheetml/2017/richdata2" ref="P114:S125">
    <sortCondition descending="1" ref="P14:P25"/>
  </sortState>
  <tableColumns count="4">
    <tableColumn id="1" xr3:uid="{A59E4AB8-B58A-43F6-9C6F-E3D01AF6B9CA}" name="Pair" totalsRowLabel="Total"/>
    <tableColumn id="2" xr3:uid="{20381D1E-3811-47CE-9548-4EDF8BB48BE4}" name="Trades" dataDxfId="2126"/>
    <tableColumn id="3" xr3:uid="{AE42B2AB-AC09-435E-B311-9DC7EC832A9C}" name="Profit" dataDxfId="2125"/>
    <tableColumn id="4" xr3:uid="{6A4CD961-5BC5-4D47-8DE0-4CF65386502F}" name="Loss" dataDxfId="2124"/>
  </tableColumns>
  <tableStyleInfo name="TableStyleMedium9" showFirstColumn="1"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F8F873-DD3F-4522-A122-0165D335FB9C}" name="Table2" displayName="Table2" ref="A7:D19" headerRowDxfId="2123">
  <autoFilter ref="A7:D19" xr:uid="{3D6D2563-B0C6-48DA-866B-8A5570019632}">
    <filterColumn colId="0" hiddenButton="1"/>
    <filterColumn colId="1" hiddenButton="1"/>
    <filterColumn colId="2" hiddenButton="1"/>
    <filterColumn colId="3" hiddenButton="1"/>
  </autoFilter>
  <sortState xmlns:xlrd2="http://schemas.microsoft.com/office/spreadsheetml/2017/richdata2" ref="A8:D17">
    <sortCondition descending="1" ref="A7:A8"/>
  </sortState>
  <tableColumns count="4">
    <tableColumn id="1" xr3:uid="{41FD9FCD-41A4-40EA-AAB9-4DD8CAA10E7A}" name="Pair" totalsRowLabel="Total"/>
    <tableColumn id="2" xr3:uid="{82D2C84F-6927-4BDB-82DD-7BCCC11D937F}" name="Trades" dataDxfId="2122"/>
    <tableColumn id="3" xr3:uid="{2572D0B2-C552-4123-966C-C106400A7176}" name="Profit" dataDxfId="2121"/>
    <tableColumn id="4" xr3:uid="{DA6E3709-04BE-4182-90C1-CF958A4A2527}" name="Loss" dataDxfId="2120"/>
  </tableColumns>
  <tableStyleInfo name="TableStyleMedium9" showFirstColumn="1"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DB66419-7923-457E-B11C-587075581191}" name="Table24" displayName="Table24" ref="G7:J19" headerRowDxfId="2119">
  <autoFilter ref="G7:J19" xr:uid="{5F883EF8-1798-4AC3-A5E6-43399685A6F0}">
    <filterColumn colId="0" hiddenButton="1"/>
    <filterColumn colId="1" hiddenButton="1"/>
    <filterColumn colId="2" hiddenButton="1"/>
    <filterColumn colId="3" hiddenButton="1"/>
  </autoFilter>
  <sortState xmlns:xlrd2="http://schemas.microsoft.com/office/spreadsheetml/2017/richdata2" ref="G8:J17">
    <sortCondition descending="1" ref="G7:G8"/>
  </sortState>
  <tableColumns count="4">
    <tableColumn id="1" xr3:uid="{065281AF-74A4-4918-A4A7-352ADFDB8F17}" name="Pair" totalsRowLabel="Total"/>
    <tableColumn id="2" xr3:uid="{705778CB-A325-4397-AB5A-CEDB83CC3BF2}" name="Trades" dataDxfId="2118"/>
    <tableColumn id="3" xr3:uid="{A6079450-B057-4EC3-8871-0DB2B87BA121}" name="Profit" dataDxfId="2117"/>
    <tableColumn id="4" xr3:uid="{B006CA8D-2416-48DC-AE41-7AA309686107}" name="Loss" dataDxfId="2116"/>
  </tableColumns>
  <tableStyleInfo name="TableStyleMedium9" showFirstColumn="1"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818D68-7058-41F9-A753-4C6026919C38}" name="Table25" displayName="Table25" ref="M7:P19" headerRowDxfId="2115">
  <autoFilter ref="M7:P19" xr:uid="{32F1C3F8-7C79-45C3-9B72-3E46FA937616}">
    <filterColumn colId="0" hiddenButton="1"/>
    <filterColumn colId="1" hiddenButton="1"/>
    <filterColumn colId="2" hiddenButton="1"/>
    <filterColumn colId="3" hiddenButton="1"/>
  </autoFilter>
  <sortState xmlns:xlrd2="http://schemas.microsoft.com/office/spreadsheetml/2017/richdata2" ref="M8:P17">
    <sortCondition descending="1" ref="M7:M8"/>
  </sortState>
  <tableColumns count="4">
    <tableColumn id="1" xr3:uid="{F6E426C7-96A0-449D-9618-9C1F28D91DF5}" name="Pair" totalsRowLabel="Total"/>
    <tableColumn id="2" xr3:uid="{66EF792A-22B5-450E-A94F-259775CF8169}" name="Trades" dataDxfId="2114"/>
    <tableColumn id="3" xr3:uid="{07165E79-BFFD-4A25-85E4-E35C0B708334}" name="Profit" dataDxfId="2113"/>
    <tableColumn id="4" xr3:uid="{69CB0653-BC50-4C0D-B01A-6902D992A29D}" name="Loss" dataDxfId="2112"/>
  </tableColumns>
  <tableStyleInfo name="TableStyleMedium9" showFirstColumn="1"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213975-5DBE-45EC-8F37-478714B3D82D}" name="Table269" displayName="Table269" ref="A24:D36" headerRowDxfId="2111">
  <autoFilter ref="A24:D36" xr:uid="{3FB87F65-B395-4A87-B6E2-14757E209EC9}">
    <filterColumn colId="0" hiddenButton="1"/>
    <filterColumn colId="1" hiddenButton="1"/>
    <filterColumn colId="2" hiddenButton="1"/>
    <filterColumn colId="3" hiddenButton="1"/>
  </autoFilter>
  <sortState xmlns:xlrd2="http://schemas.microsoft.com/office/spreadsheetml/2017/richdata2" ref="A25:D34">
    <sortCondition descending="1" ref="A23:A24"/>
  </sortState>
  <tableColumns count="4">
    <tableColumn id="1" xr3:uid="{4FA250BC-2376-4FD8-8195-F0AB88EB5461}" name="Pair" totalsRowLabel="Total"/>
    <tableColumn id="2" xr3:uid="{6DBCBA54-12E0-4695-8613-D17A4B5171DB}" name="Trades" dataDxfId="2110"/>
    <tableColumn id="3" xr3:uid="{BEED2137-10FC-4711-B400-EDA1A6085379}" name="Profit" dataDxfId="2109"/>
    <tableColumn id="4" xr3:uid="{EA4B9309-8F6B-435C-AC12-6BED6912B5EB}" name="Loss" dataDxfId="2108"/>
  </tableColumns>
  <tableStyleInfo name="TableStyleMedium9" showFirstColumn="1"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7F1C6D8-2313-479B-B6D0-9FF1E5C15780}" name="Table24710" displayName="Table24710" ref="G24:J36" headerRowDxfId="2107">
  <autoFilter ref="G24:J36" xr:uid="{A2450A1F-8B0D-471E-BBF7-BA155EE6CF66}">
    <filterColumn colId="0" hiddenButton="1"/>
    <filterColumn colId="1" hiddenButton="1"/>
    <filterColumn colId="2" hiddenButton="1"/>
    <filterColumn colId="3" hiddenButton="1"/>
  </autoFilter>
  <sortState xmlns:xlrd2="http://schemas.microsoft.com/office/spreadsheetml/2017/richdata2" ref="G25:J34">
    <sortCondition descending="1" ref="G23:G24"/>
  </sortState>
  <tableColumns count="4">
    <tableColumn id="1" xr3:uid="{1045E9E3-8CA9-4293-A09A-09F3E1526300}" name="Pair" totalsRowLabel="Total"/>
    <tableColumn id="2" xr3:uid="{06CEB7F1-2F30-4287-BBE9-2DBBD08E6155}" name="Trades" dataDxfId="2106"/>
    <tableColumn id="3" xr3:uid="{E3F98DED-9031-4988-AD41-9236ACCDD605}" name="Profit" dataDxfId="2105"/>
    <tableColumn id="4" xr3:uid="{998D9B13-B48F-48BA-8B15-91464958A64F}" name="Loss" dataDxfId="2104"/>
  </tableColumns>
  <tableStyleInfo name="TableStyleMedium9"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2EFB41B-28C6-4429-AFA0-976E5D14AA80}" name="Table21719" displayName="Table21719" ref="K9:N31" headerRowDxfId="2217">
  <autoFilter ref="K9:N31" xr:uid="{18ED62D6-4D76-47AB-AE58-F9F26ED51430}">
    <filterColumn colId="0" hiddenButton="1"/>
    <filterColumn colId="1" hiddenButton="1"/>
    <filterColumn colId="2" hiddenButton="1"/>
    <filterColumn colId="3" hiddenButton="1"/>
  </autoFilter>
  <sortState xmlns:xlrd2="http://schemas.microsoft.com/office/spreadsheetml/2017/richdata2" ref="K10:N29">
    <sortCondition descending="1" ref="K14:K25"/>
  </sortState>
  <tableColumns count="4">
    <tableColumn id="1" xr3:uid="{507D5D8E-FB3F-4E15-89F6-92A1DFC46D3E}" name="Pair" totalsRowLabel="Total"/>
    <tableColumn id="2" xr3:uid="{08DB8332-C8E2-4E17-BAED-5E6B02978725}" name="Trades" dataDxfId="2216"/>
    <tableColumn id="3" xr3:uid="{D518AA4A-94E7-4D96-BBB9-7C4A2D9B1D0C}" name="Profit" dataDxfId="2215"/>
    <tableColumn id="4" xr3:uid="{47A95CAC-5E93-4E08-B95D-43FEE8FC7ED8}" name="Loss" dataDxfId="2214"/>
  </tableColumns>
  <tableStyleInfo name="TableStyleMedium9" showFirstColumn="1"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81C430A-DC0E-4914-B0A5-F5130BB605B6}" name="Table25811" displayName="Table25811" ref="M24:P36" headerRowDxfId="2103">
  <autoFilter ref="M24:P36" xr:uid="{2BF0D946-08F2-48EE-A014-9AF63C184238}">
    <filterColumn colId="0" hiddenButton="1"/>
    <filterColumn colId="1" hiddenButton="1"/>
    <filterColumn colId="2" hiddenButton="1"/>
    <filterColumn colId="3" hiddenButton="1"/>
  </autoFilter>
  <sortState xmlns:xlrd2="http://schemas.microsoft.com/office/spreadsheetml/2017/richdata2" ref="M25:P34">
    <sortCondition descending="1" ref="M23:M24"/>
  </sortState>
  <tableColumns count="4">
    <tableColumn id="1" xr3:uid="{0238B09C-1267-468B-A38C-AAFE9E303E2B}" name="Pair" totalsRowLabel="Total"/>
    <tableColumn id="2" xr3:uid="{F47CB2E7-B38B-4983-9EC6-8614C5037A5C}" name="Trades" dataDxfId="2102"/>
    <tableColumn id="3" xr3:uid="{194E3418-AFBC-428D-8365-3F813677C613}" name="Profit" dataDxfId="2101"/>
    <tableColumn id="4" xr3:uid="{C8720893-CB1A-4CC2-93E1-A72886F12319}" name="Loss" dataDxfId="2100"/>
  </tableColumns>
  <tableStyleInfo name="TableStyleMedium9" showFirstColumn="1"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16B94D9-9120-4178-AC66-8AB30A72CE6B}" name="Table26" displayName="Table26" ref="A51:D63" headerRowDxfId="2099">
  <autoFilter ref="A51:D63" xr:uid="{5851FB76-15BC-478E-B45E-E67597C8DC3A}">
    <filterColumn colId="0" hiddenButton="1"/>
    <filterColumn colId="1" hiddenButton="1"/>
    <filterColumn colId="2" hiddenButton="1"/>
    <filterColumn colId="3" hiddenButton="1"/>
  </autoFilter>
  <sortState xmlns:xlrd2="http://schemas.microsoft.com/office/spreadsheetml/2017/richdata2" ref="A52:D61">
    <sortCondition descending="1" ref="A7:A8"/>
  </sortState>
  <tableColumns count="4">
    <tableColumn id="1" xr3:uid="{BFD89F0F-6D43-43EA-95F3-AAAC7CAE5C63}" name="Pair" totalsRowLabel="Total"/>
    <tableColumn id="2" xr3:uid="{AC1EF51B-B104-4E72-B891-E3E02644EC08}" name="Trades" dataDxfId="2098"/>
    <tableColumn id="3" xr3:uid="{AE53BF69-7E20-40C8-8495-930EAB79AB4C}" name="Profit" dataDxfId="2097"/>
    <tableColumn id="4" xr3:uid="{C3B2C9C7-AAA7-42D7-B1B6-D77B8BCB6B83}" name="Loss" dataDxfId="2096"/>
  </tableColumns>
  <tableStyleInfo name="TableStyleMedium9" showFirstColumn="1"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04EFD44-3350-4179-A01E-4F1BBF1CF13C}" name="Table247" displayName="Table247" ref="G51:J63" headerRowDxfId="2095">
  <autoFilter ref="G51:J63" xr:uid="{678703B6-0A6B-4496-A1C9-ED7A964C460D}">
    <filterColumn colId="0" hiddenButton="1"/>
    <filterColumn colId="1" hiddenButton="1"/>
    <filterColumn colId="2" hiddenButton="1"/>
    <filterColumn colId="3" hiddenButton="1"/>
  </autoFilter>
  <sortState xmlns:xlrd2="http://schemas.microsoft.com/office/spreadsheetml/2017/richdata2" ref="G52:J61">
    <sortCondition descending="1" ref="G7:G8"/>
  </sortState>
  <tableColumns count="4">
    <tableColumn id="1" xr3:uid="{696A3AB3-6EEA-4369-9D37-01ACA37458CB}" name="Pair" totalsRowLabel="Total"/>
    <tableColumn id="2" xr3:uid="{4B2378B9-69C8-4CE8-94E1-4BC326BD09C8}" name="Trades" dataDxfId="2094"/>
    <tableColumn id="3" xr3:uid="{0240AD7F-4C2F-45D9-BB1E-559760944306}" name="Profit" dataDxfId="2093"/>
    <tableColumn id="4" xr3:uid="{57321BB5-3DC2-434E-BA61-FD56FAE9A952}" name="Loss" dataDxfId="2092"/>
  </tableColumns>
  <tableStyleInfo name="TableStyleMedium9" showFirstColumn="1"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AE42366-83C6-41FF-ACA9-A5FBF638FC80}" name="Table258" displayName="Table258" ref="M51:P63" headerRowDxfId="2091">
  <autoFilter ref="M51:P63" xr:uid="{71103FF6-93DE-4732-AC84-883446B65232}">
    <filterColumn colId="0" hiddenButton="1"/>
    <filterColumn colId="1" hiddenButton="1"/>
    <filterColumn colId="2" hiddenButton="1"/>
    <filterColumn colId="3" hiddenButton="1"/>
  </autoFilter>
  <sortState xmlns:xlrd2="http://schemas.microsoft.com/office/spreadsheetml/2017/richdata2" ref="M52:P61">
    <sortCondition descending="1" ref="M7:M8"/>
  </sortState>
  <tableColumns count="4">
    <tableColumn id="1" xr3:uid="{C8A68E7E-EB98-4A3A-9938-78A726AB7D65}" name="Pair" totalsRowLabel="Total"/>
    <tableColumn id="2" xr3:uid="{BFAC79CF-A319-47B3-873C-B3614060945A}" name="Trades" dataDxfId="2090"/>
    <tableColumn id="3" xr3:uid="{A1E21F28-A86F-4656-AA5C-8FAD0F4BD4E9}" name="Profit" dataDxfId="2089"/>
    <tableColumn id="4" xr3:uid="{BE9A2FC0-F57F-45A0-8638-369BCF158E11}" name="Loss" dataDxfId="2088"/>
  </tableColumns>
  <tableStyleInfo name="TableStyleMedium9" showFirstColumn="1"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0ADAC80-7286-43CB-8A7B-FA668CD0E2AC}" name="Table26913" displayName="Table26913" ref="A68:D80" headerRowDxfId="2087">
  <autoFilter ref="A68:D80" xr:uid="{30A3BD0B-8BE4-4A2A-8B45-61E14546365B}">
    <filterColumn colId="0" hiddenButton="1"/>
    <filterColumn colId="1" hiddenButton="1"/>
    <filterColumn colId="2" hiddenButton="1"/>
    <filterColumn colId="3" hiddenButton="1"/>
  </autoFilter>
  <sortState xmlns:xlrd2="http://schemas.microsoft.com/office/spreadsheetml/2017/richdata2" ref="A69:D78">
    <sortCondition descending="1" ref="A23:A24"/>
  </sortState>
  <tableColumns count="4">
    <tableColumn id="1" xr3:uid="{6C1A8E58-9AFF-4210-8D43-A11E0D9EF332}" name="Pair" totalsRowLabel="Total"/>
    <tableColumn id="2" xr3:uid="{FC1D12FE-2770-49CB-AEDE-7D5B8E249A8C}" name="Trades" dataDxfId="2086"/>
    <tableColumn id="3" xr3:uid="{2EF20727-4105-48C0-B947-B1FBA84FF268}" name="Profit" dataDxfId="2085"/>
    <tableColumn id="4" xr3:uid="{DBEB5C51-F80F-409C-90D2-818E0B08B299}" name="Loss" dataDxfId="2084"/>
  </tableColumns>
  <tableStyleInfo name="TableStyleMedium9" showFirstColumn="1"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B76F40E-20BA-4696-B071-AE56463303FA}" name="Table2471014" displayName="Table2471014" ref="G68:J80" headerRowDxfId="2083">
  <autoFilter ref="G68:J80" xr:uid="{2B68861B-C6DA-4472-B7EC-0F1FA570EA88}">
    <filterColumn colId="0" hiddenButton="1"/>
    <filterColumn colId="1" hiddenButton="1"/>
    <filterColumn colId="2" hiddenButton="1"/>
    <filterColumn colId="3" hiddenButton="1"/>
  </autoFilter>
  <sortState xmlns:xlrd2="http://schemas.microsoft.com/office/spreadsheetml/2017/richdata2" ref="G69:J78">
    <sortCondition descending="1" ref="G23:G24"/>
  </sortState>
  <tableColumns count="4">
    <tableColumn id="1" xr3:uid="{064D9379-5AE7-4543-9448-9F52DB71DA3A}" name="Pair" totalsRowLabel="Total"/>
    <tableColumn id="2" xr3:uid="{9CE36900-E8D4-4B51-B970-708EE344F9FF}" name="Trades" dataDxfId="2082"/>
    <tableColumn id="3" xr3:uid="{8D3B6549-6C45-497B-9624-97D2D9AC9CFC}" name="Profit" dataDxfId="2081"/>
    <tableColumn id="4" xr3:uid="{C972196D-C3F5-498E-9DE6-2C0D7DE05047}" name="Loss" dataDxfId="2080"/>
  </tableColumns>
  <tableStyleInfo name="TableStyleMedium9" showFirstColumn="1"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4932877-FE56-4C7A-B264-C67BCF435034}" name="Table2581115" displayName="Table2581115" ref="M68:P80" headerRowDxfId="2079">
  <autoFilter ref="M68:P80" xr:uid="{7D1902B2-77A5-447D-B0FE-CB8E3E4A7BCF}">
    <filterColumn colId="0" hiddenButton="1"/>
    <filterColumn colId="1" hiddenButton="1"/>
    <filterColumn colId="2" hiddenButton="1"/>
    <filterColumn colId="3" hiddenButton="1"/>
  </autoFilter>
  <sortState xmlns:xlrd2="http://schemas.microsoft.com/office/spreadsheetml/2017/richdata2" ref="M69:P78">
    <sortCondition descending="1" ref="M23:M24"/>
  </sortState>
  <tableColumns count="4">
    <tableColumn id="1" xr3:uid="{3ED6C4DB-20D9-442E-9C39-A2A0D04ACC1A}" name="Pair" totalsRowLabel="Total"/>
    <tableColumn id="2" xr3:uid="{5445412A-83D7-426F-A43B-FC6FEE274C33}" name="Trades" dataDxfId="2078"/>
    <tableColumn id="3" xr3:uid="{5AD5A301-E7A0-4156-808F-EA5DD5C9B844}" name="Profit" dataDxfId="2077"/>
    <tableColumn id="4" xr3:uid="{E9C73A9C-1E48-4396-9525-DB2B1C0D1A8A}" name="Loss" dataDxfId="2076"/>
  </tableColumns>
  <tableStyleInfo name="TableStyleMedium9" showFirstColumn="1"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A37197-F355-4016-92A9-436687120080}" name="Table269132" displayName="Table269132" ref="A85:D97" headerRowDxfId="2075">
  <autoFilter ref="A85:D97" xr:uid="{BE80C3A3-6A08-45B8-B7CD-1C0D7FE3CD61}">
    <filterColumn colId="0" hiddenButton="1"/>
    <filterColumn colId="1" hiddenButton="1"/>
    <filterColumn colId="2" hiddenButton="1"/>
    <filterColumn colId="3" hiddenButton="1"/>
  </autoFilter>
  <sortState xmlns:xlrd2="http://schemas.microsoft.com/office/spreadsheetml/2017/richdata2" ref="A86:D95">
    <sortCondition descending="1" ref="A23:A24"/>
  </sortState>
  <tableColumns count="4">
    <tableColumn id="1" xr3:uid="{C740010F-182F-4D36-BE1F-3C2F31690E64}" name="Pair" totalsRowLabel="Total"/>
    <tableColumn id="2" xr3:uid="{EC22A86E-F53C-40F4-BF96-505C45CB407F}" name="Trades" dataDxfId="2074"/>
    <tableColumn id="3" xr3:uid="{5678A0BD-03E4-478A-AAB1-288C7E7627F2}" name="Profit" dataDxfId="2073"/>
    <tableColumn id="4" xr3:uid="{D033AD61-C1EE-4D3A-A2A0-65F106DDCFAB}" name="Loss" dataDxfId="2072"/>
  </tableColumns>
  <tableStyleInfo name="TableStyleMedium9" showFirstColumn="1"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906AE49-3C94-4BCF-97B3-DE2E394E1302}" name="Table247101412" displayName="Table247101412" ref="G85:J97" headerRowDxfId="2071">
  <autoFilter ref="G85:J97" xr:uid="{79EA0E74-88F2-4B20-83ED-413C2C608B05}">
    <filterColumn colId="0" hiddenButton="1"/>
    <filterColumn colId="1" hiddenButton="1"/>
    <filterColumn colId="2" hiddenButton="1"/>
    <filterColumn colId="3" hiddenButton="1"/>
  </autoFilter>
  <sortState xmlns:xlrd2="http://schemas.microsoft.com/office/spreadsheetml/2017/richdata2" ref="G86:J95">
    <sortCondition descending="1" ref="G23:G24"/>
  </sortState>
  <tableColumns count="4">
    <tableColumn id="1" xr3:uid="{DBE94ED1-6B5F-41DD-8D05-4B2EEECD3100}" name="Pair" totalsRowLabel="Total"/>
    <tableColumn id="2" xr3:uid="{5786A298-4D92-4B55-8D81-17F8A96A0201}" name="Trades" dataDxfId="2070"/>
    <tableColumn id="3" xr3:uid="{BCD9545A-5E5E-45F7-9516-5EE8BF67BDA0}" name="Profit" dataDxfId="2069"/>
    <tableColumn id="4" xr3:uid="{2E738124-EC0D-4C6D-A4BA-884C18D88495}" name="Loss" dataDxfId="2068"/>
  </tableColumns>
  <tableStyleInfo name="TableStyleMedium9" showFirstColumn="1"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B2D62E8-C5CD-4FAC-98DF-6DC1966042BE}" name="Table21716" displayName="Table21716" ref="A113:D135" headerRowDxfId="2067">
  <autoFilter ref="A113:D135" xr:uid="{1FEC355E-39F7-458D-9C53-A0295793F20E}">
    <filterColumn colId="0" hiddenButton="1"/>
    <filterColumn colId="1" hiddenButton="1"/>
    <filterColumn colId="2" hiddenButton="1"/>
    <filterColumn colId="3" hiddenButton="1"/>
  </autoFilter>
  <sortState xmlns:xlrd2="http://schemas.microsoft.com/office/spreadsheetml/2017/richdata2" ref="A114:D133">
    <sortCondition descending="1" ref="A7:A18"/>
  </sortState>
  <tableColumns count="4">
    <tableColumn id="1" xr3:uid="{954B9641-844D-463E-A8E9-D3171313DC57}" name="Pair" totalsRowLabel="Total"/>
    <tableColumn id="2" xr3:uid="{A7212FAE-866B-4432-A787-1BDABC521123}" name="Trades" dataDxfId="2066"/>
    <tableColumn id="3" xr3:uid="{799E86AC-56CD-473E-BEDC-8D7E85C60D3A}" name="Profit" dataDxfId="2065"/>
    <tableColumn id="4" xr3:uid="{87CB3C3D-C1F2-4E29-8FDD-69DD7CD91D4D}" name="Loss" dataDxfId="2064"/>
  </tableColumns>
  <tableStyleInfo name="TableStyleMedium9" showFirstColumn="1"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3136D64-CD7C-4A3D-9EF8-CA9C82A56D19}" name="Table21720" displayName="Table21720" ref="P9:S31" headerRowDxfId="2213">
  <autoFilter ref="P9:S31" xr:uid="{72384B97-67A4-4AF7-BE46-1547E850EE38}">
    <filterColumn colId="0" hiddenButton="1"/>
    <filterColumn colId="1" hiddenButton="1"/>
    <filterColumn colId="2" hiddenButton="1"/>
    <filterColumn colId="3" hiddenButton="1"/>
  </autoFilter>
  <sortState xmlns:xlrd2="http://schemas.microsoft.com/office/spreadsheetml/2017/richdata2" ref="P10:S29">
    <sortCondition descending="1" ref="P14:P25"/>
  </sortState>
  <tableColumns count="4">
    <tableColumn id="1" xr3:uid="{E6B5F2C0-F61A-467C-AE97-A594DC508815}" name="Pair" totalsRowLabel="Total"/>
    <tableColumn id="2" xr3:uid="{8CF1E852-7E33-49DC-AF2C-EEFE13BDEA04}" name="Trades" dataDxfId="2212"/>
    <tableColumn id="3" xr3:uid="{58B7D767-C9F3-4245-819C-12899B51AA68}" name="Profit" dataDxfId="2211"/>
    <tableColumn id="4" xr3:uid="{37CBBF52-0BAB-468B-AF6C-F7E07960A3E8}" name="Loss" dataDxfId="2210"/>
  </tableColumns>
  <tableStyleInfo name="TableStyleMedium9" showFirstColumn="1"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52A316F5-383A-4543-B703-0ED576F8BEF1}" name="Table2171837" displayName="Table2171837" ref="F113:I135" headerRowDxfId="2063">
  <autoFilter ref="F113:I135" xr:uid="{7B98D7CF-2A4F-405A-8625-09D9A043D552}">
    <filterColumn colId="0" hiddenButton="1"/>
    <filterColumn colId="1" hiddenButton="1"/>
    <filterColumn colId="2" hiddenButton="1"/>
    <filterColumn colId="3" hiddenButton="1"/>
  </autoFilter>
  <sortState xmlns:xlrd2="http://schemas.microsoft.com/office/spreadsheetml/2017/richdata2" ref="F114:I133">
    <sortCondition descending="1" ref="F7:F18"/>
  </sortState>
  <tableColumns count="4">
    <tableColumn id="1" xr3:uid="{6EECE9EE-EBA5-493E-84AA-FF6B2AAA1340}" name="Pair" totalsRowLabel="Total"/>
    <tableColumn id="2" xr3:uid="{6194C3EA-AFC0-4E8F-B411-DEE525E81618}" name="Trades" dataDxfId="2062"/>
    <tableColumn id="3" xr3:uid="{7BCD2424-B9C9-47BA-8AE7-2DFC811F48E8}" name="Profit" dataDxfId="2061"/>
    <tableColumn id="4" xr3:uid="{2DCEF333-1A14-4A41-B96A-DAEB8090EB0F}" name="Loss" dataDxfId="2060"/>
  </tableColumns>
  <tableStyleInfo name="TableStyleMedium9" showFirstColumn="1"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66CFDA34-88DC-4583-888B-29AD4FC7AA20}" name="Table2171938" displayName="Table2171938" ref="K113:N135" headerRowDxfId="2059">
  <autoFilter ref="K113:N135" xr:uid="{78C8101C-ED92-400A-81AA-A8F64A7BF9B7}">
    <filterColumn colId="0" hiddenButton="1"/>
    <filterColumn colId="1" hiddenButton="1"/>
    <filterColumn colId="2" hiddenButton="1"/>
    <filterColumn colId="3" hiddenButton="1"/>
  </autoFilter>
  <sortState xmlns:xlrd2="http://schemas.microsoft.com/office/spreadsheetml/2017/richdata2" ref="K114:N133">
    <sortCondition descending="1" ref="K7:K18"/>
  </sortState>
  <tableColumns count="4">
    <tableColumn id="1" xr3:uid="{FA891CE4-79CF-417D-AE56-FF388684D556}" name="Pair" totalsRowLabel="Total"/>
    <tableColumn id="2" xr3:uid="{DF180174-CC2C-4A4E-9545-BBA599A40F5B}" name="Trades" dataDxfId="2058"/>
    <tableColumn id="3" xr3:uid="{F75ED719-B93B-4D27-8E83-B0D4B002B614}" name="Profit" dataDxfId="2057"/>
    <tableColumn id="4" xr3:uid="{20C59378-2CF9-46BE-BB49-41A04F627186}" name="Loss" dataDxfId="2056"/>
  </tableColumns>
  <tableStyleInfo name="TableStyleMedium9" showFirstColumn="1"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B766602A-C901-4B50-AC81-70D4DE5EF2A2}" name="Table2172039" displayName="Table2172039" ref="P113:S135" headerRowDxfId="2055">
  <autoFilter ref="P113:S135" xr:uid="{5BFAA84D-59EE-45E1-88D3-575AFE04C055}">
    <filterColumn colId="0" hiddenButton="1"/>
    <filterColumn colId="1" hiddenButton="1"/>
    <filterColumn colId="2" hiddenButton="1"/>
    <filterColumn colId="3" hiddenButton="1"/>
  </autoFilter>
  <sortState xmlns:xlrd2="http://schemas.microsoft.com/office/spreadsheetml/2017/richdata2" ref="P114:S133">
    <sortCondition descending="1" ref="P7:P18"/>
  </sortState>
  <tableColumns count="4">
    <tableColumn id="1" xr3:uid="{B25D12B4-1C67-423B-B92D-176C8ED750A3}" name="Pair" totalsRowLabel="Total"/>
    <tableColumn id="2" xr3:uid="{D492D66E-3A88-4328-94BA-B2D4A384EF8F}" name="Trades" dataDxfId="2054"/>
    <tableColumn id="3" xr3:uid="{976EFAB9-38D5-41C9-B266-D154E2429B8F}" name="Profit" dataDxfId="2053"/>
    <tableColumn id="4" xr3:uid="{0D87A66B-6C09-413C-949F-17CE7936AC71}" name="Loss" dataDxfId="2052"/>
  </tableColumns>
  <tableStyleInfo name="TableStyleMedium9" showFirstColumn="1"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7CCF5BB-BCA0-427D-99F6-3835AA672B70}" name="Table21721" displayName="Table21721" ref="A35:D57" headerRowDxfId="2209">
  <autoFilter ref="A35:D57" xr:uid="{B4695896-6327-44A8-823E-66B071B170D0}">
    <filterColumn colId="0" hiddenButton="1"/>
    <filterColumn colId="1" hiddenButton="1"/>
    <filterColumn colId="2" hiddenButton="1"/>
    <filterColumn colId="3" hiddenButton="1"/>
  </autoFilter>
  <sortState xmlns:xlrd2="http://schemas.microsoft.com/office/spreadsheetml/2017/richdata2" ref="A36:D55">
    <sortCondition descending="1" ref="A14:A25"/>
  </sortState>
  <tableColumns count="4">
    <tableColumn id="1" xr3:uid="{FEC8AC56-605A-451E-AE07-38ADEC565134}" name="Pair" totalsRowLabel="Total"/>
    <tableColumn id="2" xr3:uid="{342F4154-2511-4FEF-9611-A23F18B76D3E}" name="Trades" dataDxfId="2208"/>
    <tableColumn id="3" xr3:uid="{32690956-57B5-4752-BF32-0F977DFF7BF0}" name="Profit" dataDxfId="2207"/>
    <tableColumn id="4" xr3:uid="{7AC11393-1B4D-4DF6-A40A-8047021432E8}" name="Loss" dataDxfId="2206"/>
  </tableColumns>
  <tableStyleInfo name="TableStyleMedium9"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E0B6AC21-656A-430E-BE3B-CD00F11F898D}" name="Table2171822" displayName="Table2171822" ref="F35:I47" headerRowDxfId="2205">
  <autoFilter ref="F35:I47" xr:uid="{6C1F1FB0-74EA-49D6-A7FE-23C596C00328}">
    <filterColumn colId="0" hiddenButton="1"/>
    <filterColumn colId="1" hiddenButton="1"/>
    <filterColumn colId="2" hiddenButton="1"/>
    <filterColumn colId="3" hiddenButton="1"/>
  </autoFilter>
  <sortState xmlns:xlrd2="http://schemas.microsoft.com/office/spreadsheetml/2017/richdata2" ref="F36:I45">
    <sortCondition descending="1" ref="F14:F25"/>
  </sortState>
  <tableColumns count="4">
    <tableColumn id="1" xr3:uid="{8617DE8A-3BC3-4406-BEDA-EF95B84AEB62}" name="Pair" totalsRowLabel="Total"/>
    <tableColumn id="2" xr3:uid="{8E497A68-950B-4DF0-9287-6436FCB166FE}" name="Trades" dataDxfId="2204"/>
    <tableColumn id="3" xr3:uid="{AAC6C751-0962-4627-92D3-D275C8332942}" name="Profit" dataDxfId="2203"/>
    <tableColumn id="4" xr3:uid="{2A29C746-F59A-463D-8CD6-C04EA318DBB5}" name="Loss" dataDxfId="2202"/>
  </tableColumns>
  <tableStyleInfo name="TableStyleMedium9" showFirstColumn="1"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AE47CCD-37C9-4F6B-9127-45167EFA642F}" name="Table2171923" displayName="Table2171923" ref="K35:N47" headerRowDxfId="2201" dataDxfId="2200">
  <autoFilter ref="K35:N47" xr:uid="{2A0E12B8-DDEB-47C6-BA63-51C0FDF0516F}">
    <filterColumn colId="0" hiddenButton="1"/>
    <filterColumn colId="1" hiddenButton="1"/>
    <filterColumn colId="2" hiddenButton="1"/>
    <filterColumn colId="3" hiddenButton="1"/>
  </autoFilter>
  <sortState xmlns:xlrd2="http://schemas.microsoft.com/office/spreadsheetml/2017/richdata2" ref="K36:N47">
    <sortCondition descending="1" ref="K14:K25"/>
  </sortState>
  <tableColumns count="4">
    <tableColumn id="1" xr3:uid="{57FD9C3C-EDF1-4D64-A80F-F7D7BDAD5396}" name="Pair" totalsRowLabel="Total"/>
    <tableColumn id="2" xr3:uid="{1554DD21-60C7-47AE-B9E7-0D065C80E2DF}" name="Trades" dataDxfId="2199"/>
    <tableColumn id="3" xr3:uid="{511C8A8E-2253-47F2-A250-8EBF23D23EF9}" name="Profit" dataDxfId="2198"/>
    <tableColumn id="4" xr3:uid="{43F5B107-EA76-4D38-9C94-4E7688451FFC}" name="Loss" dataDxfId="2197"/>
  </tableColumns>
  <tableStyleInfo name="TableStyleMedium9"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E10C0F3B-2833-4520-9D84-99AA58409703}" name="Table2172024" displayName="Table2172024" ref="P35:S47" headerRowDxfId="2196" dataDxfId="2195">
  <autoFilter ref="P35:S47" xr:uid="{AA77E3D4-EAC3-4EFD-858A-556833F4A4BE}">
    <filterColumn colId="0" hiddenButton="1"/>
    <filterColumn colId="1" hiddenButton="1"/>
    <filterColumn colId="2" hiddenButton="1"/>
    <filterColumn colId="3" hiddenButton="1"/>
  </autoFilter>
  <sortState xmlns:xlrd2="http://schemas.microsoft.com/office/spreadsheetml/2017/richdata2" ref="P36:S47">
    <sortCondition descending="1" ref="P14:P25"/>
  </sortState>
  <tableColumns count="4">
    <tableColumn id="1" xr3:uid="{ECD8BC50-54EB-44A1-A7CA-D724B7BF4686}" name="Pair" totalsRowLabel="Total"/>
    <tableColumn id="2" xr3:uid="{F2657FD1-BC57-4D48-9136-8E9CD38C626F}" name="Trades" dataDxfId="2194"/>
    <tableColumn id="3" xr3:uid="{8B15732F-16E4-46AE-B843-F6731BDFE5C0}" name="Profit" dataDxfId="2193"/>
    <tableColumn id="4" xr3:uid="{1C41ECB7-1AF5-4EA2-AC93-B1D311FAA853}" name="Loss" dataDxfId="2192"/>
  </tableColumns>
  <tableStyleInfo name="TableStyleMedium9" showFirstColumn="1"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6E2C868D-24C8-4015-B165-4772802D96CC}" name="Table21725" displayName="Table21725" ref="A63:D75" headerRowDxfId="2191">
  <autoFilter ref="A63:D75" xr:uid="{22B4442E-2FEA-43FC-9BF8-C99B871344CF}">
    <filterColumn colId="0" hiddenButton="1"/>
    <filterColumn colId="1" hiddenButton="1"/>
    <filterColumn colId="2" hiddenButton="1"/>
    <filterColumn colId="3" hiddenButton="1"/>
  </autoFilter>
  <sortState xmlns:xlrd2="http://schemas.microsoft.com/office/spreadsheetml/2017/richdata2" ref="A64:D75">
    <sortCondition descending="1" ref="A14:A25"/>
  </sortState>
  <tableColumns count="4">
    <tableColumn id="1" xr3:uid="{F2D8515A-7A17-45AF-8DB2-5545A4483F75}" name="Pair" totalsRowLabel="Total"/>
    <tableColumn id="2" xr3:uid="{08CD1856-F625-42FC-A03B-512565D1CB4A}" name="Trades" dataDxfId="2190"/>
    <tableColumn id="3" xr3:uid="{65C84AB5-B3AF-4DA9-8F95-CE239D38A282}" name="Profit" dataDxfId="2189"/>
    <tableColumn id="4" xr3:uid="{7D206C72-D459-4812-BBF6-2A9E04D011B4}" name="Loss" dataDxfId="2188"/>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1" dT="2021-03-25T22:20:19.60" personId="{ACA29A8A-55FA-467E-ADD7-2D371E54D6FC}" id="{30072E9F-0A83-44EA-AFE6-FDECA2306C98}">
    <text>This system of recording my trades does not work on a dynamic risk-reward as I was trailing my orders with no static RR. It made sense when I was using a 1:2 or 1:1,5 RR as every RR trade was not dynamic.</text>
  </threadedComment>
</ThreadedComments>
</file>

<file path=xl/threadedComments/threadedComment2.xml><?xml version="1.0" encoding="utf-8"?>
<ThreadedComments xmlns="http://schemas.microsoft.com/office/spreadsheetml/2018/threadedcomments" xmlns:x="http://schemas.openxmlformats.org/spreadsheetml/2006/main">
  <threadedComment ref="H67" dT="2021-09-15T20:31:40.76" personId="{1F7E79DA-9138-4DCE-BB75-A31EC502821F}" id="{6D052246-3E60-417C-B818-BDF02F2191DE}">
    <text>15759.0 was the initital TP point but due to margin call the order was automatically closed at 15506.97</text>
  </threadedComment>
  <threadedComment ref="H86" dT="2021-09-15T21:49:45.86" personId="{1F7E79DA-9138-4DCE-BB75-A31EC502821F}" id="{9B17F057-47CD-4AA1-A653-81B5356CC3C6}">
    <text>1.25748 was the initital TP point but due to margin call the order was automatically closed at 1.26089</text>
  </threadedComment>
  <threadedComment ref="H94" dT="2021-09-24T20:40:46.21" personId="{1F7E79DA-9138-4DCE-BB75-A31EC502821F}" id="{937B61DB-A7A6-40D2-B5EA-412BC6B586AB}">
    <text>Closed the trade very early out of fear. Initial TP was at 15557.3</text>
  </threadedComment>
  <threadedComment ref="H95" dT="2021-09-24T20:41:07.69" personId="{1F7E79DA-9138-4DCE-BB75-A31EC502821F}" id="{0C051720-2BF5-4195-A350-C6195D794479}">
    <text>Closed the trade very early out of fear. Initial TP was at 35189</text>
  </threadedComment>
  <threadedComment ref="H99" dT="2021-10-01T20:54:39.41" personId="{ACA29A8A-55FA-467E-ADD7-2D371E54D6FC}" id="{768296F9-B051-4984-8098-6D4F20917672}">
    <text>Closed the trade as it was a Friday. Initial TP was at 1.07276</text>
  </threadedComment>
  <threadedComment ref="H105" dT="2021-10-01T20:48:46.76" personId="{ACA29A8A-55FA-467E-ADD7-2D371E54D6FC}" id="{BF78F011-3C04-4CAC-BBF8-2A11836DB003}">
    <text>Closed the trade as it was a Friday. Initial TP was at 0.68447</text>
  </threadedComment>
  <threadedComment ref="H109" dT="2021-10-01T20:50:08.29" personId="{ACA29A8A-55FA-467E-ADD7-2D371E54D6FC}" id="{EBB8ADD7-9C97-4E1D-8D8A-4806085DE5C0}">
    <text>Closed the trade as it was a Friday. Initial TP was at 1.28553</text>
  </threadedComment>
  <threadedComment ref="H115" dT="2021-10-08T17:42:28.68" personId="{ACA29A8A-55FA-467E-ADD7-2D371E54D6FC}" id="{430FF61E-B17B-474D-841A-BECC2B0BBE5A}">
    <text>Closed the trade as it was a Friday. Initial TP was at 0.92296</text>
  </threadedComment>
  <threadedComment ref="H119" dT="2021-10-08T17:51:56.68" personId="{ACA29A8A-55FA-467E-ADD7-2D371E54D6FC}" id="{68D12260-7754-4BEE-942F-7CF80D9E9E05}">
    <text>Closed the trade as it was a Friday. Initial TP was at 1.05817</text>
  </threadedComment>
  <threadedComment ref="H125" dT="2021-10-08T18:02:14.70" personId="{ACA29A8A-55FA-467E-ADD7-2D371E54D6FC}" id="{703B026B-9101-453B-B129-1775AD2B9212}">
    <text>Closed the trade as it was a Friday. Initial TP at 0.84493</text>
  </threadedComment>
  <threadedComment ref="H153" dT="2021-11-03T13:00:43.54" personId="{ACA29A8A-55FA-467E-ADD7-2D371E54D6FC}" id="{6283BFE9-E258-438F-A977-EED109D2CD43}">
    <text>Closed trade as it was a Friday. Initial TP 0.93458</text>
  </threadedComment>
</ThreadedComments>
</file>

<file path=xl/worksheets/_rels/sheet10.xml.rels><?xml version="1.0" encoding="UTF-8" standalone="yes"?>
<Relationships xmlns="http://schemas.openxmlformats.org/package/2006/relationships"><Relationship Id="rId117" Type="http://schemas.openxmlformats.org/officeDocument/2006/relationships/hyperlink" Target="https://www.tradingview.com/x/KiChZ67b/" TargetMode="External"/><Relationship Id="rId299" Type="http://schemas.openxmlformats.org/officeDocument/2006/relationships/hyperlink" Target="https://www.tradingview.com/x/fJIKfX2B/" TargetMode="External"/><Relationship Id="rId21" Type="http://schemas.openxmlformats.org/officeDocument/2006/relationships/hyperlink" Target="https://www.tradingview.com/x/TwmjnQCg/" TargetMode="External"/><Relationship Id="rId63" Type="http://schemas.openxmlformats.org/officeDocument/2006/relationships/hyperlink" Target="https://www.tradingview.com/x/W3fvos5m/" TargetMode="External"/><Relationship Id="rId159" Type="http://schemas.openxmlformats.org/officeDocument/2006/relationships/hyperlink" Target="https://www.tradingview.com/x/F5zdgCUy/" TargetMode="External"/><Relationship Id="rId170" Type="http://schemas.openxmlformats.org/officeDocument/2006/relationships/hyperlink" Target="https://www.tradingview.com/x/SkirxZuU/" TargetMode="External"/><Relationship Id="rId226" Type="http://schemas.openxmlformats.org/officeDocument/2006/relationships/hyperlink" Target="https://www.tradingview.com/x/QTPyc9wE/" TargetMode="External"/><Relationship Id="rId268" Type="http://schemas.openxmlformats.org/officeDocument/2006/relationships/hyperlink" Target="https://www.tradingview.com/x/3qND2le8/" TargetMode="External"/><Relationship Id="rId32" Type="http://schemas.openxmlformats.org/officeDocument/2006/relationships/hyperlink" Target="https://www.tradingview.com/x/xTkPx8rm/" TargetMode="External"/><Relationship Id="rId74" Type="http://schemas.openxmlformats.org/officeDocument/2006/relationships/hyperlink" Target="https://www.tradingview.com/x/h09LNiLL/" TargetMode="External"/><Relationship Id="rId128" Type="http://schemas.openxmlformats.org/officeDocument/2006/relationships/hyperlink" Target="https://www.tradingview.com/x/jVUPtGwW/" TargetMode="External"/><Relationship Id="rId5" Type="http://schemas.openxmlformats.org/officeDocument/2006/relationships/hyperlink" Target="https://www.tradingview.com/x/dPpmmKRH/" TargetMode="External"/><Relationship Id="rId181" Type="http://schemas.openxmlformats.org/officeDocument/2006/relationships/hyperlink" Target="https://www.tradingview.com/x/uaIO2bPW/" TargetMode="External"/><Relationship Id="rId237" Type="http://schemas.openxmlformats.org/officeDocument/2006/relationships/hyperlink" Target="https://www.tradingview.com/x/SqiGUFYP/" TargetMode="External"/><Relationship Id="rId279" Type="http://schemas.openxmlformats.org/officeDocument/2006/relationships/hyperlink" Target="https://www.tradingview.com/x/HHvAaTMm/" TargetMode="External"/><Relationship Id="rId43" Type="http://schemas.openxmlformats.org/officeDocument/2006/relationships/hyperlink" Target="https://www.tradingview.com/x/sekKm02c/" TargetMode="External"/><Relationship Id="rId139" Type="http://schemas.openxmlformats.org/officeDocument/2006/relationships/hyperlink" Target="https://www.tradingview.com/x/h28cEE6Y/" TargetMode="External"/><Relationship Id="rId290" Type="http://schemas.openxmlformats.org/officeDocument/2006/relationships/hyperlink" Target="https://www.tradingview.com/x/DOE9RpG6/" TargetMode="External"/><Relationship Id="rId304" Type="http://schemas.openxmlformats.org/officeDocument/2006/relationships/hyperlink" Target="https://www.tradingview.com/x/Mlk76HhO/" TargetMode="External"/><Relationship Id="rId85" Type="http://schemas.openxmlformats.org/officeDocument/2006/relationships/hyperlink" Target="https://www.tradingview.com/x/sdhwuQb7/" TargetMode="External"/><Relationship Id="rId150" Type="http://schemas.openxmlformats.org/officeDocument/2006/relationships/hyperlink" Target="https://www.tradingview.com/x/lRMYy9SV/" TargetMode="External"/><Relationship Id="rId192" Type="http://schemas.openxmlformats.org/officeDocument/2006/relationships/hyperlink" Target="https://www.tradingview.com/x/XCuzI9HY/" TargetMode="External"/><Relationship Id="rId206" Type="http://schemas.openxmlformats.org/officeDocument/2006/relationships/hyperlink" Target="https://www.tradingview.com/x/EPXeyweY/" TargetMode="External"/><Relationship Id="rId248" Type="http://schemas.openxmlformats.org/officeDocument/2006/relationships/hyperlink" Target="https://www.tradingview.com/x/BhzoZ8JL/" TargetMode="External"/><Relationship Id="rId12" Type="http://schemas.openxmlformats.org/officeDocument/2006/relationships/hyperlink" Target="https://www.tradingview.com/x/YasEnCYP/" TargetMode="External"/><Relationship Id="rId108" Type="http://schemas.openxmlformats.org/officeDocument/2006/relationships/hyperlink" Target="https://www.tradingview.com/x/3iougjqz/" TargetMode="External"/><Relationship Id="rId54" Type="http://schemas.openxmlformats.org/officeDocument/2006/relationships/hyperlink" Target="https://www.tradingview.com/x/imM3lGAe/" TargetMode="External"/><Relationship Id="rId96" Type="http://schemas.openxmlformats.org/officeDocument/2006/relationships/hyperlink" Target="https://www.tradingview.com/x/uTmwBzDw/" TargetMode="External"/><Relationship Id="rId161" Type="http://schemas.openxmlformats.org/officeDocument/2006/relationships/hyperlink" Target="https://www.tradingview.com/x/gOUbcwei/" TargetMode="External"/><Relationship Id="rId217" Type="http://schemas.openxmlformats.org/officeDocument/2006/relationships/hyperlink" Target="https://www.tradingview.com/x/9xeoNMv3/" TargetMode="External"/><Relationship Id="rId259" Type="http://schemas.openxmlformats.org/officeDocument/2006/relationships/hyperlink" Target="https://www.tradingview.com/x/eLHA7Edw/" TargetMode="External"/><Relationship Id="rId23" Type="http://schemas.openxmlformats.org/officeDocument/2006/relationships/hyperlink" Target="https://www.tradingview.com/x/B9CK0R5t/" TargetMode="External"/><Relationship Id="rId119" Type="http://schemas.openxmlformats.org/officeDocument/2006/relationships/hyperlink" Target="https://www.tradingview.com/x/jg4GQJJq/" TargetMode="External"/><Relationship Id="rId270" Type="http://schemas.openxmlformats.org/officeDocument/2006/relationships/hyperlink" Target="https://www.tradingview.com/x/mnj3XiBN/" TargetMode="External"/><Relationship Id="rId44" Type="http://schemas.openxmlformats.org/officeDocument/2006/relationships/hyperlink" Target="https://www.tradingview.com/x/X2ezeGQ1/" TargetMode="External"/><Relationship Id="rId65" Type="http://schemas.openxmlformats.org/officeDocument/2006/relationships/hyperlink" Target="https://www.tradingview.com/x/nF5wNDyr/" TargetMode="External"/><Relationship Id="rId86" Type="http://schemas.openxmlformats.org/officeDocument/2006/relationships/hyperlink" Target="https://www.tradingview.com/x/eVSwSnCV/" TargetMode="External"/><Relationship Id="rId130" Type="http://schemas.openxmlformats.org/officeDocument/2006/relationships/hyperlink" Target="https://www.tradingview.com/x/LGOWfu9G/" TargetMode="External"/><Relationship Id="rId151" Type="http://schemas.openxmlformats.org/officeDocument/2006/relationships/hyperlink" Target="https://www.tradingview.com/x/IUkEqty3/" TargetMode="External"/><Relationship Id="rId172" Type="http://schemas.openxmlformats.org/officeDocument/2006/relationships/hyperlink" Target="https://www.tradingview.com/x/rLoKUmK4/" TargetMode="External"/><Relationship Id="rId193" Type="http://schemas.openxmlformats.org/officeDocument/2006/relationships/hyperlink" Target="https://www.tradingview.com/x/icsUpDaB/" TargetMode="External"/><Relationship Id="rId207" Type="http://schemas.openxmlformats.org/officeDocument/2006/relationships/hyperlink" Target="https://www.tradingview.com/x/2RO55wcR/" TargetMode="External"/><Relationship Id="rId228" Type="http://schemas.openxmlformats.org/officeDocument/2006/relationships/hyperlink" Target="https://www.tradingview.com/x/i6RVPzZV/" TargetMode="External"/><Relationship Id="rId249" Type="http://schemas.openxmlformats.org/officeDocument/2006/relationships/hyperlink" Target="https://www.tradingview.com/x/Bb3L5RqB/" TargetMode="External"/><Relationship Id="rId13" Type="http://schemas.openxmlformats.org/officeDocument/2006/relationships/hyperlink" Target="https://www.tradingview.com/x/ZQ0FiLjG/" TargetMode="External"/><Relationship Id="rId109" Type="http://schemas.openxmlformats.org/officeDocument/2006/relationships/hyperlink" Target="https://www.tradingview.com/x/AotPXTO5/" TargetMode="External"/><Relationship Id="rId260" Type="http://schemas.openxmlformats.org/officeDocument/2006/relationships/hyperlink" Target="https://www.tradingview.com/x/i8Ez8d2d/" TargetMode="External"/><Relationship Id="rId281" Type="http://schemas.openxmlformats.org/officeDocument/2006/relationships/hyperlink" Target="https://www.tradingview.com/x/k9JB1jrQ/" TargetMode="External"/><Relationship Id="rId34" Type="http://schemas.openxmlformats.org/officeDocument/2006/relationships/hyperlink" Target="https://www.tradingview.com/x/CVDu70wa/" TargetMode="External"/><Relationship Id="rId55" Type="http://schemas.openxmlformats.org/officeDocument/2006/relationships/hyperlink" Target="https://www.tradingview.com/x/fpTkDOrr/" TargetMode="External"/><Relationship Id="rId76" Type="http://schemas.openxmlformats.org/officeDocument/2006/relationships/hyperlink" Target="https://www.tradingview.com/x/uhhM229L/" TargetMode="External"/><Relationship Id="rId97" Type="http://schemas.openxmlformats.org/officeDocument/2006/relationships/hyperlink" Target="https://www.tradingview.com/x/NnOCgFVj/" TargetMode="External"/><Relationship Id="rId120" Type="http://schemas.openxmlformats.org/officeDocument/2006/relationships/hyperlink" Target="https://www.tradingview.com/x/VBg7AYB7/" TargetMode="External"/><Relationship Id="rId141" Type="http://schemas.openxmlformats.org/officeDocument/2006/relationships/hyperlink" Target="https://www.tradingview.com/x/3suUdRHH/" TargetMode="External"/><Relationship Id="rId7" Type="http://schemas.openxmlformats.org/officeDocument/2006/relationships/hyperlink" Target="https://www.tradingview.com/x/vltCgnpT/" TargetMode="External"/><Relationship Id="rId162" Type="http://schemas.openxmlformats.org/officeDocument/2006/relationships/hyperlink" Target="https://www.tradingview.com/x/1FS4JMVq/" TargetMode="External"/><Relationship Id="rId183" Type="http://schemas.openxmlformats.org/officeDocument/2006/relationships/hyperlink" Target="https://www.tradingview.com/x/OdtkMY35/" TargetMode="External"/><Relationship Id="rId218" Type="http://schemas.openxmlformats.org/officeDocument/2006/relationships/hyperlink" Target="https://www.tradingview.com/x/eV10ZU9E/" TargetMode="External"/><Relationship Id="rId239" Type="http://schemas.openxmlformats.org/officeDocument/2006/relationships/hyperlink" Target="https://www.tradingview.com/x/7pnxr5f0/" TargetMode="External"/><Relationship Id="rId250" Type="http://schemas.openxmlformats.org/officeDocument/2006/relationships/hyperlink" Target="https://www.tradingview.com/x/NV8pQQ3N/" TargetMode="External"/><Relationship Id="rId271" Type="http://schemas.openxmlformats.org/officeDocument/2006/relationships/hyperlink" Target="https://www.tradingview.com/x/LHSqRTdR/" TargetMode="External"/><Relationship Id="rId292" Type="http://schemas.openxmlformats.org/officeDocument/2006/relationships/hyperlink" Target="https://www.tradingview.com/x/C8yOSept/" TargetMode="External"/><Relationship Id="rId306" Type="http://schemas.openxmlformats.org/officeDocument/2006/relationships/hyperlink" Target="https://www.tradingview.com/x/8RV0bpun/" TargetMode="External"/><Relationship Id="rId24" Type="http://schemas.openxmlformats.org/officeDocument/2006/relationships/hyperlink" Target="https://www.tradingview.com/x/mH4ayE9h/" TargetMode="External"/><Relationship Id="rId45" Type="http://schemas.openxmlformats.org/officeDocument/2006/relationships/hyperlink" Target="https://www.tradingview.com/x/QjvjZyHt/" TargetMode="External"/><Relationship Id="rId66" Type="http://schemas.openxmlformats.org/officeDocument/2006/relationships/hyperlink" Target="https://www.tradingview.com/x/R7QtNG3Z/" TargetMode="External"/><Relationship Id="rId87" Type="http://schemas.openxmlformats.org/officeDocument/2006/relationships/hyperlink" Target="https://www.tradingview.com/x/tsqIZZTj/" TargetMode="External"/><Relationship Id="rId110" Type="http://schemas.openxmlformats.org/officeDocument/2006/relationships/hyperlink" Target="https://www.tradingview.com/x/wHNs1TPi/" TargetMode="External"/><Relationship Id="rId131" Type="http://schemas.openxmlformats.org/officeDocument/2006/relationships/hyperlink" Target="https://www.tradingview.com/x/UuGtb6A8/" TargetMode="External"/><Relationship Id="rId152" Type="http://schemas.openxmlformats.org/officeDocument/2006/relationships/hyperlink" Target="https://www.tradingview.com/x/IUGrOVuR/" TargetMode="External"/><Relationship Id="rId173" Type="http://schemas.openxmlformats.org/officeDocument/2006/relationships/hyperlink" Target="https://www.tradingview.com/x/Ybr2ECqC/" TargetMode="External"/><Relationship Id="rId194" Type="http://schemas.openxmlformats.org/officeDocument/2006/relationships/hyperlink" Target="https://www.tradingview.com/x/Ub89qmut/" TargetMode="External"/><Relationship Id="rId208" Type="http://schemas.openxmlformats.org/officeDocument/2006/relationships/hyperlink" Target="https://www.tradingview.com/x/dnxubXr4/" TargetMode="External"/><Relationship Id="rId229" Type="http://schemas.openxmlformats.org/officeDocument/2006/relationships/hyperlink" Target="https://www.tradingview.com/x/IdVzyvw6/" TargetMode="External"/><Relationship Id="rId240" Type="http://schemas.openxmlformats.org/officeDocument/2006/relationships/hyperlink" Target="https://www.tradingview.com/x/u8uIfCDl/" TargetMode="External"/><Relationship Id="rId261" Type="http://schemas.openxmlformats.org/officeDocument/2006/relationships/hyperlink" Target="https://www.tradingview.com/x/u4Z6o6QA/" TargetMode="External"/><Relationship Id="rId14" Type="http://schemas.openxmlformats.org/officeDocument/2006/relationships/hyperlink" Target="https://www.tradingview.com/x/KVFQBoN8/" TargetMode="External"/><Relationship Id="rId35" Type="http://schemas.openxmlformats.org/officeDocument/2006/relationships/hyperlink" Target="https://www.tradingview.com/x/NjulZQU9/" TargetMode="External"/><Relationship Id="rId56" Type="http://schemas.openxmlformats.org/officeDocument/2006/relationships/hyperlink" Target="https://www.tradingview.com/x/h4cVGyZq/" TargetMode="External"/><Relationship Id="rId77" Type="http://schemas.openxmlformats.org/officeDocument/2006/relationships/hyperlink" Target="https://www.tradingview.com/x/3VrmkLTb/" TargetMode="External"/><Relationship Id="rId100" Type="http://schemas.openxmlformats.org/officeDocument/2006/relationships/hyperlink" Target="https://www.tradingview.com/x/5Y7Jbkvj/" TargetMode="External"/><Relationship Id="rId282" Type="http://schemas.openxmlformats.org/officeDocument/2006/relationships/hyperlink" Target="https://www.tradingview.com/x/uqQnWbFE/" TargetMode="External"/><Relationship Id="rId8" Type="http://schemas.openxmlformats.org/officeDocument/2006/relationships/hyperlink" Target="https://www.tradingview.com/x/w6agW8l7/" TargetMode="External"/><Relationship Id="rId98" Type="http://schemas.openxmlformats.org/officeDocument/2006/relationships/hyperlink" Target="https://www.tradingview.com/x/oncYvmWF/" TargetMode="External"/><Relationship Id="rId121" Type="http://schemas.openxmlformats.org/officeDocument/2006/relationships/hyperlink" Target="https://www.tradingview.com/x/jUkNDBn4/" TargetMode="External"/><Relationship Id="rId142" Type="http://schemas.openxmlformats.org/officeDocument/2006/relationships/hyperlink" Target="https://www.tradingview.com/x/J2tH3i5n/" TargetMode="External"/><Relationship Id="rId163" Type="http://schemas.openxmlformats.org/officeDocument/2006/relationships/hyperlink" Target="https://www.tradingview.com/x/3yr5LvIP/" TargetMode="External"/><Relationship Id="rId184" Type="http://schemas.openxmlformats.org/officeDocument/2006/relationships/hyperlink" Target="https://www.tradingview.com/x/KL0CuaTG/" TargetMode="External"/><Relationship Id="rId219" Type="http://schemas.openxmlformats.org/officeDocument/2006/relationships/hyperlink" Target="https://www.tradingview.com/x/oQwkibbn/" TargetMode="External"/><Relationship Id="rId230" Type="http://schemas.openxmlformats.org/officeDocument/2006/relationships/hyperlink" Target="https://www.tradingview.com/x/jNrdynqe/" TargetMode="External"/><Relationship Id="rId251" Type="http://schemas.openxmlformats.org/officeDocument/2006/relationships/hyperlink" Target="https://www.tradingview.com/x/zqMG31vN/" TargetMode="External"/><Relationship Id="rId25" Type="http://schemas.openxmlformats.org/officeDocument/2006/relationships/hyperlink" Target="https://www.tradingview.com/x/3Nd3LJ51/" TargetMode="External"/><Relationship Id="rId46" Type="http://schemas.openxmlformats.org/officeDocument/2006/relationships/hyperlink" Target="https://www.tradingview.com/x/NywmCNTE/" TargetMode="External"/><Relationship Id="rId67" Type="http://schemas.openxmlformats.org/officeDocument/2006/relationships/hyperlink" Target="https://www.tradingview.com/x/MmMMPCsQ/" TargetMode="External"/><Relationship Id="rId272" Type="http://schemas.openxmlformats.org/officeDocument/2006/relationships/hyperlink" Target="https://www.tradingview.com/x/N0fa9r0d/" TargetMode="External"/><Relationship Id="rId293" Type="http://schemas.openxmlformats.org/officeDocument/2006/relationships/hyperlink" Target="https://www.tradingview.com/x/ryCIkLqa/" TargetMode="External"/><Relationship Id="rId307" Type="http://schemas.openxmlformats.org/officeDocument/2006/relationships/hyperlink" Target="https://www.tradingview.com/x/sChnPWO7/" TargetMode="External"/><Relationship Id="rId88" Type="http://schemas.openxmlformats.org/officeDocument/2006/relationships/hyperlink" Target="https://www.tradingview.com/x/XTdARl17/" TargetMode="External"/><Relationship Id="rId111" Type="http://schemas.openxmlformats.org/officeDocument/2006/relationships/hyperlink" Target="https://www.tradingview.com/x/PZ0fYo1t/" TargetMode="External"/><Relationship Id="rId132" Type="http://schemas.openxmlformats.org/officeDocument/2006/relationships/hyperlink" Target="https://www.tradingview.com/x/yzVnbY57/" TargetMode="External"/><Relationship Id="rId153" Type="http://schemas.openxmlformats.org/officeDocument/2006/relationships/hyperlink" Target="https://www.tradingview.com/x/lR7gmYCz/" TargetMode="External"/><Relationship Id="rId174" Type="http://schemas.openxmlformats.org/officeDocument/2006/relationships/hyperlink" Target="https://www.tradingview.com/x/MVgDTctE/" TargetMode="External"/><Relationship Id="rId195" Type="http://schemas.openxmlformats.org/officeDocument/2006/relationships/hyperlink" Target="https://www.tradingview.com/x/TAcvapiO/" TargetMode="External"/><Relationship Id="rId209" Type="http://schemas.openxmlformats.org/officeDocument/2006/relationships/hyperlink" Target="https://www.tradingview.com/x/PCrNkYSS/" TargetMode="External"/><Relationship Id="rId220" Type="http://schemas.openxmlformats.org/officeDocument/2006/relationships/hyperlink" Target="https://www.tradingview.com/x/09YGAGJm/" TargetMode="External"/><Relationship Id="rId241" Type="http://schemas.openxmlformats.org/officeDocument/2006/relationships/hyperlink" Target="https://www.tradingview.com/x/xtIqpjOM/" TargetMode="External"/><Relationship Id="rId15" Type="http://schemas.openxmlformats.org/officeDocument/2006/relationships/hyperlink" Target="https://www.tradingview.com/x/7d9GnjhS/" TargetMode="External"/><Relationship Id="rId36" Type="http://schemas.openxmlformats.org/officeDocument/2006/relationships/hyperlink" Target="https://www.tradingview.com/x/evnz5Buz/" TargetMode="External"/><Relationship Id="rId57" Type="http://schemas.openxmlformats.org/officeDocument/2006/relationships/hyperlink" Target="https://www.tradingview.com/x/wbMHCoU6/" TargetMode="External"/><Relationship Id="rId262" Type="http://schemas.openxmlformats.org/officeDocument/2006/relationships/hyperlink" Target="https://www.tradingview.com/x/4SlR0nzG/" TargetMode="External"/><Relationship Id="rId283" Type="http://schemas.openxmlformats.org/officeDocument/2006/relationships/hyperlink" Target="https://www.tradingview.com/x/O2UX05Al/" TargetMode="External"/><Relationship Id="rId78" Type="http://schemas.openxmlformats.org/officeDocument/2006/relationships/hyperlink" Target="https://www.tradingview.com/x/FDNUk53E/" TargetMode="External"/><Relationship Id="rId99" Type="http://schemas.openxmlformats.org/officeDocument/2006/relationships/hyperlink" Target="https://www.tradingview.com/x/Uvlv7xwW/" TargetMode="External"/><Relationship Id="rId101" Type="http://schemas.openxmlformats.org/officeDocument/2006/relationships/hyperlink" Target="https://www.tradingview.com/x/mgUcirfR/" TargetMode="External"/><Relationship Id="rId122" Type="http://schemas.openxmlformats.org/officeDocument/2006/relationships/hyperlink" Target="https://www.tradingview.com/x/goXf7Z9l/" TargetMode="External"/><Relationship Id="rId143" Type="http://schemas.openxmlformats.org/officeDocument/2006/relationships/hyperlink" Target="https://www.tradingview.com/x/yx9m4kF6/" TargetMode="External"/><Relationship Id="rId164" Type="http://schemas.openxmlformats.org/officeDocument/2006/relationships/hyperlink" Target="https://www.tradingview.com/x/5WWRtuKS/" TargetMode="External"/><Relationship Id="rId185" Type="http://schemas.openxmlformats.org/officeDocument/2006/relationships/hyperlink" Target="https://www.tradingview.com/x/Vw7FaOwR/" TargetMode="External"/><Relationship Id="rId9" Type="http://schemas.openxmlformats.org/officeDocument/2006/relationships/hyperlink" Target="https://www.tradingview.com/x/ADYJ3WQU/" TargetMode="External"/><Relationship Id="rId210" Type="http://schemas.openxmlformats.org/officeDocument/2006/relationships/hyperlink" Target="https://www.tradingview.com/x/aKgUlqs4/" TargetMode="External"/><Relationship Id="rId26" Type="http://schemas.openxmlformats.org/officeDocument/2006/relationships/hyperlink" Target="https://www.tradingview.com/x/h1bpgQcS/" TargetMode="External"/><Relationship Id="rId231" Type="http://schemas.openxmlformats.org/officeDocument/2006/relationships/hyperlink" Target="https://www.tradingview.com/x/dvfsNjvI/" TargetMode="External"/><Relationship Id="rId252" Type="http://schemas.openxmlformats.org/officeDocument/2006/relationships/hyperlink" Target="https://www.tradingview.com/x/c6Qdud1u/" TargetMode="External"/><Relationship Id="rId273" Type="http://schemas.openxmlformats.org/officeDocument/2006/relationships/hyperlink" Target="https://www.tradingview.com/x/ZCxZM0MM/" TargetMode="External"/><Relationship Id="rId294" Type="http://schemas.openxmlformats.org/officeDocument/2006/relationships/hyperlink" Target="https://www.tradingview.com/x/1WBwGrxO/" TargetMode="External"/><Relationship Id="rId308" Type="http://schemas.openxmlformats.org/officeDocument/2006/relationships/printerSettings" Target="../printerSettings/printerSettings9.bin"/><Relationship Id="rId47" Type="http://schemas.openxmlformats.org/officeDocument/2006/relationships/hyperlink" Target="https://www.tradingview.com/x/z57lgqgj/" TargetMode="External"/><Relationship Id="rId68" Type="http://schemas.openxmlformats.org/officeDocument/2006/relationships/hyperlink" Target="https://www.tradingview.com/x/V51YjHyf/" TargetMode="External"/><Relationship Id="rId89" Type="http://schemas.openxmlformats.org/officeDocument/2006/relationships/hyperlink" Target="https://www.tradingview.com/x/RUPKa9Tx/" TargetMode="External"/><Relationship Id="rId112" Type="http://schemas.openxmlformats.org/officeDocument/2006/relationships/hyperlink" Target="https://www.tradingview.com/x/ScXMCId3/" TargetMode="External"/><Relationship Id="rId133" Type="http://schemas.openxmlformats.org/officeDocument/2006/relationships/hyperlink" Target="https://www.tradingview.com/x/8Al9P1Po/" TargetMode="External"/><Relationship Id="rId154" Type="http://schemas.openxmlformats.org/officeDocument/2006/relationships/hyperlink" Target="https://www.tradingview.com/x/h0Z9ic13/" TargetMode="External"/><Relationship Id="rId175" Type="http://schemas.openxmlformats.org/officeDocument/2006/relationships/hyperlink" Target="https://www.tradingview.com/x/o17acfSq/" TargetMode="External"/><Relationship Id="rId196" Type="http://schemas.openxmlformats.org/officeDocument/2006/relationships/hyperlink" Target="https://www.tradingview.com/x/GCsTkxDc/" TargetMode="External"/><Relationship Id="rId200" Type="http://schemas.openxmlformats.org/officeDocument/2006/relationships/hyperlink" Target="https://www.tradingview.com/x/98M1hERy/" TargetMode="External"/><Relationship Id="rId16" Type="http://schemas.openxmlformats.org/officeDocument/2006/relationships/hyperlink" Target="https://www.tradingview.com/x/XnHPm7Tk/" TargetMode="External"/><Relationship Id="rId221" Type="http://schemas.openxmlformats.org/officeDocument/2006/relationships/hyperlink" Target="https://www.tradingview.com/x/9BhQITuy/" TargetMode="External"/><Relationship Id="rId242" Type="http://schemas.openxmlformats.org/officeDocument/2006/relationships/hyperlink" Target="https://www.tradingview.com/x/dhjxdalR/" TargetMode="External"/><Relationship Id="rId263" Type="http://schemas.openxmlformats.org/officeDocument/2006/relationships/hyperlink" Target="https://www.tradingview.com/x/v2DAhVur/" TargetMode="External"/><Relationship Id="rId284" Type="http://schemas.openxmlformats.org/officeDocument/2006/relationships/hyperlink" Target="https://www.tradingview.com/x/Z9jYyT0k/" TargetMode="External"/><Relationship Id="rId37" Type="http://schemas.openxmlformats.org/officeDocument/2006/relationships/hyperlink" Target="https://www.tradingview.com/x/yws1VdNF/" TargetMode="External"/><Relationship Id="rId58" Type="http://schemas.openxmlformats.org/officeDocument/2006/relationships/hyperlink" Target="https://www.tradingview.com/x/aWGP83tq/" TargetMode="External"/><Relationship Id="rId79" Type="http://schemas.openxmlformats.org/officeDocument/2006/relationships/hyperlink" Target="https://www.tradingview.com/x/sodCoesZ/" TargetMode="External"/><Relationship Id="rId102" Type="http://schemas.openxmlformats.org/officeDocument/2006/relationships/hyperlink" Target="https://www.tradingview.com/x/M5UZzF7K/" TargetMode="External"/><Relationship Id="rId123" Type="http://schemas.openxmlformats.org/officeDocument/2006/relationships/hyperlink" Target="https://www.tradingview.com/x/iXtQjjso/" TargetMode="External"/><Relationship Id="rId144" Type="http://schemas.openxmlformats.org/officeDocument/2006/relationships/hyperlink" Target="https://www.tradingview.com/x/hun4Pr9f/" TargetMode="External"/><Relationship Id="rId90" Type="http://schemas.openxmlformats.org/officeDocument/2006/relationships/hyperlink" Target="https://www.tradingview.com/x/h73m0awk/" TargetMode="External"/><Relationship Id="rId165" Type="http://schemas.openxmlformats.org/officeDocument/2006/relationships/hyperlink" Target="https://www.tradingview.com/x/nROy9W68/" TargetMode="External"/><Relationship Id="rId186" Type="http://schemas.openxmlformats.org/officeDocument/2006/relationships/hyperlink" Target="https://www.tradingview.com/x/Knp6BwEV/" TargetMode="External"/><Relationship Id="rId211" Type="http://schemas.openxmlformats.org/officeDocument/2006/relationships/hyperlink" Target="https://www.tradingview.com/x/tPV2cks9/" TargetMode="External"/><Relationship Id="rId232" Type="http://schemas.openxmlformats.org/officeDocument/2006/relationships/hyperlink" Target="https://www.tradingview.com/x/vQ2jIiI5/" TargetMode="External"/><Relationship Id="rId253" Type="http://schemas.openxmlformats.org/officeDocument/2006/relationships/hyperlink" Target="https://www.tradingview.com/x/GAtwLEX1/" TargetMode="External"/><Relationship Id="rId274" Type="http://schemas.openxmlformats.org/officeDocument/2006/relationships/hyperlink" Target="https://www.tradingview.com/x/KwTPFxtP/" TargetMode="External"/><Relationship Id="rId295" Type="http://schemas.openxmlformats.org/officeDocument/2006/relationships/hyperlink" Target="https://www.tradingview.com/x/ymVNDTHQ/" TargetMode="External"/><Relationship Id="rId309" Type="http://schemas.openxmlformats.org/officeDocument/2006/relationships/vmlDrawing" Target="../drawings/vmlDrawing2.vml"/><Relationship Id="rId27" Type="http://schemas.openxmlformats.org/officeDocument/2006/relationships/hyperlink" Target="https://www.tradingview.com/x/s1HCngIm/" TargetMode="External"/><Relationship Id="rId48" Type="http://schemas.openxmlformats.org/officeDocument/2006/relationships/hyperlink" Target="https://www.tradingview.com/x/M1GehUy4/" TargetMode="External"/><Relationship Id="rId69" Type="http://schemas.openxmlformats.org/officeDocument/2006/relationships/hyperlink" Target="https://www.tradingview.com/x/EWGQ6yVp/" TargetMode="External"/><Relationship Id="rId113" Type="http://schemas.openxmlformats.org/officeDocument/2006/relationships/hyperlink" Target="https://www.tradingview.com/x/8tPYYSeY/" TargetMode="External"/><Relationship Id="rId134" Type="http://schemas.openxmlformats.org/officeDocument/2006/relationships/hyperlink" Target="https://www.tradingview.com/x/HQY7LIl5/" TargetMode="External"/><Relationship Id="rId80" Type="http://schemas.openxmlformats.org/officeDocument/2006/relationships/hyperlink" Target="https://www.tradingview.com/x/UyLDLEsD/" TargetMode="External"/><Relationship Id="rId155" Type="http://schemas.openxmlformats.org/officeDocument/2006/relationships/hyperlink" Target="https://www.tradingview.com/x/2uB0P3Te/" TargetMode="External"/><Relationship Id="rId176" Type="http://schemas.openxmlformats.org/officeDocument/2006/relationships/hyperlink" Target="https://www.tradingview.com/x/7q00LbKV/" TargetMode="External"/><Relationship Id="rId197" Type="http://schemas.openxmlformats.org/officeDocument/2006/relationships/hyperlink" Target="https://www.tradingview.com/x/PGNhNXZv/" TargetMode="External"/><Relationship Id="rId201" Type="http://schemas.openxmlformats.org/officeDocument/2006/relationships/hyperlink" Target="https://www.tradingview.com/x/bpYTiqGg/" TargetMode="External"/><Relationship Id="rId222" Type="http://schemas.openxmlformats.org/officeDocument/2006/relationships/hyperlink" Target="https://www.tradingview.com/x/f8ohv9eZ/" TargetMode="External"/><Relationship Id="rId243" Type="http://schemas.openxmlformats.org/officeDocument/2006/relationships/hyperlink" Target="https://www.tradingview.com/x/clmcniSA/" TargetMode="External"/><Relationship Id="rId264" Type="http://schemas.openxmlformats.org/officeDocument/2006/relationships/hyperlink" Target="https://www.tradingview.com/x/95QwVvTA/" TargetMode="External"/><Relationship Id="rId285" Type="http://schemas.openxmlformats.org/officeDocument/2006/relationships/hyperlink" Target="https://www.tradingview.com/x/aykhJWyC/" TargetMode="External"/><Relationship Id="rId17" Type="http://schemas.openxmlformats.org/officeDocument/2006/relationships/hyperlink" Target="https://www.tradingview.com/x/ZXOy94Rv/" TargetMode="External"/><Relationship Id="rId38" Type="http://schemas.openxmlformats.org/officeDocument/2006/relationships/hyperlink" Target="https://www.tradingview.com/x/bU0NGL4D/" TargetMode="External"/><Relationship Id="rId59" Type="http://schemas.openxmlformats.org/officeDocument/2006/relationships/hyperlink" Target="https://www.tradingview.com/x/3ouYdzQv/" TargetMode="External"/><Relationship Id="rId103" Type="http://schemas.openxmlformats.org/officeDocument/2006/relationships/hyperlink" Target="https://www.tradingview.com/x/HTunbvqS/" TargetMode="External"/><Relationship Id="rId124" Type="http://schemas.openxmlformats.org/officeDocument/2006/relationships/hyperlink" Target="https://www.tradingview.com/x/vl8SC9tz/" TargetMode="External"/><Relationship Id="rId310" Type="http://schemas.openxmlformats.org/officeDocument/2006/relationships/comments" Target="../comments2.xml"/><Relationship Id="rId70" Type="http://schemas.openxmlformats.org/officeDocument/2006/relationships/hyperlink" Target="https://www.tradingview.com/x/WY0DFQGR/" TargetMode="External"/><Relationship Id="rId91" Type="http://schemas.openxmlformats.org/officeDocument/2006/relationships/hyperlink" Target="https://www.tradingview.com/x/Bw87qbuo/" TargetMode="External"/><Relationship Id="rId145" Type="http://schemas.openxmlformats.org/officeDocument/2006/relationships/hyperlink" Target="https://www.tradingview.com/x/8mtDDavg/" TargetMode="External"/><Relationship Id="rId166" Type="http://schemas.openxmlformats.org/officeDocument/2006/relationships/hyperlink" Target="https://www.tradingview.com/x/imMkZmCZ/" TargetMode="External"/><Relationship Id="rId187" Type="http://schemas.openxmlformats.org/officeDocument/2006/relationships/hyperlink" Target="https://www.tradingview.com/x/6reb8ClQ/" TargetMode="External"/><Relationship Id="rId1" Type="http://schemas.openxmlformats.org/officeDocument/2006/relationships/hyperlink" Target="https://www.tradingview.com/x/cCPMAKix/" TargetMode="External"/><Relationship Id="rId212" Type="http://schemas.openxmlformats.org/officeDocument/2006/relationships/hyperlink" Target="https://www.tradingview.com/x/cGBRbmtG/" TargetMode="External"/><Relationship Id="rId233" Type="http://schemas.openxmlformats.org/officeDocument/2006/relationships/hyperlink" Target="https://www.tradingview.com/x/lEiixmox/" TargetMode="External"/><Relationship Id="rId254" Type="http://schemas.openxmlformats.org/officeDocument/2006/relationships/hyperlink" Target="https://www.tradingview.com/x/YyXQqxsM/" TargetMode="External"/><Relationship Id="rId28" Type="http://schemas.openxmlformats.org/officeDocument/2006/relationships/hyperlink" Target="https://www.tradingview.com/x/QjxqKecQ/" TargetMode="External"/><Relationship Id="rId49" Type="http://schemas.openxmlformats.org/officeDocument/2006/relationships/hyperlink" Target="https://www.tradingview.com/x/7pQSupqX/" TargetMode="External"/><Relationship Id="rId114" Type="http://schemas.openxmlformats.org/officeDocument/2006/relationships/hyperlink" Target="https://www.tradingview.com/x/5UQquQqP/" TargetMode="External"/><Relationship Id="rId275" Type="http://schemas.openxmlformats.org/officeDocument/2006/relationships/hyperlink" Target="https://www.tradingview.com/x/OnN6eZFs/" TargetMode="External"/><Relationship Id="rId296" Type="http://schemas.openxmlformats.org/officeDocument/2006/relationships/hyperlink" Target="https://www.tradingview.com/x/3kz7jT0f/" TargetMode="External"/><Relationship Id="rId300" Type="http://schemas.openxmlformats.org/officeDocument/2006/relationships/hyperlink" Target="https://www.tradingview.com/x/pGEjqMOE/" TargetMode="External"/><Relationship Id="rId60" Type="http://schemas.openxmlformats.org/officeDocument/2006/relationships/hyperlink" Target="https://www.tradingview.com/x/Ch3mRwcg/" TargetMode="External"/><Relationship Id="rId81" Type="http://schemas.openxmlformats.org/officeDocument/2006/relationships/hyperlink" Target="https://www.tradingview.com/x/2cmExzN8/" TargetMode="External"/><Relationship Id="rId135" Type="http://schemas.openxmlformats.org/officeDocument/2006/relationships/hyperlink" Target="https://www.tradingview.com/x/dsdDVMGt/" TargetMode="External"/><Relationship Id="rId156" Type="http://schemas.openxmlformats.org/officeDocument/2006/relationships/hyperlink" Target="https://www.tradingview.com/x/RXPP4NlH/" TargetMode="External"/><Relationship Id="rId177" Type="http://schemas.openxmlformats.org/officeDocument/2006/relationships/hyperlink" Target="https://www.tradingview.com/x/BPMrvckj/" TargetMode="External"/><Relationship Id="rId198" Type="http://schemas.openxmlformats.org/officeDocument/2006/relationships/hyperlink" Target="https://www.tradingview.com/x/S28CYHQE/" TargetMode="External"/><Relationship Id="rId202" Type="http://schemas.openxmlformats.org/officeDocument/2006/relationships/hyperlink" Target="https://www.tradingview.com/x/hMEbzzek/" TargetMode="External"/><Relationship Id="rId223" Type="http://schemas.openxmlformats.org/officeDocument/2006/relationships/hyperlink" Target="https://www.tradingview.com/x/nvrEStKW/" TargetMode="External"/><Relationship Id="rId244" Type="http://schemas.openxmlformats.org/officeDocument/2006/relationships/hyperlink" Target="https://www.tradingview.com/x/75SBTMZW/" TargetMode="External"/><Relationship Id="rId18" Type="http://schemas.openxmlformats.org/officeDocument/2006/relationships/hyperlink" Target="https://www.tradingview.com/x/epM5CyDt/" TargetMode="External"/><Relationship Id="rId39" Type="http://schemas.openxmlformats.org/officeDocument/2006/relationships/hyperlink" Target="https://www.tradingview.com/x/6mQ1r3ei/" TargetMode="External"/><Relationship Id="rId265" Type="http://schemas.openxmlformats.org/officeDocument/2006/relationships/hyperlink" Target="https://www.tradingview.com/x/lppfzslM/" TargetMode="External"/><Relationship Id="rId286" Type="http://schemas.openxmlformats.org/officeDocument/2006/relationships/hyperlink" Target="https://www.tradingview.com/x/ChsIWS6v/" TargetMode="External"/><Relationship Id="rId50" Type="http://schemas.openxmlformats.org/officeDocument/2006/relationships/hyperlink" Target="https://www.tradingview.com/x/CzmkO1nH/" TargetMode="External"/><Relationship Id="rId104" Type="http://schemas.openxmlformats.org/officeDocument/2006/relationships/hyperlink" Target="https://www.tradingview.com/x/4hXthP2N/" TargetMode="External"/><Relationship Id="rId125" Type="http://schemas.openxmlformats.org/officeDocument/2006/relationships/hyperlink" Target="https://www.tradingview.com/x/APD82mSj/" TargetMode="External"/><Relationship Id="rId146" Type="http://schemas.openxmlformats.org/officeDocument/2006/relationships/hyperlink" Target="https://www.tradingview.com/x/jF2ppjX1/" TargetMode="External"/><Relationship Id="rId167" Type="http://schemas.openxmlformats.org/officeDocument/2006/relationships/hyperlink" Target="https://www.tradingview.com/x/6KjPX3fc/" TargetMode="External"/><Relationship Id="rId188" Type="http://schemas.openxmlformats.org/officeDocument/2006/relationships/hyperlink" Target="https://www.tradingview.com/x/NtCwOv5B/" TargetMode="External"/><Relationship Id="rId311" Type="http://schemas.microsoft.com/office/2017/10/relationships/threadedComment" Target="../threadedComments/threadedComment2.xml"/><Relationship Id="rId71" Type="http://schemas.openxmlformats.org/officeDocument/2006/relationships/hyperlink" Target="https://www.tradingview.com/x/nunvvdji/" TargetMode="External"/><Relationship Id="rId92" Type="http://schemas.openxmlformats.org/officeDocument/2006/relationships/hyperlink" Target="https://www.tradingview.com/x/5NPXbiCu/" TargetMode="External"/><Relationship Id="rId213" Type="http://schemas.openxmlformats.org/officeDocument/2006/relationships/hyperlink" Target="https://www.tradingview.com/x/sjl969O5/" TargetMode="External"/><Relationship Id="rId234" Type="http://schemas.openxmlformats.org/officeDocument/2006/relationships/hyperlink" Target="https://www.tradingview.com/x/y9MF7T3S/" TargetMode="External"/><Relationship Id="rId2" Type="http://schemas.openxmlformats.org/officeDocument/2006/relationships/hyperlink" Target="https://www.tradingview.com/x/HTyHnZ8G/" TargetMode="External"/><Relationship Id="rId29" Type="http://schemas.openxmlformats.org/officeDocument/2006/relationships/hyperlink" Target="https://www.tradingview.com/x/sAbc1Vuz/" TargetMode="External"/><Relationship Id="rId255" Type="http://schemas.openxmlformats.org/officeDocument/2006/relationships/hyperlink" Target="https://www.tradingview.com/x/Zq7hGN4A/" TargetMode="External"/><Relationship Id="rId276" Type="http://schemas.openxmlformats.org/officeDocument/2006/relationships/hyperlink" Target="https://www.tradingview.com/x/9zd4M9w2/" TargetMode="External"/><Relationship Id="rId297" Type="http://schemas.openxmlformats.org/officeDocument/2006/relationships/hyperlink" Target="https://www.tradingview.com/x/BAGie2IG/" TargetMode="External"/><Relationship Id="rId40" Type="http://schemas.openxmlformats.org/officeDocument/2006/relationships/hyperlink" Target="https://www.tradingview.com/x/AbhI8KPh/" TargetMode="External"/><Relationship Id="rId115" Type="http://schemas.openxmlformats.org/officeDocument/2006/relationships/hyperlink" Target="https://www.tradingview.com/x/UKkzHVQq/" TargetMode="External"/><Relationship Id="rId136" Type="http://schemas.openxmlformats.org/officeDocument/2006/relationships/hyperlink" Target="https://www.tradingview.com/x/Kyb5UAbz/" TargetMode="External"/><Relationship Id="rId157" Type="http://schemas.openxmlformats.org/officeDocument/2006/relationships/hyperlink" Target="https://www.tradingview.com/x/4Vgiglog/" TargetMode="External"/><Relationship Id="rId178" Type="http://schemas.openxmlformats.org/officeDocument/2006/relationships/hyperlink" Target="https://www.tradingview.com/x/lpxdf9cB/" TargetMode="External"/><Relationship Id="rId301" Type="http://schemas.openxmlformats.org/officeDocument/2006/relationships/hyperlink" Target="https://www.tradingview.com/x/1yf9XUIl/" TargetMode="External"/><Relationship Id="rId61" Type="http://schemas.openxmlformats.org/officeDocument/2006/relationships/hyperlink" Target="https://www.tradingview.com/x/qkQgWex1/" TargetMode="External"/><Relationship Id="rId82" Type="http://schemas.openxmlformats.org/officeDocument/2006/relationships/hyperlink" Target="https://www.tradingview.com/x/wowophg4/" TargetMode="External"/><Relationship Id="rId199" Type="http://schemas.openxmlformats.org/officeDocument/2006/relationships/hyperlink" Target="https://www.tradingview.com/x/EQfFrJxA/" TargetMode="External"/><Relationship Id="rId203" Type="http://schemas.openxmlformats.org/officeDocument/2006/relationships/hyperlink" Target="https://www.tradingview.com/x/yxK9hBbD/" TargetMode="External"/><Relationship Id="rId19" Type="http://schemas.openxmlformats.org/officeDocument/2006/relationships/hyperlink" Target="https://www.tradingview.com/x/dxYj1BBD/" TargetMode="External"/><Relationship Id="rId224" Type="http://schemas.openxmlformats.org/officeDocument/2006/relationships/hyperlink" Target="https://www.tradingview.com/x/TIEqk2DH/" TargetMode="External"/><Relationship Id="rId245" Type="http://schemas.openxmlformats.org/officeDocument/2006/relationships/hyperlink" Target="https://www.tradingview.com/x/SsrBgYkh/" TargetMode="External"/><Relationship Id="rId266" Type="http://schemas.openxmlformats.org/officeDocument/2006/relationships/hyperlink" Target="https://www.tradingview.com/x/68f8Xkbo/" TargetMode="External"/><Relationship Id="rId287" Type="http://schemas.openxmlformats.org/officeDocument/2006/relationships/hyperlink" Target="https://www.tradingview.com/x/F9cwmHIm/" TargetMode="External"/><Relationship Id="rId30" Type="http://schemas.openxmlformats.org/officeDocument/2006/relationships/hyperlink" Target="https://www.tradingview.com/x/VbZbs3XU/" TargetMode="External"/><Relationship Id="rId105" Type="http://schemas.openxmlformats.org/officeDocument/2006/relationships/hyperlink" Target="https://www.tradingview.com/x/fWLb4UWv/" TargetMode="External"/><Relationship Id="rId126" Type="http://schemas.openxmlformats.org/officeDocument/2006/relationships/hyperlink" Target="https://www.tradingview.com/x/QDYq6oMQ/" TargetMode="External"/><Relationship Id="rId147" Type="http://schemas.openxmlformats.org/officeDocument/2006/relationships/hyperlink" Target="https://www.tradingview.com/x/IFfcsdlM/" TargetMode="External"/><Relationship Id="rId168" Type="http://schemas.openxmlformats.org/officeDocument/2006/relationships/hyperlink" Target="https://www.tradingview.com/x/SkWPNYjm/" TargetMode="External"/><Relationship Id="rId51" Type="http://schemas.openxmlformats.org/officeDocument/2006/relationships/hyperlink" Target="https://www.tradingview.com/x/kFAecgiw/" TargetMode="External"/><Relationship Id="rId72" Type="http://schemas.openxmlformats.org/officeDocument/2006/relationships/hyperlink" Target="https://www.tradingview.com/x/i2e5K3d8/" TargetMode="External"/><Relationship Id="rId93" Type="http://schemas.openxmlformats.org/officeDocument/2006/relationships/hyperlink" Target="https://www.tradingview.com/x/i7OGXX8H/" TargetMode="External"/><Relationship Id="rId189" Type="http://schemas.openxmlformats.org/officeDocument/2006/relationships/hyperlink" Target="https://www.tradingview.com/x/1rinvHRt/" TargetMode="External"/><Relationship Id="rId3" Type="http://schemas.openxmlformats.org/officeDocument/2006/relationships/hyperlink" Target="https://www.tradingview.com/x/xNYeH5Ij/" TargetMode="External"/><Relationship Id="rId214" Type="http://schemas.openxmlformats.org/officeDocument/2006/relationships/hyperlink" Target="https://www.tradingview.com/x/Q3QxbnR9/" TargetMode="External"/><Relationship Id="rId235" Type="http://schemas.openxmlformats.org/officeDocument/2006/relationships/hyperlink" Target="https://www.tradingview.com/x/pI4BMOrU/" TargetMode="External"/><Relationship Id="rId256" Type="http://schemas.openxmlformats.org/officeDocument/2006/relationships/hyperlink" Target="https://www.tradingview.com/x/2wbeEd63/" TargetMode="External"/><Relationship Id="rId277" Type="http://schemas.openxmlformats.org/officeDocument/2006/relationships/hyperlink" Target="https://www.tradingview.com/x/HR8vgo4F/" TargetMode="External"/><Relationship Id="rId298" Type="http://schemas.openxmlformats.org/officeDocument/2006/relationships/hyperlink" Target="https://www.tradingview.com/x/d9oiFzkX/" TargetMode="External"/><Relationship Id="rId116" Type="http://schemas.openxmlformats.org/officeDocument/2006/relationships/hyperlink" Target="https://www.tradingview.com/x/sCMWOcpS/" TargetMode="External"/><Relationship Id="rId137" Type="http://schemas.openxmlformats.org/officeDocument/2006/relationships/hyperlink" Target="https://www.tradingview.com/x/MjZzoPNi/" TargetMode="External"/><Relationship Id="rId158" Type="http://schemas.openxmlformats.org/officeDocument/2006/relationships/hyperlink" Target="https://www.tradingview.com/x/cyHJLZbW/" TargetMode="External"/><Relationship Id="rId302" Type="http://schemas.openxmlformats.org/officeDocument/2006/relationships/hyperlink" Target="https://www.tradingview.com/x/HkPmMMH8/" TargetMode="External"/><Relationship Id="rId20" Type="http://schemas.openxmlformats.org/officeDocument/2006/relationships/hyperlink" Target="https://www.tradingview.com/x/0pImrQnD/" TargetMode="External"/><Relationship Id="rId41" Type="http://schemas.openxmlformats.org/officeDocument/2006/relationships/hyperlink" Target="https://www.tradingview.com/x/4ftrV5Si/" TargetMode="External"/><Relationship Id="rId62" Type="http://schemas.openxmlformats.org/officeDocument/2006/relationships/hyperlink" Target="https://www.tradingview.com/x/OEIH6zZM/" TargetMode="External"/><Relationship Id="rId83" Type="http://schemas.openxmlformats.org/officeDocument/2006/relationships/hyperlink" Target="https://www.tradingview.com/x/sM70fECj/" TargetMode="External"/><Relationship Id="rId179" Type="http://schemas.openxmlformats.org/officeDocument/2006/relationships/hyperlink" Target="https://www.tradingview.com/x/3WQ2wQN2/" TargetMode="External"/><Relationship Id="rId190" Type="http://schemas.openxmlformats.org/officeDocument/2006/relationships/hyperlink" Target="https://www.tradingview.com/x/fmZpBZRd/" TargetMode="External"/><Relationship Id="rId204" Type="http://schemas.openxmlformats.org/officeDocument/2006/relationships/hyperlink" Target="https://www.tradingview.com/x/p050sJM5/" TargetMode="External"/><Relationship Id="rId225" Type="http://schemas.openxmlformats.org/officeDocument/2006/relationships/hyperlink" Target="https://www.tradingview.com/x/BV5RddMF/" TargetMode="External"/><Relationship Id="rId246" Type="http://schemas.openxmlformats.org/officeDocument/2006/relationships/hyperlink" Target="https://www.tradingview.com/x/kLTUBuyJ/" TargetMode="External"/><Relationship Id="rId267" Type="http://schemas.openxmlformats.org/officeDocument/2006/relationships/hyperlink" Target="https://www.tradingview.com/x/TEGCruuF/" TargetMode="External"/><Relationship Id="rId288" Type="http://schemas.openxmlformats.org/officeDocument/2006/relationships/hyperlink" Target="https://www.tradingview.com/x/JHGQTcZ3/" TargetMode="External"/><Relationship Id="rId106" Type="http://schemas.openxmlformats.org/officeDocument/2006/relationships/hyperlink" Target="https://www.tradingview.com/x/NcAl3CXf/" TargetMode="External"/><Relationship Id="rId127" Type="http://schemas.openxmlformats.org/officeDocument/2006/relationships/hyperlink" Target="https://www.tradingview.com/x/FuURiF0r/" TargetMode="External"/><Relationship Id="rId10" Type="http://schemas.openxmlformats.org/officeDocument/2006/relationships/hyperlink" Target="https://www.tradingview.com/x/RMS68FiG/" TargetMode="External"/><Relationship Id="rId31" Type="http://schemas.openxmlformats.org/officeDocument/2006/relationships/hyperlink" Target="https://www.tradingview.com/x/VDDjBKSP/" TargetMode="External"/><Relationship Id="rId52" Type="http://schemas.openxmlformats.org/officeDocument/2006/relationships/hyperlink" Target="https://www.tradingview.com/x/1iBcXXuR/" TargetMode="External"/><Relationship Id="rId73" Type="http://schemas.openxmlformats.org/officeDocument/2006/relationships/hyperlink" Target="https://www.tradingview.com/x/r9Jyoxmv/" TargetMode="External"/><Relationship Id="rId94" Type="http://schemas.openxmlformats.org/officeDocument/2006/relationships/hyperlink" Target="https://www.tradingview.com/x/uho6EBGB/" TargetMode="External"/><Relationship Id="rId148" Type="http://schemas.openxmlformats.org/officeDocument/2006/relationships/hyperlink" Target="https://www.tradingview.com/x/dseb47Ly/" TargetMode="External"/><Relationship Id="rId169" Type="http://schemas.openxmlformats.org/officeDocument/2006/relationships/hyperlink" Target="https://www.tradingview.com/x/mYOh6eqJ/" TargetMode="External"/><Relationship Id="rId4" Type="http://schemas.openxmlformats.org/officeDocument/2006/relationships/hyperlink" Target="https://www.tradingview.com/x/cAgP6DDe/" TargetMode="External"/><Relationship Id="rId180" Type="http://schemas.openxmlformats.org/officeDocument/2006/relationships/hyperlink" Target="https://www.tradingview.com/x/dSXxoqhu/" TargetMode="External"/><Relationship Id="rId215" Type="http://schemas.openxmlformats.org/officeDocument/2006/relationships/hyperlink" Target="https://www.tradingview.com/x/vh3zGkLZ/" TargetMode="External"/><Relationship Id="rId236" Type="http://schemas.openxmlformats.org/officeDocument/2006/relationships/hyperlink" Target="https://www.tradingview.com/x/6KoRhDsg/" TargetMode="External"/><Relationship Id="rId257" Type="http://schemas.openxmlformats.org/officeDocument/2006/relationships/hyperlink" Target="https://www.tradingview.com/x/zRa0cRg8/" TargetMode="External"/><Relationship Id="rId278" Type="http://schemas.openxmlformats.org/officeDocument/2006/relationships/hyperlink" Target="https://www.tradingview.com/x/8RV0bpun/" TargetMode="External"/><Relationship Id="rId303" Type="http://schemas.openxmlformats.org/officeDocument/2006/relationships/hyperlink" Target="https://www.tradingview.com/x/HkPmMMH8/" TargetMode="External"/><Relationship Id="rId42" Type="http://schemas.openxmlformats.org/officeDocument/2006/relationships/hyperlink" Target="https://www.tradingview.com/x/rlK6tPmH/" TargetMode="External"/><Relationship Id="rId84" Type="http://schemas.openxmlformats.org/officeDocument/2006/relationships/hyperlink" Target="https://www.tradingview.com/x/7T8u1xJ0/" TargetMode="External"/><Relationship Id="rId138" Type="http://schemas.openxmlformats.org/officeDocument/2006/relationships/hyperlink" Target="https://www.tradingview.com/x/yHCnyqvR/" TargetMode="External"/><Relationship Id="rId191" Type="http://schemas.openxmlformats.org/officeDocument/2006/relationships/hyperlink" Target="https://www.tradingview.com/x/kyngcMiB/" TargetMode="External"/><Relationship Id="rId205" Type="http://schemas.openxmlformats.org/officeDocument/2006/relationships/hyperlink" Target="https://www.tradingview.com/x/CeEWn5B2/" TargetMode="External"/><Relationship Id="rId247" Type="http://schemas.openxmlformats.org/officeDocument/2006/relationships/hyperlink" Target="https://www.tradingview.com/x/VFvhlfPH/" TargetMode="External"/><Relationship Id="rId107" Type="http://schemas.openxmlformats.org/officeDocument/2006/relationships/hyperlink" Target="https://www.tradingview.com/x/9Puj8Vc6/" TargetMode="External"/><Relationship Id="rId289" Type="http://schemas.openxmlformats.org/officeDocument/2006/relationships/hyperlink" Target="https://www.tradingview.com/x/m9XdxqUY/" TargetMode="External"/><Relationship Id="rId11" Type="http://schemas.openxmlformats.org/officeDocument/2006/relationships/hyperlink" Target="https://www.tradingview.com/x/3Ft9Ohbn/" TargetMode="External"/><Relationship Id="rId53" Type="http://schemas.openxmlformats.org/officeDocument/2006/relationships/hyperlink" Target="https://www.tradingview.com/x/biNVdexG/" TargetMode="External"/><Relationship Id="rId149" Type="http://schemas.openxmlformats.org/officeDocument/2006/relationships/hyperlink" Target="https://www.tradingview.com/x/hMYtprCY/" TargetMode="External"/><Relationship Id="rId95" Type="http://schemas.openxmlformats.org/officeDocument/2006/relationships/hyperlink" Target="https://www.tradingview.com/x/8uXpvZNN/" TargetMode="External"/><Relationship Id="rId160" Type="http://schemas.openxmlformats.org/officeDocument/2006/relationships/hyperlink" Target="https://www.tradingview.com/x/BOoU2IVY/" TargetMode="External"/><Relationship Id="rId216" Type="http://schemas.openxmlformats.org/officeDocument/2006/relationships/hyperlink" Target="https://www.tradingview.com/x/ttEPMobw/" TargetMode="External"/><Relationship Id="rId258" Type="http://schemas.openxmlformats.org/officeDocument/2006/relationships/hyperlink" Target="https://www.tradingview.com/x/jjQer2gK/" TargetMode="External"/><Relationship Id="rId22" Type="http://schemas.openxmlformats.org/officeDocument/2006/relationships/hyperlink" Target="https://www.tradingview.com/x/HcvoJuat/" TargetMode="External"/><Relationship Id="rId64" Type="http://schemas.openxmlformats.org/officeDocument/2006/relationships/hyperlink" Target="https://www.tradingview.com/x/5rjAsB5K/" TargetMode="External"/><Relationship Id="rId118" Type="http://schemas.openxmlformats.org/officeDocument/2006/relationships/hyperlink" Target="https://www.tradingview.com/x/1QneYpvM/" TargetMode="External"/><Relationship Id="rId171" Type="http://schemas.openxmlformats.org/officeDocument/2006/relationships/hyperlink" Target="https://www.tradingview.com/x/7JIGDmk2/" TargetMode="External"/><Relationship Id="rId227" Type="http://schemas.openxmlformats.org/officeDocument/2006/relationships/hyperlink" Target="https://www.tradingview.com/x/GkYBG7lc/" TargetMode="External"/><Relationship Id="rId269" Type="http://schemas.openxmlformats.org/officeDocument/2006/relationships/hyperlink" Target="https://www.tradingview.com/x/M2zL2418/" TargetMode="External"/><Relationship Id="rId33" Type="http://schemas.openxmlformats.org/officeDocument/2006/relationships/hyperlink" Target="https://www.tradingview.com/x/GEdZg9Wp/" TargetMode="External"/><Relationship Id="rId129" Type="http://schemas.openxmlformats.org/officeDocument/2006/relationships/hyperlink" Target="https://www.tradingview.com/x/GYqb4TkQ/" TargetMode="External"/><Relationship Id="rId280" Type="http://schemas.openxmlformats.org/officeDocument/2006/relationships/hyperlink" Target="https://www.tradingview.com/x/4vqIDbE6/" TargetMode="External"/><Relationship Id="rId75" Type="http://schemas.openxmlformats.org/officeDocument/2006/relationships/hyperlink" Target="https://www.tradingview.com/x/MAtS7GzB/" TargetMode="External"/><Relationship Id="rId140" Type="http://schemas.openxmlformats.org/officeDocument/2006/relationships/hyperlink" Target="https://www.tradingview.com/x/yUjf54TM/" TargetMode="External"/><Relationship Id="rId182" Type="http://schemas.openxmlformats.org/officeDocument/2006/relationships/hyperlink" Target="https://www.tradingview.com/x/nJesFLr4/" TargetMode="External"/><Relationship Id="rId6" Type="http://schemas.openxmlformats.org/officeDocument/2006/relationships/hyperlink" Target="https://www.tradingview.com/x/Y7o5ahY1/" TargetMode="External"/><Relationship Id="rId238" Type="http://schemas.openxmlformats.org/officeDocument/2006/relationships/hyperlink" Target="https://www.tradingview.com/x/ZUv2lm3w/" TargetMode="External"/><Relationship Id="rId291" Type="http://schemas.openxmlformats.org/officeDocument/2006/relationships/hyperlink" Target="https://www.tradingview.com/x/AYRAK8hm/" TargetMode="External"/><Relationship Id="rId305" Type="http://schemas.openxmlformats.org/officeDocument/2006/relationships/hyperlink" Target="https://www.tradingview.com/x/uZBft6nt/"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www.tradingview.com/x/RNz6PVxY/" TargetMode="External"/><Relationship Id="rId21" Type="http://schemas.openxmlformats.org/officeDocument/2006/relationships/hyperlink" Target="https://www.tradingview.com/x/tBr548WN/" TargetMode="External"/><Relationship Id="rId42" Type="http://schemas.openxmlformats.org/officeDocument/2006/relationships/hyperlink" Target="https://www.tradingview.com/x/BrhKl8Gb/" TargetMode="External"/><Relationship Id="rId63" Type="http://schemas.openxmlformats.org/officeDocument/2006/relationships/hyperlink" Target="https://www.tradingview.com/x/ayKfdySX/" TargetMode="External"/><Relationship Id="rId84" Type="http://schemas.openxmlformats.org/officeDocument/2006/relationships/hyperlink" Target="https://www.tradingview.com/x/bl9mzH9i/" TargetMode="External"/><Relationship Id="rId138" Type="http://schemas.openxmlformats.org/officeDocument/2006/relationships/hyperlink" Target="https://www.tradingview.com/x/RqPu89kf/" TargetMode="External"/><Relationship Id="rId159" Type="http://schemas.openxmlformats.org/officeDocument/2006/relationships/hyperlink" Target="https://www.tradingview.com/x/mbK92f7r/" TargetMode="External"/><Relationship Id="rId170" Type="http://schemas.openxmlformats.org/officeDocument/2006/relationships/hyperlink" Target="https://www.tradingview.com/x/fUNzAQku/" TargetMode="External"/><Relationship Id="rId107" Type="http://schemas.openxmlformats.org/officeDocument/2006/relationships/hyperlink" Target="https://www.tradingview.com/x/OWq13kO4/" TargetMode="External"/><Relationship Id="rId11" Type="http://schemas.openxmlformats.org/officeDocument/2006/relationships/hyperlink" Target="https://www.tradingview.com/x/xIPaCoZp/" TargetMode="External"/><Relationship Id="rId32" Type="http://schemas.openxmlformats.org/officeDocument/2006/relationships/hyperlink" Target="https://www.tradingview.com/x/1ML14c3z/" TargetMode="External"/><Relationship Id="rId53" Type="http://schemas.openxmlformats.org/officeDocument/2006/relationships/hyperlink" Target="https://www.tradingview.com/x/ui6Prw3a/" TargetMode="External"/><Relationship Id="rId74" Type="http://schemas.openxmlformats.org/officeDocument/2006/relationships/hyperlink" Target="https://www.tradingview.com/x/Sx6e7hTd/" TargetMode="External"/><Relationship Id="rId128" Type="http://schemas.openxmlformats.org/officeDocument/2006/relationships/hyperlink" Target="https://www.tradingview.com/x/ughE0NHJ/" TargetMode="External"/><Relationship Id="rId149" Type="http://schemas.openxmlformats.org/officeDocument/2006/relationships/hyperlink" Target="https://www.tradingview.com/x/0upe3ZzF/" TargetMode="External"/><Relationship Id="rId5" Type="http://schemas.openxmlformats.org/officeDocument/2006/relationships/hyperlink" Target="https://www.tradingview.com/x/durtykiE/" TargetMode="External"/><Relationship Id="rId95" Type="http://schemas.openxmlformats.org/officeDocument/2006/relationships/hyperlink" Target="https://www.tradingview.com/x/PeoKgoH4/" TargetMode="External"/><Relationship Id="rId160" Type="http://schemas.openxmlformats.org/officeDocument/2006/relationships/hyperlink" Target="https://www.tradingview.com/x/q8vzMf3l/" TargetMode="External"/><Relationship Id="rId181" Type="http://schemas.openxmlformats.org/officeDocument/2006/relationships/hyperlink" Target="https://www.tradingview.com/x/gPa8lNhA/" TargetMode="External"/><Relationship Id="rId22" Type="http://schemas.openxmlformats.org/officeDocument/2006/relationships/hyperlink" Target="https://www.tradingview.com/x/WEOQHHQf/" TargetMode="External"/><Relationship Id="rId43" Type="http://schemas.openxmlformats.org/officeDocument/2006/relationships/hyperlink" Target="https://www.tradingview.com/x/zBPhtfFl/" TargetMode="External"/><Relationship Id="rId64" Type="http://schemas.openxmlformats.org/officeDocument/2006/relationships/hyperlink" Target="https://www.tradingview.com/x/IyU3Scnt/" TargetMode="External"/><Relationship Id="rId118" Type="http://schemas.openxmlformats.org/officeDocument/2006/relationships/hyperlink" Target="https://www.tradingview.com/x/ofKugMAG/" TargetMode="External"/><Relationship Id="rId139" Type="http://schemas.openxmlformats.org/officeDocument/2006/relationships/hyperlink" Target="https://www.tradingview.com/x/I6j0GMb3/" TargetMode="External"/><Relationship Id="rId85" Type="http://schemas.openxmlformats.org/officeDocument/2006/relationships/hyperlink" Target="https://www.tradingview.com/x/RvtiNAs8/" TargetMode="External"/><Relationship Id="rId150" Type="http://schemas.openxmlformats.org/officeDocument/2006/relationships/hyperlink" Target="https://www.tradingview.com/x/I25qG1Vf/" TargetMode="External"/><Relationship Id="rId171" Type="http://schemas.openxmlformats.org/officeDocument/2006/relationships/hyperlink" Target="https://www.tradingview.com/x/P2PXUOzG/" TargetMode="External"/><Relationship Id="rId12" Type="http://schemas.openxmlformats.org/officeDocument/2006/relationships/hyperlink" Target="https://www.tradingview.com/x/xtSBDSXM/" TargetMode="External"/><Relationship Id="rId33" Type="http://schemas.openxmlformats.org/officeDocument/2006/relationships/hyperlink" Target="https://www.tradingview.com/x/9ki7810x/" TargetMode="External"/><Relationship Id="rId108" Type="http://schemas.openxmlformats.org/officeDocument/2006/relationships/hyperlink" Target="https://www.tradingview.com/x/h1kakp7l/" TargetMode="External"/><Relationship Id="rId129" Type="http://schemas.openxmlformats.org/officeDocument/2006/relationships/hyperlink" Target="https://www.tradingview.com/x/f40iKGKk/" TargetMode="External"/><Relationship Id="rId54" Type="http://schemas.openxmlformats.org/officeDocument/2006/relationships/hyperlink" Target="https://www.tradingview.com/x/Y4Atcpnx/" TargetMode="External"/><Relationship Id="rId75" Type="http://schemas.openxmlformats.org/officeDocument/2006/relationships/hyperlink" Target="https://www.tradingview.com/x/9lbzwIMy/" TargetMode="External"/><Relationship Id="rId96" Type="http://schemas.openxmlformats.org/officeDocument/2006/relationships/hyperlink" Target="https://www.tradingview.com/x/0M4uZtii/" TargetMode="External"/><Relationship Id="rId140" Type="http://schemas.openxmlformats.org/officeDocument/2006/relationships/hyperlink" Target="https://www.tradingview.com/x/EQzPjMue/" TargetMode="External"/><Relationship Id="rId161" Type="http://schemas.openxmlformats.org/officeDocument/2006/relationships/hyperlink" Target="https://www.tradingview.com/x/wkrPfgXT/" TargetMode="External"/><Relationship Id="rId182" Type="http://schemas.openxmlformats.org/officeDocument/2006/relationships/hyperlink" Target="https://www.tradingview.com/x/dJM4NA0C/" TargetMode="External"/><Relationship Id="rId6" Type="http://schemas.openxmlformats.org/officeDocument/2006/relationships/hyperlink" Target="https://www.tradingview.com/x/IctD9N0p/" TargetMode="External"/><Relationship Id="rId23" Type="http://schemas.openxmlformats.org/officeDocument/2006/relationships/hyperlink" Target="https://www.tradingview.com/x/uUIW34zc/" TargetMode="External"/><Relationship Id="rId119" Type="http://schemas.openxmlformats.org/officeDocument/2006/relationships/hyperlink" Target="https://www.tradingview.com/x/WFWmSXQB/" TargetMode="External"/><Relationship Id="rId44" Type="http://schemas.openxmlformats.org/officeDocument/2006/relationships/hyperlink" Target="https://www.tradingview.com/x/uzvFMRJd/" TargetMode="External"/><Relationship Id="rId60" Type="http://schemas.openxmlformats.org/officeDocument/2006/relationships/hyperlink" Target="https://www.tradingview.com/x/Czk0t2cM/" TargetMode="External"/><Relationship Id="rId65" Type="http://schemas.openxmlformats.org/officeDocument/2006/relationships/hyperlink" Target="https://www.tradingview.com/x/1SprNo5S/" TargetMode="External"/><Relationship Id="rId81" Type="http://schemas.openxmlformats.org/officeDocument/2006/relationships/hyperlink" Target="https://www.tradingview.com/x/Dsj7rdl7/" TargetMode="External"/><Relationship Id="rId86" Type="http://schemas.openxmlformats.org/officeDocument/2006/relationships/hyperlink" Target="https://www.tradingview.com/x/roBtrbSm/" TargetMode="External"/><Relationship Id="rId130" Type="http://schemas.openxmlformats.org/officeDocument/2006/relationships/hyperlink" Target="https://www.tradingview.com/x/Ue78nuzw/" TargetMode="External"/><Relationship Id="rId135" Type="http://schemas.openxmlformats.org/officeDocument/2006/relationships/hyperlink" Target="https://www.tradingview.com/x/hjclgMQS/" TargetMode="External"/><Relationship Id="rId151" Type="http://schemas.openxmlformats.org/officeDocument/2006/relationships/hyperlink" Target="https://www.tradingview.com/x/9arqiN9B/" TargetMode="External"/><Relationship Id="rId156" Type="http://schemas.openxmlformats.org/officeDocument/2006/relationships/hyperlink" Target="https://www.tradingview.com/x/YTpVbKMJ/" TargetMode="External"/><Relationship Id="rId177" Type="http://schemas.openxmlformats.org/officeDocument/2006/relationships/hyperlink" Target="https://www.tradingview.com/x/bB6fgGZD/" TargetMode="External"/><Relationship Id="rId172" Type="http://schemas.openxmlformats.org/officeDocument/2006/relationships/hyperlink" Target="https://www.tradingview.com/x/jZKPhQPs/" TargetMode="External"/><Relationship Id="rId13" Type="http://schemas.openxmlformats.org/officeDocument/2006/relationships/hyperlink" Target="https://www.tradingview.com/x/N4R7iP22/" TargetMode="External"/><Relationship Id="rId18" Type="http://schemas.openxmlformats.org/officeDocument/2006/relationships/hyperlink" Target="https://www.tradingview.com/x/L6qUmQay/" TargetMode="External"/><Relationship Id="rId39" Type="http://schemas.openxmlformats.org/officeDocument/2006/relationships/hyperlink" Target="https://www.tradingview.com/x/WIO03TQS/" TargetMode="External"/><Relationship Id="rId109" Type="http://schemas.openxmlformats.org/officeDocument/2006/relationships/hyperlink" Target="https://www.tradingview.com/x/bfheEW2L/" TargetMode="External"/><Relationship Id="rId34" Type="http://schemas.openxmlformats.org/officeDocument/2006/relationships/hyperlink" Target="https://www.tradingview.com/x/e2PjET2W/" TargetMode="External"/><Relationship Id="rId50" Type="http://schemas.openxmlformats.org/officeDocument/2006/relationships/hyperlink" Target="https://www.tradingview.com/x/r6JddZed/" TargetMode="External"/><Relationship Id="rId55" Type="http://schemas.openxmlformats.org/officeDocument/2006/relationships/hyperlink" Target="https://www.tradingview.com/x/ZuZpPfb7/" TargetMode="External"/><Relationship Id="rId76" Type="http://schemas.openxmlformats.org/officeDocument/2006/relationships/hyperlink" Target="https://www.tradingview.com/x/jBo3c3gg/" TargetMode="External"/><Relationship Id="rId97" Type="http://schemas.openxmlformats.org/officeDocument/2006/relationships/hyperlink" Target="https://www.tradingview.com/x/hNm7CDXX/" TargetMode="External"/><Relationship Id="rId104" Type="http://schemas.openxmlformats.org/officeDocument/2006/relationships/hyperlink" Target="https://www.tradingview.com/x/tmn8FLS8/" TargetMode="External"/><Relationship Id="rId120" Type="http://schemas.openxmlformats.org/officeDocument/2006/relationships/hyperlink" Target="https://www.tradingview.com/x/FxR8FSAX/" TargetMode="External"/><Relationship Id="rId125" Type="http://schemas.openxmlformats.org/officeDocument/2006/relationships/hyperlink" Target="https://www.tradingview.com/x/Pf8kb6Hy/" TargetMode="External"/><Relationship Id="rId141" Type="http://schemas.openxmlformats.org/officeDocument/2006/relationships/hyperlink" Target="https://www.tradingview.com/x/pxT8Si16/" TargetMode="External"/><Relationship Id="rId146" Type="http://schemas.openxmlformats.org/officeDocument/2006/relationships/hyperlink" Target="https://www.tradingview.com/x/hBWVwa1u/" TargetMode="External"/><Relationship Id="rId167" Type="http://schemas.openxmlformats.org/officeDocument/2006/relationships/hyperlink" Target="https://www.tradingview.com/x/14KOxtx9/" TargetMode="External"/><Relationship Id="rId7" Type="http://schemas.openxmlformats.org/officeDocument/2006/relationships/hyperlink" Target="https://www.tradingview.com/x/RDVfCz7z/" TargetMode="External"/><Relationship Id="rId71" Type="http://schemas.openxmlformats.org/officeDocument/2006/relationships/hyperlink" Target="https://www.tradingview.com/x/oCrQdnGI/" TargetMode="External"/><Relationship Id="rId92" Type="http://schemas.openxmlformats.org/officeDocument/2006/relationships/hyperlink" Target="https://www.tradingview.com/x/WqDu3H4L/" TargetMode="External"/><Relationship Id="rId162" Type="http://schemas.openxmlformats.org/officeDocument/2006/relationships/hyperlink" Target="https://www.tradingview.com/x/QxD3iEh4/" TargetMode="External"/><Relationship Id="rId2" Type="http://schemas.openxmlformats.org/officeDocument/2006/relationships/hyperlink" Target="https://www.tradingview.com/x/FB80kbEC/" TargetMode="External"/><Relationship Id="rId29" Type="http://schemas.openxmlformats.org/officeDocument/2006/relationships/hyperlink" Target="https://www.tradingview.com/x/Sa6g9Fj4/" TargetMode="External"/><Relationship Id="rId24" Type="http://schemas.openxmlformats.org/officeDocument/2006/relationships/hyperlink" Target="https://www.tradingview.com/x/JlKs6CVf/" TargetMode="External"/><Relationship Id="rId40" Type="http://schemas.openxmlformats.org/officeDocument/2006/relationships/hyperlink" Target="https://www.tradingview.com/x/y6pYlOCG/" TargetMode="External"/><Relationship Id="rId45" Type="http://schemas.openxmlformats.org/officeDocument/2006/relationships/hyperlink" Target="https://www.tradingview.com/x/QgJGSSuJ/" TargetMode="External"/><Relationship Id="rId66" Type="http://schemas.openxmlformats.org/officeDocument/2006/relationships/hyperlink" Target="https://www.tradingview.com/x/exoSnskE/" TargetMode="External"/><Relationship Id="rId87" Type="http://schemas.openxmlformats.org/officeDocument/2006/relationships/hyperlink" Target="https://www.tradingview.com/x/tkACMRmm/" TargetMode="External"/><Relationship Id="rId110" Type="http://schemas.openxmlformats.org/officeDocument/2006/relationships/hyperlink" Target="https://www.tradingview.com/x/UtdpvLkw/" TargetMode="External"/><Relationship Id="rId115" Type="http://schemas.openxmlformats.org/officeDocument/2006/relationships/hyperlink" Target="https://www.tradingview.com/x/FaJm9S2D/" TargetMode="External"/><Relationship Id="rId131" Type="http://schemas.openxmlformats.org/officeDocument/2006/relationships/hyperlink" Target="https://www.tradingview.com/x/ELGBu8Z2/" TargetMode="External"/><Relationship Id="rId136" Type="http://schemas.openxmlformats.org/officeDocument/2006/relationships/hyperlink" Target="https://www.tradingview.com/x/KlJAtJIc/" TargetMode="External"/><Relationship Id="rId157" Type="http://schemas.openxmlformats.org/officeDocument/2006/relationships/hyperlink" Target="https://www.tradingview.com/x/ubJNo6VG/" TargetMode="External"/><Relationship Id="rId178" Type="http://schemas.openxmlformats.org/officeDocument/2006/relationships/hyperlink" Target="https://www.tradingview.com/x/kzV6Eucd/" TargetMode="External"/><Relationship Id="rId61" Type="http://schemas.openxmlformats.org/officeDocument/2006/relationships/hyperlink" Target="https://www.tradingview.com/x/t0nxj1yW/" TargetMode="External"/><Relationship Id="rId82" Type="http://schemas.openxmlformats.org/officeDocument/2006/relationships/hyperlink" Target="https://www.tradingview.com/x/3D9y3Mwf/" TargetMode="External"/><Relationship Id="rId152" Type="http://schemas.openxmlformats.org/officeDocument/2006/relationships/hyperlink" Target="https://www.tradingview.com/x/D4s37WLO/" TargetMode="External"/><Relationship Id="rId173" Type="http://schemas.openxmlformats.org/officeDocument/2006/relationships/hyperlink" Target="https://www.tradingview.com/x/jZKPhQPs/" TargetMode="External"/><Relationship Id="rId19" Type="http://schemas.openxmlformats.org/officeDocument/2006/relationships/hyperlink" Target="https://www.tradingview.com/x/0nc3vxy0/" TargetMode="External"/><Relationship Id="rId14" Type="http://schemas.openxmlformats.org/officeDocument/2006/relationships/hyperlink" Target="https://www.tradingview.com/x/IY9Lcwc7/" TargetMode="External"/><Relationship Id="rId30" Type="http://schemas.openxmlformats.org/officeDocument/2006/relationships/hyperlink" Target="https://www.tradingview.com/x/LlFyqLxt/" TargetMode="External"/><Relationship Id="rId35" Type="http://schemas.openxmlformats.org/officeDocument/2006/relationships/hyperlink" Target="https://www.tradingview.com/x/V4Js6JZ0/" TargetMode="External"/><Relationship Id="rId56" Type="http://schemas.openxmlformats.org/officeDocument/2006/relationships/hyperlink" Target="https://www.tradingview.com/x/2LahQYJC/" TargetMode="External"/><Relationship Id="rId77" Type="http://schemas.openxmlformats.org/officeDocument/2006/relationships/hyperlink" Target="https://www.tradingview.com/x/GfyzkHLD/" TargetMode="External"/><Relationship Id="rId100" Type="http://schemas.openxmlformats.org/officeDocument/2006/relationships/hyperlink" Target="https://www.tradingview.com/x/BHdkCVJz/" TargetMode="External"/><Relationship Id="rId105" Type="http://schemas.openxmlformats.org/officeDocument/2006/relationships/hyperlink" Target="https://www.tradingview.com/x/d1xj0lmC/" TargetMode="External"/><Relationship Id="rId126" Type="http://schemas.openxmlformats.org/officeDocument/2006/relationships/hyperlink" Target="https://www.tradingview.com/x/I4DODB5E/" TargetMode="External"/><Relationship Id="rId147" Type="http://schemas.openxmlformats.org/officeDocument/2006/relationships/hyperlink" Target="https://www.tradingview.com/x/onOQTKRA/" TargetMode="External"/><Relationship Id="rId168" Type="http://schemas.openxmlformats.org/officeDocument/2006/relationships/hyperlink" Target="https://www.tradingview.com/x/eqDky4Bs/" TargetMode="External"/><Relationship Id="rId8" Type="http://schemas.openxmlformats.org/officeDocument/2006/relationships/hyperlink" Target="https://www.tradingview.com/x/LkNRw9N5/" TargetMode="External"/><Relationship Id="rId51" Type="http://schemas.openxmlformats.org/officeDocument/2006/relationships/hyperlink" Target="https://www.tradingview.com/x/xOeK5IOy/" TargetMode="External"/><Relationship Id="rId72" Type="http://schemas.openxmlformats.org/officeDocument/2006/relationships/hyperlink" Target="https://www.tradingview.com/x/wghdo6Q7/" TargetMode="External"/><Relationship Id="rId93" Type="http://schemas.openxmlformats.org/officeDocument/2006/relationships/hyperlink" Target="https://www.tradingview.com/x/NO2cG3SL/" TargetMode="External"/><Relationship Id="rId98" Type="http://schemas.openxmlformats.org/officeDocument/2006/relationships/hyperlink" Target="https://www.tradingview.com/x/ShxdD2mB/" TargetMode="External"/><Relationship Id="rId121" Type="http://schemas.openxmlformats.org/officeDocument/2006/relationships/hyperlink" Target="https://www.tradingview.com/x/q0RtYmNz/" TargetMode="External"/><Relationship Id="rId142" Type="http://schemas.openxmlformats.org/officeDocument/2006/relationships/hyperlink" Target="https://www.tradingview.com/x/PdoyxX86/" TargetMode="External"/><Relationship Id="rId163" Type="http://schemas.openxmlformats.org/officeDocument/2006/relationships/hyperlink" Target="https://www.tradingview.com/x/pQtkjkMR/" TargetMode="External"/><Relationship Id="rId3" Type="http://schemas.openxmlformats.org/officeDocument/2006/relationships/hyperlink" Target="https://www.tradingview.com/x/Og3isAXJ/" TargetMode="External"/><Relationship Id="rId25" Type="http://schemas.openxmlformats.org/officeDocument/2006/relationships/hyperlink" Target="https://www.tradingview.com/x/nm2SfcST/" TargetMode="External"/><Relationship Id="rId46" Type="http://schemas.openxmlformats.org/officeDocument/2006/relationships/hyperlink" Target="https://www.tradingview.com/x/4Cahf77X/" TargetMode="External"/><Relationship Id="rId67" Type="http://schemas.openxmlformats.org/officeDocument/2006/relationships/hyperlink" Target="https://www.tradingview.com/x/v4Anze3v/" TargetMode="External"/><Relationship Id="rId116" Type="http://schemas.openxmlformats.org/officeDocument/2006/relationships/hyperlink" Target="https://www.tradingview.com/x/w85SZdUM/" TargetMode="External"/><Relationship Id="rId137" Type="http://schemas.openxmlformats.org/officeDocument/2006/relationships/hyperlink" Target="https://www.tradingview.com/x/6vRuMLhJ/" TargetMode="External"/><Relationship Id="rId158" Type="http://schemas.openxmlformats.org/officeDocument/2006/relationships/hyperlink" Target="https://www.tradingview.com/x/RyqoGNXb/" TargetMode="External"/><Relationship Id="rId20" Type="http://schemas.openxmlformats.org/officeDocument/2006/relationships/hyperlink" Target="https://www.tradingview.com/x/GieoNpYm/" TargetMode="External"/><Relationship Id="rId41" Type="http://schemas.openxmlformats.org/officeDocument/2006/relationships/hyperlink" Target="https://www.tradingview.com/x/8nuXnIYh/" TargetMode="External"/><Relationship Id="rId62" Type="http://schemas.openxmlformats.org/officeDocument/2006/relationships/hyperlink" Target="https://www.tradingview.com/x/dA7C6X2R/" TargetMode="External"/><Relationship Id="rId83" Type="http://schemas.openxmlformats.org/officeDocument/2006/relationships/hyperlink" Target="https://www.tradingview.com/x/h6mLvdUR/" TargetMode="External"/><Relationship Id="rId88" Type="http://schemas.openxmlformats.org/officeDocument/2006/relationships/hyperlink" Target="https://www.tradingview.com/x/OERth8DT/" TargetMode="External"/><Relationship Id="rId111" Type="http://schemas.openxmlformats.org/officeDocument/2006/relationships/hyperlink" Target="https://www.tradingview.com/x/v8mvpkRu/" TargetMode="External"/><Relationship Id="rId132" Type="http://schemas.openxmlformats.org/officeDocument/2006/relationships/hyperlink" Target="https://www.tradingview.com/x/wEwrTtI2/" TargetMode="External"/><Relationship Id="rId153" Type="http://schemas.openxmlformats.org/officeDocument/2006/relationships/hyperlink" Target="https://www.tradingview.com/x/HsvG1Dm4/" TargetMode="External"/><Relationship Id="rId174" Type="http://schemas.openxmlformats.org/officeDocument/2006/relationships/hyperlink" Target="https://www.tradingview.com/x/jZKPhQPs/" TargetMode="External"/><Relationship Id="rId179" Type="http://schemas.openxmlformats.org/officeDocument/2006/relationships/hyperlink" Target="https://www.tradingview.com/x/gTLOyI5T/" TargetMode="External"/><Relationship Id="rId15" Type="http://schemas.openxmlformats.org/officeDocument/2006/relationships/hyperlink" Target="https://www.tradingview.com/x/CxGobDil/" TargetMode="External"/><Relationship Id="rId36" Type="http://schemas.openxmlformats.org/officeDocument/2006/relationships/hyperlink" Target="https://www.tradingview.com/x/yzfCaFOK/" TargetMode="External"/><Relationship Id="rId57" Type="http://schemas.openxmlformats.org/officeDocument/2006/relationships/hyperlink" Target="https://www.tradingview.com/x/uqkHlCEq/" TargetMode="External"/><Relationship Id="rId106" Type="http://schemas.openxmlformats.org/officeDocument/2006/relationships/hyperlink" Target="https://www.tradingview.com/x/UqZKlukT/" TargetMode="External"/><Relationship Id="rId127" Type="http://schemas.openxmlformats.org/officeDocument/2006/relationships/hyperlink" Target="https://www.tradingview.com/x/djqy6D31/" TargetMode="External"/><Relationship Id="rId10" Type="http://schemas.openxmlformats.org/officeDocument/2006/relationships/hyperlink" Target="https://www.tradingview.com/x/K7TUvHzk/" TargetMode="External"/><Relationship Id="rId31" Type="http://schemas.openxmlformats.org/officeDocument/2006/relationships/hyperlink" Target="https://www.tradingview.com/x/QYA8DXkS/" TargetMode="External"/><Relationship Id="rId52" Type="http://schemas.openxmlformats.org/officeDocument/2006/relationships/hyperlink" Target="https://www.tradingview.com/x/0ve9kUPP/" TargetMode="External"/><Relationship Id="rId73" Type="http://schemas.openxmlformats.org/officeDocument/2006/relationships/hyperlink" Target="https://www.tradingview.com/x/IIOzgjph/" TargetMode="External"/><Relationship Id="rId78" Type="http://schemas.openxmlformats.org/officeDocument/2006/relationships/hyperlink" Target="https://www.tradingview.com/x/36YG01Kx/" TargetMode="External"/><Relationship Id="rId94" Type="http://schemas.openxmlformats.org/officeDocument/2006/relationships/hyperlink" Target="https://www.tradingview.com/x/9AkuCI1K/" TargetMode="External"/><Relationship Id="rId99" Type="http://schemas.openxmlformats.org/officeDocument/2006/relationships/hyperlink" Target="https://www.tradingview.com/x/gA0llu9y/" TargetMode="External"/><Relationship Id="rId101" Type="http://schemas.openxmlformats.org/officeDocument/2006/relationships/hyperlink" Target="https://www.tradingview.com/x/lkqKlqXN/" TargetMode="External"/><Relationship Id="rId122" Type="http://schemas.openxmlformats.org/officeDocument/2006/relationships/hyperlink" Target="https://www.tradingview.com/x/b0kiJSo7/" TargetMode="External"/><Relationship Id="rId143" Type="http://schemas.openxmlformats.org/officeDocument/2006/relationships/hyperlink" Target="https://www.tradingview.com/x/JAvCvDWe/" TargetMode="External"/><Relationship Id="rId148" Type="http://schemas.openxmlformats.org/officeDocument/2006/relationships/hyperlink" Target="https://www.tradingview.com/x/YDm1M6Hm/" TargetMode="External"/><Relationship Id="rId164" Type="http://schemas.openxmlformats.org/officeDocument/2006/relationships/hyperlink" Target="https://www.tradingview.com/x/K2R0kbkm/" TargetMode="External"/><Relationship Id="rId169" Type="http://schemas.openxmlformats.org/officeDocument/2006/relationships/hyperlink" Target="https://www.tradingview.com/x/eqDky4Bs/" TargetMode="External"/><Relationship Id="rId4" Type="http://schemas.openxmlformats.org/officeDocument/2006/relationships/hyperlink" Target="https://www.tradingview.com/x/PyQ6cuTS/" TargetMode="External"/><Relationship Id="rId9" Type="http://schemas.openxmlformats.org/officeDocument/2006/relationships/hyperlink" Target="https://www.tradingview.com/x/Oo6Vh2jj/" TargetMode="External"/><Relationship Id="rId180" Type="http://schemas.openxmlformats.org/officeDocument/2006/relationships/hyperlink" Target="https://www.tradingview.com/x/7R1dja1W/" TargetMode="External"/><Relationship Id="rId26" Type="http://schemas.openxmlformats.org/officeDocument/2006/relationships/hyperlink" Target="https://www.tradingview.com/x/Djflw24p/" TargetMode="External"/><Relationship Id="rId47" Type="http://schemas.openxmlformats.org/officeDocument/2006/relationships/hyperlink" Target="https://www.tradingview.com/x/zLeQDxIM/" TargetMode="External"/><Relationship Id="rId68" Type="http://schemas.openxmlformats.org/officeDocument/2006/relationships/hyperlink" Target="https://www.tradingview.com/x/JRUrC3w9/" TargetMode="External"/><Relationship Id="rId89" Type="http://schemas.openxmlformats.org/officeDocument/2006/relationships/hyperlink" Target="https://www.tradingview.com/x/naScvnwL/" TargetMode="External"/><Relationship Id="rId112" Type="http://schemas.openxmlformats.org/officeDocument/2006/relationships/hyperlink" Target="https://www.tradingview.com/x/fk5g5JMz/" TargetMode="External"/><Relationship Id="rId133" Type="http://schemas.openxmlformats.org/officeDocument/2006/relationships/hyperlink" Target="https://www.tradingview.com/x/GbSPenle/" TargetMode="External"/><Relationship Id="rId154" Type="http://schemas.openxmlformats.org/officeDocument/2006/relationships/hyperlink" Target="https://www.tradingview.com/x/9cL7lLg0/" TargetMode="External"/><Relationship Id="rId175" Type="http://schemas.openxmlformats.org/officeDocument/2006/relationships/hyperlink" Target="https://www.tradingview.com/x/o4rj0qru/" TargetMode="External"/><Relationship Id="rId16" Type="http://schemas.openxmlformats.org/officeDocument/2006/relationships/hyperlink" Target="https://www.tradingview.com/x/W47KCznE/" TargetMode="External"/><Relationship Id="rId37" Type="http://schemas.openxmlformats.org/officeDocument/2006/relationships/hyperlink" Target="https://www.tradingview.com/x/jQGnxQt0/" TargetMode="External"/><Relationship Id="rId58" Type="http://schemas.openxmlformats.org/officeDocument/2006/relationships/hyperlink" Target="https://www.tradingview.com/x/mYwtUyzv/" TargetMode="External"/><Relationship Id="rId79" Type="http://schemas.openxmlformats.org/officeDocument/2006/relationships/hyperlink" Target="https://www.tradingview.com/x/qu6uZyY5/" TargetMode="External"/><Relationship Id="rId102" Type="http://schemas.openxmlformats.org/officeDocument/2006/relationships/hyperlink" Target="https://www.tradingview.com/x/mTPcWJmR/" TargetMode="External"/><Relationship Id="rId123" Type="http://schemas.openxmlformats.org/officeDocument/2006/relationships/hyperlink" Target="https://www.tradingview.com/x/QohRivTQ/" TargetMode="External"/><Relationship Id="rId144" Type="http://schemas.openxmlformats.org/officeDocument/2006/relationships/hyperlink" Target="https://www.tradingview.com/x/MEFGMHC6/" TargetMode="External"/><Relationship Id="rId90" Type="http://schemas.openxmlformats.org/officeDocument/2006/relationships/hyperlink" Target="https://www.tradingview.com/x/1QVvBVRE/" TargetMode="External"/><Relationship Id="rId165" Type="http://schemas.openxmlformats.org/officeDocument/2006/relationships/hyperlink" Target="https://www.tradingview.com/x/tbDVfenA/" TargetMode="External"/><Relationship Id="rId27" Type="http://schemas.openxmlformats.org/officeDocument/2006/relationships/hyperlink" Target="https://www.tradingview.com/x/qVBl11Z6/" TargetMode="External"/><Relationship Id="rId48" Type="http://schemas.openxmlformats.org/officeDocument/2006/relationships/hyperlink" Target="https://www.tradingview.com/x/TSVCvJZN/" TargetMode="External"/><Relationship Id="rId69" Type="http://schemas.openxmlformats.org/officeDocument/2006/relationships/hyperlink" Target="https://www.tradingview.com/x/NwkbGCoj/" TargetMode="External"/><Relationship Id="rId113" Type="http://schemas.openxmlformats.org/officeDocument/2006/relationships/hyperlink" Target="https://www.tradingview.com/x/jIFdNiQ9/" TargetMode="External"/><Relationship Id="rId134" Type="http://schemas.openxmlformats.org/officeDocument/2006/relationships/hyperlink" Target="https://www.tradingview.com/x/qpnU4d5n/" TargetMode="External"/><Relationship Id="rId80" Type="http://schemas.openxmlformats.org/officeDocument/2006/relationships/hyperlink" Target="https://www.tradingview.com/x/RSm0xY6o/" TargetMode="External"/><Relationship Id="rId155" Type="http://schemas.openxmlformats.org/officeDocument/2006/relationships/hyperlink" Target="https://www.tradingview.com/x/RTyAR81k/" TargetMode="External"/><Relationship Id="rId176" Type="http://schemas.openxmlformats.org/officeDocument/2006/relationships/hyperlink" Target="https://www.tradingview.com/x/MzzJvHi2/" TargetMode="External"/><Relationship Id="rId17" Type="http://schemas.openxmlformats.org/officeDocument/2006/relationships/hyperlink" Target="https://www.tradingview.com/x/CkcGrJ21/" TargetMode="External"/><Relationship Id="rId38" Type="http://schemas.openxmlformats.org/officeDocument/2006/relationships/hyperlink" Target="https://www.tradingview.com/x/nEbQ4jdV/" TargetMode="External"/><Relationship Id="rId59" Type="http://schemas.openxmlformats.org/officeDocument/2006/relationships/hyperlink" Target="https://www.tradingview.com/x/Qez8bFSs/" TargetMode="External"/><Relationship Id="rId103" Type="http://schemas.openxmlformats.org/officeDocument/2006/relationships/hyperlink" Target="https://www.tradingview.com/x/NEp9XvUq/" TargetMode="External"/><Relationship Id="rId124" Type="http://schemas.openxmlformats.org/officeDocument/2006/relationships/hyperlink" Target="https://www.tradingview.com/x/zK6lYojh/" TargetMode="External"/><Relationship Id="rId70" Type="http://schemas.openxmlformats.org/officeDocument/2006/relationships/hyperlink" Target="https://www.tradingview.com/x/Nk8RPmJ3/" TargetMode="External"/><Relationship Id="rId91" Type="http://schemas.openxmlformats.org/officeDocument/2006/relationships/hyperlink" Target="https://www.tradingview.com/x/K79TeBPK/" TargetMode="External"/><Relationship Id="rId145" Type="http://schemas.openxmlformats.org/officeDocument/2006/relationships/hyperlink" Target="https://www.tradingview.com/x/hxbgBtmY/" TargetMode="External"/><Relationship Id="rId166" Type="http://schemas.openxmlformats.org/officeDocument/2006/relationships/hyperlink" Target="https://www.tradingview.com/x/SBPls0vT/" TargetMode="External"/><Relationship Id="rId1" Type="http://schemas.openxmlformats.org/officeDocument/2006/relationships/hyperlink" Target="https://www.tradingview.com/x/HktdioHQ/" TargetMode="External"/><Relationship Id="rId28" Type="http://schemas.openxmlformats.org/officeDocument/2006/relationships/hyperlink" Target="https://www.tradingview.com/x/DUM4XoO1/" TargetMode="External"/><Relationship Id="rId49" Type="http://schemas.openxmlformats.org/officeDocument/2006/relationships/hyperlink" Target="https://www.tradingview.com/x/3tOLiB8R/" TargetMode="External"/><Relationship Id="rId114" Type="http://schemas.openxmlformats.org/officeDocument/2006/relationships/hyperlink" Target="https://www.tradingview.com/x/3MI8GZFg/"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18" Type="http://schemas.openxmlformats.org/officeDocument/2006/relationships/table" Target="../tables/table16.xml"/><Relationship Id="rId26" Type="http://schemas.openxmlformats.org/officeDocument/2006/relationships/table" Target="../tables/table24.xml"/><Relationship Id="rId3" Type="http://schemas.openxmlformats.org/officeDocument/2006/relationships/table" Target="../tables/table1.xml"/><Relationship Id="rId21" Type="http://schemas.openxmlformats.org/officeDocument/2006/relationships/table" Target="../tables/table19.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table" Target="../tables/table15.xml"/><Relationship Id="rId25" Type="http://schemas.openxmlformats.org/officeDocument/2006/relationships/table" Target="../tables/table23.xml"/><Relationship Id="rId2" Type="http://schemas.openxmlformats.org/officeDocument/2006/relationships/vmlDrawing" Target="../drawings/vmlDrawing1.vml"/><Relationship Id="rId16" Type="http://schemas.openxmlformats.org/officeDocument/2006/relationships/table" Target="../tables/table14.xml"/><Relationship Id="rId20" Type="http://schemas.openxmlformats.org/officeDocument/2006/relationships/table" Target="../tables/table18.xml"/><Relationship Id="rId1" Type="http://schemas.openxmlformats.org/officeDocument/2006/relationships/printerSettings" Target="../printerSettings/printerSettings4.bin"/><Relationship Id="rId6" Type="http://schemas.openxmlformats.org/officeDocument/2006/relationships/table" Target="../tables/table4.xml"/><Relationship Id="rId11" Type="http://schemas.openxmlformats.org/officeDocument/2006/relationships/table" Target="../tables/table9.xml"/><Relationship Id="rId24" Type="http://schemas.openxmlformats.org/officeDocument/2006/relationships/table" Target="../tables/table22.xml"/><Relationship Id="rId5" Type="http://schemas.openxmlformats.org/officeDocument/2006/relationships/table" Target="../tables/table3.xml"/><Relationship Id="rId15" Type="http://schemas.openxmlformats.org/officeDocument/2006/relationships/table" Target="../tables/table13.xml"/><Relationship Id="rId23" Type="http://schemas.openxmlformats.org/officeDocument/2006/relationships/table" Target="../tables/table21.xml"/><Relationship Id="rId28" Type="http://schemas.microsoft.com/office/2017/10/relationships/threadedComment" Target="../threadedComments/threadedComment1.xml"/><Relationship Id="rId10" Type="http://schemas.openxmlformats.org/officeDocument/2006/relationships/table" Target="../tables/table8.xml"/><Relationship Id="rId19" Type="http://schemas.openxmlformats.org/officeDocument/2006/relationships/table" Target="../tables/table17.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 Id="rId22" Type="http://schemas.openxmlformats.org/officeDocument/2006/relationships/table" Target="../tables/table20.xml"/><Relationship Id="rId27" Type="http://schemas.openxmlformats.org/officeDocument/2006/relationships/comments" Target="../comments1.xml"/></Relationships>
</file>

<file path=xl/worksheets/_rels/sheet6.xml.rels><?xml version="1.0" encoding="UTF-8" standalone="yes"?>
<Relationships xmlns="http://schemas.openxmlformats.org/package/2006/relationships"><Relationship Id="rId8" Type="http://schemas.openxmlformats.org/officeDocument/2006/relationships/table" Target="../tables/table31.xml"/><Relationship Id="rId13" Type="http://schemas.openxmlformats.org/officeDocument/2006/relationships/table" Target="../tables/table36.xml"/><Relationship Id="rId18" Type="http://schemas.openxmlformats.org/officeDocument/2006/relationships/table" Target="../tables/table41.xml"/><Relationship Id="rId3" Type="http://schemas.openxmlformats.org/officeDocument/2006/relationships/table" Target="../tables/table26.xml"/><Relationship Id="rId7" Type="http://schemas.openxmlformats.org/officeDocument/2006/relationships/table" Target="../tables/table30.xml"/><Relationship Id="rId12" Type="http://schemas.openxmlformats.org/officeDocument/2006/relationships/table" Target="../tables/table35.xml"/><Relationship Id="rId17" Type="http://schemas.openxmlformats.org/officeDocument/2006/relationships/table" Target="../tables/table40.xml"/><Relationship Id="rId2" Type="http://schemas.openxmlformats.org/officeDocument/2006/relationships/table" Target="../tables/table25.xml"/><Relationship Id="rId16" Type="http://schemas.openxmlformats.org/officeDocument/2006/relationships/table" Target="../tables/table39.xml"/><Relationship Id="rId1" Type="http://schemas.openxmlformats.org/officeDocument/2006/relationships/printerSettings" Target="../printerSettings/printerSettings5.bin"/><Relationship Id="rId6" Type="http://schemas.openxmlformats.org/officeDocument/2006/relationships/table" Target="../tables/table29.xml"/><Relationship Id="rId11" Type="http://schemas.openxmlformats.org/officeDocument/2006/relationships/table" Target="../tables/table34.xml"/><Relationship Id="rId5" Type="http://schemas.openxmlformats.org/officeDocument/2006/relationships/table" Target="../tables/table28.xml"/><Relationship Id="rId15" Type="http://schemas.openxmlformats.org/officeDocument/2006/relationships/table" Target="../tables/table38.xml"/><Relationship Id="rId10" Type="http://schemas.openxmlformats.org/officeDocument/2006/relationships/table" Target="../tables/table33.xml"/><Relationship Id="rId19" Type="http://schemas.openxmlformats.org/officeDocument/2006/relationships/table" Target="../tables/table42.xml"/><Relationship Id="rId4" Type="http://schemas.openxmlformats.org/officeDocument/2006/relationships/table" Target="../tables/table27.xml"/><Relationship Id="rId9" Type="http://schemas.openxmlformats.org/officeDocument/2006/relationships/table" Target="../tables/table32.xml"/><Relationship Id="rId14" Type="http://schemas.openxmlformats.org/officeDocument/2006/relationships/table" Target="../tables/table37.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5BCB2-BE0D-409D-83BE-0F1A65AFAA5B}">
  <sheetPr codeName="Sheet9"/>
  <dimension ref="A1:H32"/>
  <sheetViews>
    <sheetView topLeftCell="A12" workbookViewId="0">
      <selection activeCell="G20" sqref="G20:G22"/>
    </sheetView>
  </sheetViews>
  <sheetFormatPr defaultRowHeight="15" x14ac:dyDescent="0.25"/>
  <cols>
    <col min="1" max="1" width="33.28515625" bestFit="1" customWidth="1"/>
    <col min="2" max="2" width="10.5703125" bestFit="1" customWidth="1"/>
    <col min="4" max="4" width="33.28515625" bestFit="1" customWidth="1"/>
    <col min="5" max="5" width="10.5703125" bestFit="1" customWidth="1"/>
    <col min="7" max="7" width="33.28515625" bestFit="1" customWidth="1"/>
    <col min="8" max="8" width="10.5703125" bestFit="1" customWidth="1"/>
  </cols>
  <sheetData>
    <row r="1" spans="1:8" ht="15.75" thickBot="1" x14ac:dyDescent="0.3">
      <c r="A1" s="536" t="s">
        <v>3579</v>
      </c>
      <c r="B1" s="537"/>
      <c r="D1" s="536" t="s">
        <v>3580</v>
      </c>
      <c r="E1" s="537"/>
      <c r="G1" s="536" t="s">
        <v>3581</v>
      </c>
      <c r="H1" s="537"/>
    </row>
    <row r="2" spans="1:8" x14ac:dyDescent="0.25">
      <c r="A2" s="230" t="s">
        <v>3582</v>
      </c>
      <c r="B2" s="231">
        <v>145</v>
      </c>
      <c r="D2" s="230" t="s">
        <v>3582</v>
      </c>
      <c r="E2" s="231">
        <v>145</v>
      </c>
      <c r="G2" s="230" t="s">
        <v>3582</v>
      </c>
      <c r="H2" s="231">
        <v>145</v>
      </c>
    </row>
    <row r="3" spans="1:8" x14ac:dyDescent="0.25">
      <c r="A3" s="230" t="s">
        <v>3583</v>
      </c>
      <c r="B3" s="231">
        <v>145</v>
      </c>
      <c r="D3" s="230" t="s">
        <v>3583</v>
      </c>
      <c r="E3" s="231">
        <v>145</v>
      </c>
      <c r="G3" s="230" t="s">
        <v>3583</v>
      </c>
      <c r="H3" s="231">
        <v>145</v>
      </c>
    </row>
    <row r="4" spans="1:8" x14ac:dyDescent="0.25">
      <c r="A4" s="230" t="s">
        <v>3584</v>
      </c>
      <c r="B4" s="231">
        <v>39</v>
      </c>
      <c r="D4" s="230" t="s">
        <v>3584</v>
      </c>
      <c r="E4" s="231">
        <v>39</v>
      </c>
      <c r="G4" s="230" t="s">
        <v>3584</v>
      </c>
      <c r="H4" s="231">
        <v>39</v>
      </c>
    </row>
    <row r="5" spans="1:8" x14ac:dyDescent="0.25">
      <c r="A5" s="230" t="s">
        <v>3585</v>
      </c>
      <c r="B5" s="231">
        <v>1138</v>
      </c>
      <c r="D5" s="230" t="s">
        <v>3585</v>
      </c>
      <c r="E5" s="231">
        <v>1138</v>
      </c>
      <c r="G5" s="230" t="s">
        <v>3585</v>
      </c>
      <c r="H5" s="231">
        <v>1138</v>
      </c>
    </row>
    <row r="6" spans="1:8" x14ac:dyDescent="0.25">
      <c r="A6" s="230" t="s">
        <v>3586</v>
      </c>
      <c r="B6" s="231">
        <v>25</v>
      </c>
      <c r="D6" s="230" t="s">
        <v>3586</v>
      </c>
      <c r="E6" s="231">
        <v>25</v>
      </c>
      <c r="G6" s="230" t="s">
        <v>3586</v>
      </c>
      <c r="H6" s="231">
        <v>0</v>
      </c>
    </row>
    <row r="7" spans="1:8" x14ac:dyDescent="0.25">
      <c r="A7" s="230" t="s">
        <v>3587</v>
      </c>
      <c r="B7" s="231">
        <v>2400</v>
      </c>
      <c r="D7" s="230" t="s">
        <v>3587</v>
      </c>
      <c r="E7" s="231">
        <v>2400</v>
      </c>
      <c r="G7" s="230" t="s">
        <v>3587</v>
      </c>
      <c r="H7" s="231">
        <v>2400</v>
      </c>
    </row>
    <row r="8" spans="1:8" x14ac:dyDescent="0.25">
      <c r="A8" s="230" t="s">
        <v>3588</v>
      </c>
      <c r="B8" s="231">
        <f>27+1.5+1.5+55+1.5+16+1.5+28</f>
        <v>132</v>
      </c>
      <c r="D8" s="230" t="s">
        <v>3588</v>
      </c>
      <c r="E8" s="231">
        <f>1.5+52+1.5+50+1.5+20+1.5+59+26+1.5+28+1.5+41+1.5</f>
        <v>286.5</v>
      </c>
      <c r="G8" s="230" t="s">
        <v>3588</v>
      </c>
      <c r="H8" s="231">
        <f>1.5+19+1.5+26+1.5+33+1.5+52+1.5+50</f>
        <v>187.5</v>
      </c>
    </row>
    <row r="9" spans="1:8" x14ac:dyDescent="0.25">
      <c r="A9" s="230" t="s">
        <v>3589</v>
      </c>
      <c r="B9" s="231">
        <f>26+1.2+43+1.2+19+1.2+18+1.2+18+1.2</f>
        <v>130</v>
      </c>
      <c r="D9" s="230" t="s">
        <v>3589</v>
      </c>
      <c r="E9" s="231">
        <f>1.2+21+12+1.2+16+1.2+1.2+29+19+1.2+1.2+14+19+1.2+59+1.2+29+1.2+28+1.2</f>
        <v>257.99999999999994</v>
      </c>
      <c r="G9" s="230" t="s">
        <v>3589</v>
      </c>
      <c r="H9" s="231">
        <f>0.5+19+0.5+50+0.5+30+0.5+18+0.5+16+0.5+20+0.5+20+0.5+21+0.5+20+0.5+20</f>
        <v>239</v>
      </c>
    </row>
    <row r="10" spans="1:8" x14ac:dyDescent="0.25">
      <c r="A10" s="230" t="s">
        <v>3590</v>
      </c>
      <c r="B10" s="231">
        <v>107</v>
      </c>
      <c r="D10" s="230" t="s">
        <v>3590</v>
      </c>
      <c r="E10" s="231">
        <v>107</v>
      </c>
      <c r="G10" s="230" t="s">
        <v>3590</v>
      </c>
      <c r="H10" s="231">
        <v>110</v>
      </c>
    </row>
    <row r="11" spans="1:8" x14ac:dyDescent="0.25">
      <c r="A11" s="230" t="s">
        <v>3591</v>
      </c>
      <c r="B11" s="231">
        <v>100</v>
      </c>
      <c r="D11" s="230" t="s">
        <v>3591</v>
      </c>
      <c r="E11" s="231">
        <v>100</v>
      </c>
      <c r="G11" s="230" t="s">
        <v>3591</v>
      </c>
      <c r="H11" s="231">
        <v>100</v>
      </c>
    </row>
    <row r="12" spans="1:8" x14ac:dyDescent="0.25">
      <c r="A12" s="230" t="s">
        <v>3592</v>
      </c>
      <c r="B12" s="231">
        <f>54+30+10+124+58</f>
        <v>276</v>
      </c>
      <c r="D12" s="230" t="s">
        <v>3592</v>
      </c>
      <c r="E12" s="231">
        <f>30+30+68+30+31+141+151+68+10+124+32</f>
        <v>715</v>
      </c>
      <c r="G12" s="230" t="s">
        <v>3592</v>
      </c>
      <c r="H12" s="231">
        <f>47+29+25+30+31+31+129+26+141</f>
        <v>489</v>
      </c>
    </row>
    <row r="13" spans="1:8" ht="15.75" thickBot="1" x14ac:dyDescent="0.3">
      <c r="A13" s="232" t="s">
        <v>3593</v>
      </c>
      <c r="B13" s="233">
        <f>279.6+142.7+83.9</f>
        <v>506.20000000000005</v>
      </c>
      <c r="D13" s="232" t="s">
        <v>3593</v>
      </c>
      <c r="E13" s="233">
        <f>75.8+282.5+49.8</f>
        <v>408.1</v>
      </c>
      <c r="G13" s="232" t="s">
        <v>3593</v>
      </c>
      <c r="H13" s="233">
        <f>75.8+282.5+49.8</f>
        <v>408.1</v>
      </c>
    </row>
    <row r="14" spans="1:8" ht="15.75" thickBot="1" x14ac:dyDescent="0.3">
      <c r="A14" s="234" t="s">
        <v>3594</v>
      </c>
      <c r="B14" s="235">
        <f>SUM(B2:B13)</f>
        <v>5143.2</v>
      </c>
      <c r="D14" s="234" t="s">
        <v>3594</v>
      </c>
      <c r="E14" s="235">
        <f>SUM(E2:E13)</f>
        <v>5766.6</v>
      </c>
      <c r="G14" s="234" t="s">
        <v>3594</v>
      </c>
      <c r="H14" s="235">
        <f>SUM(H2:H13)</f>
        <v>5400.6</v>
      </c>
    </row>
    <row r="15" spans="1:8" x14ac:dyDescent="0.25">
      <c r="B15" s="212"/>
    </row>
    <row r="16" spans="1:8" ht="15.75" thickBot="1" x14ac:dyDescent="0.3">
      <c r="B16" s="212"/>
    </row>
    <row r="17" spans="1:5" ht="15.75" thickBot="1" x14ac:dyDescent="0.3">
      <c r="A17" s="536" t="s">
        <v>3595</v>
      </c>
      <c r="B17" s="537"/>
      <c r="D17" s="536" t="s">
        <v>3595</v>
      </c>
      <c r="E17" s="537"/>
    </row>
    <row r="18" spans="1:5" x14ac:dyDescent="0.25">
      <c r="A18" s="230" t="s">
        <v>3582</v>
      </c>
      <c r="B18" s="231">
        <v>167</v>
      </c>
      <c r="D18" s="230" t="s">
        <v>3582</v>
      </c>
      <c r="E18" s="231">
        <v>167</v>
      </c>
    </row>
    <row r="19" spans="1:5" x14ac:dyDescent="0.25">
      <c r="A19" s="230" t="s">
        <v>3583</v>
      </c>
      <c r="B19" s="231">
        <v>167</v>
      </c>
      <c r="D19" s="230" t="s">
        <v>3583</v>
      </c>
      <c r="E19" s="231">
        <v>167</v>
      </c>
    </row>
    <row r="20" spans="1:5" x14ac:dyDescent="0.25">
      <c r="A20" s="230" t="s">
        <v>3584</v>
      </c>
      <c r="B20" s="231">
        <v>39</v>
      </c>
      <c r="D20" s="230" t="s">
        <v>3584</v>
      </c>
      <c r="E20" s="231">
        <v>39</v>
      </c>
    </row>
    <row r="21" spans="1:5" x14ac:dyDescent="0.25">
      <c r="A21" s="230" t="s">
        <v>3585</v>
      </c>
      <c r="B21" s="231">
        <v>1173</v>
      </c>
      <c r="D21" s="230" t="s">
        <v>3585</v>
      </c>
      <c r="E21" s="231">
        <v>1173</v>
      </c>
    </row>
    <row r="22" spans="1:5" x14ac:dyDescent="0.25">
      <c r="A22" s="230" t="s">
        <v>3586</v>
      </c>
      <c r="B22" s="231">
        <v>25</v>
      </c>
      <c r="D22" s="230" t="s">
        <v>3586</v>
      </c>
      <c r="E22" s="231">
        <v>25</v>
      </c>
    </row>
    <row r="23" spans="1:5" x14ac:dyDescent="0.25">
      <c r="A23" s="230" t="s">
        <v>3587</v>
      </c>
      <c r="B23" s="231">
        <v>2400</v>
      </c>
      <c r="D23" s="230" t="s">
        <v>3587</v>
      </c>
      <c r="E23" s="231">
        <v>2400</v>
      </c>
    </row>
    <row r="24" spans="1:5" x14ac:dyDescent="0.25">
      <c r="A24" s="230" t="s">
        <v>3588</v>
      </c>
      <c r="B24" s="231">
        <f>1.5+25</f>
        <v>26.5</v>
      </c>
      <c r="D24" s="230" t="s">
        <v>3588</v>
      </c>
      <c r="E24" s="231">
        <f>1.5+30+1.5+50+1.5+30+15+28</f>
        <v>157.5</v>
      </c>
    </row>
    <row r="25" spans="1:5" x14ac:dyDescent="0.25">
      <c r="A25" s="230" t="s">
        <v>3589</v>
      </c>
      <c r="B25" s="231">
        <f>0.5+20+0.5+20+0.5+15+0.5+19</f>
        <v>76</v>
      </c>
      <c r="D25" s="230" t="s">
        <v>3589</v>
      </c>
      <c r="E25" s="231">
        <f>0.5+20+0.5+20+0.5+20+0.5+50+0.5+50+0.5+24+0.5+20+0.5+19+0.5+20+0.5+21+0.5+20+0.5+27</f>
        <v>317</v>
      </c>
    </row>
    <row r="26" spans="1:5" x14ac:dyDescent="0.25">
      <c r="A26" s="230" t="s">
        <v>3590</v>
      </c>
      <c r="B26" s="231">
        <v>110</v>
      </c>
      <c r="D26" s="230" t="s">
        <v>3590</v>
      </c>
      <c r="E26" s="231">
        <v>110</v>
      </c>
    </row>
    <row r="27" spans="1:5" x14ac:dyDescent="0.25">
      <c r="A27" s="230" t="s">
        <v>3591</v>
      </c>
      <c r="B27" s="231">
        <v>100</v>
      </c>
      <c r="D27" s="230" t="s">
        <v>3591</v>
      </c>
      <c r="E27" s="231">
        <v>100</v>
      </c>
    </row>
    <row r="28" spans="1:5" x14ac:dyDescent="0.25">
      <c r="A28" s="230" t="s">
        <v>3592</v>
      </c>
      <c r="B28" s="231">
        <f>30+48+30+10+33+31</f>
        <v>182</v>
      </c>
      <c r="D28" s="230" t="s">
        <v>3592</v>
      </c>
      <c r="E28" s="231">
        <v>30</v>
      </c>
    </row>
    <row r="29" spans="1:5" ht="15.75" thickBot="1" x14ac:dyDescent="0.3">
      <c r="A29" s="232" t="s">
        <v>3593</v>
      </c>
      <c r="B29" s="233">
        <f>115+115+25.8</f>
        <v>255.8</v>
      </c>
      <c r="D29" s="232" t="s">
        <v>3593</v>
      </c>
      <c r="E29" s="233">
        <f>169.9+67.9+179.9</f>
        <v>417.70000000000005</v>
      </c>
    </row>
    <row r="30" spans="1:5" ht="15.75" thickBot="1" x14ac:dyDescent="0.3">
      <c r="A30" s="234" t="s">
        <v>3594</v>
      </c>
      <c r="B30" s="235">
        <f>SUM(B18:B29)</f>
        <v>4721.3</v>
      </c>
      <c r="D30" s="234" t="s">
        <v>3594</v>
      </c>
      <c r="E30" s="235">
        <f>SUM(E18:E29)</f>
        <v>5103.2</v>
      </c>
    </row>
    <row r="31" spans="1:5" x14ac:dyDescent="0.25">
      <c r="B31" s="212"/>
    </row>
    <row r="32" spans="1:5" x14ac:dyDescent="0.25">
      <c r="B32" s="212"/>
    </row>
  </sheetData>
  <mergeCells count="5">
    <mergeCell ref="A1:B1"/>
    <mergeCell ref="D1:E1"/>
    <mergeCell ref="G1:H1"/>
    <mergeCell ref="A17:B17"/>
    <mergeCell ref="D17:E1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9AB2A-D479-4859-9BFE-F823BB7E62A4}">
  <sheetPr codeName="Sheet8"/>
  <dimension ref="A1:AF251"/>
  <sheetViews>
    <sheetView tabSelected="1" topLeftCell="B1" zoomScale="59" zoomScaleNormal="59" workbookViewId="0">
      <pane ySplit="1" topLeftCell="A137" activePane="bottomLeft" state="frozen"/>
      <selection pane="bottomLeft" activeCell="R164" sqref="R164"/>
    </sheetView>
  </sheetViews>
  <sheetFormatPr defaultRowHeight="15" x14ac:dyDescent="0.25"/>
  <cols>
    <col min="1" max="1" width="29.28515625" style="272" bestFit="1" customWidth="1"/>
    <col min="2" max="2" width="13.42578125" style="266" bestFit="1" customWidth="1"/>
    <col min="3" max="3" width="10" style="266" bestFit="1" customWidth="1"/>
    <col min="4" max="4" width="11.140625" style="266" bestFit="1" customWidth="1"/>
    <col min="5" max="5" width="10.5703125" style="267" bestFit="1" customWidth="1"/>
    <col min="6" max="6" width="13.85546875" style="266" bestFit="1" customWidth="1"/>
    <col min="7" max="7" width="12.140625" style="266" bestFit="1" customWidth="1"/>
    <col min="8" max="8" width="22.140625" style="266" bestFit="1" customWidth="1"/>
    <col min="9" max="10" width="10.28515625" style="266" bestFit="1" customWidth="1"/>
    <col min="11" max="11" width="23.85546875" style="266" bestFit="1" customWidth="1"/>
    <col min="12" max="12" width="12" style="266" bestFit="1" customWidth="1"/>
    <col min="13" max="13" width="14.85546875" style="266" bestFit="1" customWidth="1"/>
    <col min="14" max="14" width="21.140625" style="274" customWidth="1"/>
    <col min="15" max="15" width="16" style="268" bestFit="1" customWidth="1"/>
    <col min="16" max="16" width="21.7109375" style="489" bestFit="1" customWidth="1"/>
    <col min="17" max="17" width="46.140625" style="269" customWidth="1"/>
    <col min="18" max="18" width="45.7109375" style="269" bestFit="1" customWidth="1"/>
    <col min="19" max="19" width="115.7109375" style="271" customWidth="1"/>
    <col min="20" max="20" width="84.140625" customWidth="1"/>
    <col min="21" max="21" width="12" customWidth="1"/>
    <col min="22" max="30" width="10.85546875" customWidth="1"/>
  </cols>
  <sheetData>
    <row r="1" spans="1:32" s="31" customFormat="1" ht="15.75" thickBot="1" x14ac:dyDescent="0.3">
      <c r="A1" s="358" t="s">
        <v>3834</v>
      </c>
      <c r="B1" s="359" t="s">
        <v>3830</v>
      </c>
      <c r="C1" s="359" t="s">
        <v>3837</v>
      </c>
      <c r="D1" s="359" t="s">
        <v>3838</v>
      </c>
      <c r="E1" s="360" t="s">
        <v>3836</v>
      </c>
      <c r="F1" s="359" t="s">
        <v>3835</v>
      </c>
      <c r="G1" s="359" t="s">
        <v>3831</v>
      </c>
      <c r="H1" s="359" t="s">
        <v>5416</v>
      </c>
      <c r="I1" s="359" t="s">
        <v>3964</v>
      </c>
      <c r="J1" s="359" t="s">
        <v>3965</v>
      </c>
      <c r="K1" s="359" t="s">
        <v>4949</v>
      </c>
      <c r="L1" s="359" t="s">
        <v>4250</v>
      </c>
      <c r="M1" s="359" t="s">
        <v>4245</v>
      </c>
      <c r="N1" s="361" t="s">
        <v>3990</v>
      </c>
      <c r="O1" s="362" t="s">
        <v>3833</v>
      </c>
      <c r="P1" s="481" t="s">
        <v>3928</v>
      </c>
      <c r="Q1" s="363" t="s">
        <v>3839</v>
      </c>
      <c r="R1" s="363" t="s">
        <v>3840</v>
      </c>
      <c r="S1" s="364" t="s">
        <v>4277</v>
      </c>
      <c r="T1" s="359" t="s">
        <v>4538</v>
      </c>
      <c r="U1"/>
      <c r="V1"/>
      <c r="W1"/>
      <c r="X1"/>
      <c r="Y1"/>
      <c r="Z1"/>
      <c r="AA1"/>
      <c r="AB1"/>
      <c r="AC1"/>
      <c r="AD1"/>
      <c r="AE1"/>
      <c r="AF1"/>
    </row>
    <row r="2" spans="1:32" ht="26.25" customHeight="1" thickTop="1" x14ac:dyDescent="0.25">
      <c r="A2" s="365">
        <f t="shared" ref="A2:A10" ca="1" si="0">IF(B2&lt;&gt;"",IF(A2="",NOW(),A2),"")</f>
        <v>44350.033367939817</v>
      </c>
      <c r="B2" s="366" t="s">
        <v>3925</v>
      </c>
      <c r="C2" s="366" t="s">
        <v>4011</v>
      </c>
      <c r="D2" s="366" t="s">
        <v>3926</v>
      </c>
      <c r="E2" s="367">
        <v>0.05</v>
      </c>
      <c r="F2" s="366" t="s">
        <v>3934</v>
      </c>
      <c r="G2" s="366" t="s">
        <v>3935</v>
      </c>
      <c r="H2" s="366" t="s">
        <v>4032</v>
      </c>
      <c r="I2" s="366" t="s">
        <v>3967</v>
      </c>
      <c r="J2" s="366" t="s">
        <v>4033</v>
      </c>
      <c r="K2" s="366" t="s">
        <v>4550</v>
      </c>
      <c r="L2" s="366" t="s">
        <v>4252</v>
      </c>
      <c r="M2" s="366" t="s">
        <v>4246</v>
      </c>
      <c r="N2" s="368" t="s">
        <v>18</v>
      </c>
      <c r="O2" s="369" t="s">
        <v>4303</v>
      </c>
      <c r="P2" s="482">
        <v>224</v>
      </c>
      <c r="Q2" s="370" t="s">
        <v>3936</v>
      </c>
      <c r="R2" s="370" t="s">
        <v>4031</v>
      </c>
      <c r="S2" s="371" t="s">
        <v>4253</v>
      </c>
      <c r="T2" s="658" t="s">
        <v>5678</v>
      </c>
    </row>
    <row r="3" spans="1:32" ht="25.5" x14ac:dyDescent="0.25">
      <c r="A3" s="372">
        <f t="shared" ca="1" si="0"/>
        <v>44363.90074178241</v>
      </c>
      <c r="B3" s="373" t="s">
        <v>3925</v>
      </c>
      <c r="C3" s="373" t="s">
        <v>4011</v>
      </c>
      <c r="D3" s="373" t="s">
        <v>3926</v>
      </c>
      <c r="E3" s="374">
        <v>0.02</v>
      </c>
      <c r="F3" s="373" t="s">
        <v>4013</v>
      </c>
      <c r="G3" s="373" t="s">
        <v>4012</v>
      </c>
      <c r="H3" s="373" t="s">
        <v>4036</v>
      </c>
      <c r="I3" s="373" t="s">
        <v>4014</v>
      </c>
      <c r="J3" s="373">
        <v>0</v>
      </c>
      <c r="K3" s="373" t="s">
        <v>4954</v>
      </c>
      <c r="L3" s="373" t="s">
        <v>4254</v>
      </c>
      <c r="M3" s="373" t="s">
        <v>4247</v>
      </c>
      <c r="N3" s="375" t="s">
        <v>4035</v>
      </c>
      <c r="O3" s="376" t="s">
        <v>3980</v>
      </c>
      <c r="P3" s="483">
        <v>0</v>
      </c>
      <c r="Q3" s="377" t="s">
        <v>4015</v>
      </c>
      <c r="R3" s="377" t="s">
        <v>4034</v>
      </c>
      <c r="S3" s="378" t="s">
        <v>4047</v>
      </c>
      <c r="T3" s="658"/>
    </row>
    <row r="4" spans="1:32" ht="38.25" x14ac:dyDescent="0.25">
      <c r="A4" s="379">
        <f t="shared" ca="1" si="0"/>
        <v>44350.046397916667</v>
      </c>
      <c r="B4" s="380" t="s">
        <v>3925</v>
      </c>
      <c r="C4" s="380" t="s">
        <v>3700</v>
      </c>
      <c r="D4" s="380" t="s">
        <v>3926</v>
      </c>
      <c r="E4" s="381">
        <v>0.05</v>
      </c>
      <c r="F4" s="380">
        <v>34613</v>
      </c>
      <c r="G4" s="380">
        <v>34412</v>
      </c>
      <c r="H4" s="380">
        <v>0</v>
      </c>
      <c r="I4" s="380" t="s">
        <v>3966</v>
      </c>
      <c r="J4" s="380">
        <v>0</v>
      </c>
      <c r="K4" s="380" t="s">
        <v>4953</v>
      </c>
      <c r="L4" s="380" t="s">
        <v>4254</v>
      </c>
      <c r="M4" s="380" t="s">
        <v>4247</v>
      </c>
      <c r="N4" s="382" t="s">
        <v>630</v>
      </c>
      <c r="O4" s="383" t="s">
        <v>3980</v>
      </c>
      <c r="P4" s="484">
        <v>-136.01</v>
      </c>
      <c r="Q4" s="384" t="s">
        <v>3937</v>
      </c>
      <c r="R4" s="384" t="s">
        <v>3952</v>
      </c>
      <c r="S4" s="405" t="s">
        <v>4603</v>
      </c>
      <c r="T4" s="658"/>
    </row>
    <row r="5" spans="1:32" ht="72" customHeight="1" x14ac:dyDescent="0.25">
      <c r="A5" s="372">
        <f t="shared" ca="1" si="0"/>
        <v>44350.062984490738</v>
      </c>
      <c r="B5" s="373" t="s">
        <v>3925</v>
      </c>
      <c r="C5" s="373" t="s">
        <v>1234</v>
      </c>
      <c r="D5" s="373" t="s">
        <v>3927</v>
      </c>
      <c r="E5" s="374">
        <v>0.02</v>
      </c>
      <c r="F5" s="373" t="s">
        <v>3941</v>
      </c>
      <c r="G5" s="373" t="s">
        <v>3940</v>
      </c>
      <c r="H5" s="373" t="s">
        <v>3963</v>
      </c>
      <c r="I5" s="373" t="s">
        <v>3968</v>
      </c>
      <c r="J5" s="373" t="s">
        <v>3969</v>
      </c>
      <c r="K5" s="373" t="s">
        <v>4581</v>
      </c>
      <c r="L5" s="373" t="s">
        <v>4252</v>
      </c>
      <c r="M5" s="373" t="s">
        <v>4246</v>
      </c>
      <c r="N5" s="386" t="s">
        <v>18</v>
      </c>
      <c r="O5" s="376" t="s">
        <v>4320</v>
      </c>
      <c r="P5" s="485">
        <v>79</v>
      </c>
      <c r="Q5" s="377" t="s">
        <v>3939</v>
      </c>
      <c r="R5" s="377" t="s">
        <v>3962</v>
      </c>
      <c r="S5" s="378" t="s">
        <v>3938</v>
      </c>
      <c r="T5" s="658"/>
    </row>
    <row r="6" spans="1:32" ht="51" x14ac:dyDescent="0.25">
      <c r="A6" s="379">
        <f t="shared" ca="1" si="0"/>
        <v>44350.067598263886</v>
      </c>
      <c r="B6" s="380" t="s">
        <v>3925</v>
      </c>
      <c r="C6" s="380" t="s">
        <v>1235</v>
      </c>
      <c r="D6" s="380" t="s">
        <v>3927</v>
      </c>
      <c r="E6" s="381">
        <v>0.02</v>
      </c>
      <c r="F6" s="380" t="s">
        <v>3944</v>
      </c>
      <c r="G6" s="380" t="s">
        <v>3943</v>
      </c>
      <c r="H6" s="380">
        <v>0</v>
      </c>
      <c r="I6" s="380" t="s">
        <v>3970</v>
      </c>
      <c r="J6" s="380">
        <v>0</v>
      </c>
      <c r="K6" s="380" t="s">
        <v>4541</v>
      </c>
      <c r="L6" s="380" t="s">
        <v>4254</v>
      </c>
      <c r="M6" s="380" t="s">
        <v>4246</v>
      </c>
      <c r="N6" s="382" t="s">
        <v>630</v>
      </c>
      <c r="O6" s="383" t="s">
        <v>3980</v>
      </c>
      <c r="P6" s="484">
        <v>-73.94</v>
      </c>
      <c r="Q6" s="384" t="s">
        <v>3942</v>
      </c>
      <c r="R6" s="384" t="s">
        <v>3951</v>
      </c>
      <c r="S6" s="405" t="s">
        <v>4604</v>
      </c>
      <c r="T6" s="658"/>
    </row>
    <row r="7" spans="1:32" ht="25.5" x14ac:dyDescent="0.25">
      <c r="A7" s="372">
        <f t="shared" ca="1" si="0"/>
        <v>44350.073755902777</v>
      </c>
      <c r="B7" s="373" t="s">
        <v>3925</v>
      </c>
      <c r="C7" s="373" t="s">
        <v>1239</v>
      </c>
      <c r="D7" s="373" t="s">
        <v>3926</v>
      </c>
      <c r="E7" s="374">
        <v>0.02</v>
      </c>
      <c r="F7" s="373" t="s">
        <v>3947</v>
      </c>
      <c r="G7" s="373" t="s">
        <v>3946</v>
      </c>
      <c r="H7" s="373" t="s">
        <v>3978</v>
      </c>
      <c r="I7" s="373" t="s">
        <v>3972</v>
      </c>
      <c r="J7" s="373" t="s">
        <v>3977</v>
      </c>
      <c r="K7" s="373" t="s">
        <v>4953</v>
      </c>
      <c r="L7" s="373" t="s">
        <v>4254</v>
      </c>
      <c r="M7" s="373" t="s">
        <v>4246</v>
      </c>
      <c r="N7" s="386" t="s">
        <v>18</v>
      </c>
      <c r="O7" s="376" t="s">
        <v>4319</v>
      </c>
      <c r="P7" s="485">
        <v>70</v>
      </c>
      <c r="Q7" s="377" t="s">
        <v>3945</v>
      </c>
      <c r="R7" s="377" t="s">
        <v>3976</v>
      </c>
      <c r="S7" s="378" t="s">
        <v>4255</v>
      </c>
      <c r="T7" s="658"/>
    </row>
    <row r="8" spans="1:32" ht="25.5" x14ac:dyDescent="0.25">
      <c r="A8" s="379">
        <f t="shared" ca="1" si="0"/>
        <v>44350.979009374998</v>
      </c>
      <c r="B8" s="380" t="s">
        <v>3925</v>
      </c>
      <c r="C8" s="380" t="s">
        <v>1239</v>
      </c>
      <c r="D8" s="380" t="s">
        <v>3926</v>
      </c>
      <c r="E8" s="381">
        <v>0.02</v>
      </c>
      <c r="F8" s="380" t="s">
        <v>3950</v>
      </c>
      <c r="G8" s="380" t="s">
        <v>3949</v>
      </c>
      <c r="H8" s="380">
        <v>0</v>
      </c>
      <c r="I8" s="380" t="s">
        <v>3973</v>
      </c>
      <c r="J8" s="380">
        <v>0</v>
      </c>
      <c r="K8" s="380" t="s">
        <v>4550</v>
      </c>
      <c r="L8" s="380" t="s">
        <v>4252</v>
      </c>
      <c r="M8" s="380" t="s">
        <v>4247</v>
      </c>
      <c r="N8" s="382" t="s">
        <v>630</v>
      </c>
      <c r="O8" s="383" t="s">
        <v>3980</v>
      </c>
      <c r="P8" s="484">
        <v>-40</v>
      </c>
      <c r="Q8" s="384" t="s">
        <v>3948</v>
      </c>
      <c r="R8" s="384" t="s">
        <v>3979</v>
      </c>
      <c r="S8" s="405" t="s">
        <v>4605</v>
      </c>
      <c r="T8" s="658"/>
    </row>
    <row r="9" spans="1:32" ht="38.25" x14ac:dyDescent="0.25">
      <c r="A9" s="372">
        <f t="shared" ca="1" si="0"/>
        <v>44351.006027430558</v>
      </c>
      <c r="B9" s="373" t="s">
        <v>3925</v>
      </c>
      <c r="C9" s="373" t="s">
        <v>1235</v>
      </c>
      <c r="D9" s="373" t="s">
        <v>3927</v>
      </c>
      <c r="E9" s="374">
        <v>0.02</v>
      </c>
      <c r="F9" s="373" t="s">
        <v>3954</v>
      </c>
      <c r="G9" s="373" t="s">
        <v>3955</v>
      </c>
      <c r="H9" s="373">
        <v>0</v>
      </c>
      <c r="I9" s="373" t="s">
        <v>3974</v>
      </c>
      <c r="J9" s="373">
        <v>0</v>
      </c>
      <c r="K9" s="373" t="s">
        <v>4548</v>
      </c>
      <c r="L9" s="373" t="s">
        <v>4254</v>
      </c>
      <c r="M9" s="373" t="s">
        <v>4247</v>
      </c>
      <c r="N9" s="382" t="s">
        <v>630</v>
      </c>
      <c r="O9" s="376" t="s">
        <v>3980</v>
      </c>
      <c r="P9" s="485">
        <v>-82.12</v>
      </c>
      <c r="Q9" s="377" t="s">
        <v>3953</v>
      </c>
      <c r="R9" s="377" t="s">
        <v>3956</v>
      </c>
      <c r="S9" s="406" t="s">
        <v>4606</v>
      </c>
      <c r="T9" s="658"/>
    </row>
    <row r="10" spans="1:32" ht="38.25" x14ac:dyDescent="0.25">
      <c r="A10" s="379">
        <f t="shared" ca="1" si="0"/>
        <v>44354.545666550926</v>
      </c>
      <c r="B10" s="380" t="s">
        <v>3925</v>
      </c>
      <c r="C10" s="380" t="s">
        <v>1232</v>
      </c>
      <c r="D10" s="380" t="s">
        <v>3927</v>
      </c>
      <c r="E10" s="381">
        <v>0.02</v>
      </c>
      <c r="F10" s="380" t="s">
        <v>3958</v>
      </c>
      <c r="G10" s="380" t="s">
        <v>3957</v>
      </c>
      <c r="H10" s="380" t="s">
        <v>4028</v>
      </c>
      <c r="I10" s="380" t="s">
        <v>3975</v>
      </c>
      <c r="J10" s="380" t="s">
        <v>4029</v>
      </c>
      <c r="K10" s="380" t="s">
        <v>4581</v>
      </c>
      <c r="L10" s="380" t="s">
        <v>4252</v>
      </c>
      <c r="M10" s="380" t="s">
        <v>4246</v>
      </c>
      <c r="N10" s="387" t="s">
        <v>18</v>
      </c>
      <c r="O10" s="383" t="s">
        <v>4293</v>
      </c>
      <c r="P10" s="484">
        <v>81.45</v>
      </c>
      <c r="Q10" s="407" t="s">
        <v>4006</v>
      </c>
      <c r="R10" s="384" t="s">
        <v>4030</v>
      </c>
      <c r="S10" s="385" t="s">
        <v>4256</v>
      </c>
      <c r="T10" s="658"/>
    </row>
    <row r="11" spans="1:32" ht="38.25" x14ac:dyDescent="0.25">
      <c r="A11" s="372">
        <v>44358.569166666668</v>
      </c>
      <c r="B11" s="373" t="s">
        <v>3925</v>
      </c>
      <c r="C11" s="373" t="s">
        <v>1238</v>
      </c>
      <c r="D11" s="373" t="s">
        <v>3927</v>
      </c>
      <c r="E11" s="374">
        <v>0.02</v>
      </c>
      <c r="F11" s="373" t="s">
        <v>3960</v>
      </c>
      <c r="G11" s="373" t="s">
        <v>3959</v>
      </c>
      <c r="H11" s="373" t="s">
        <v>4042</v>
      </c>
      <c r="I11" s="373" t="s">
        <v>3971</v>
      </c>
      <c r="J11" s="373" t="s">
        <v>4043</v>
      </c>
      <c r="K11" s="373" t="s">
        <v>4802</v>
      </c>
      <c r="L11" s="373" t="s">
        <v>4252</v>
      </c>
      <c r="M11" s="373" t="s">
        <v>4246</v>
      </c>
      <c r="N11" s="375" t="s">
        <v>18</v>
      </c>
      <c r="O11" s="376" t="s">
        <v>4318</v>
      </c>
      <c r="P11" s="485">
        <v>31.43</v>
      </c>
      <c r="Q11" s="377" t="s">
        <v>4004</v>
      </c>
      <c r="R11" s="377" t="s">
        <v>4044</v>
      </c>
      <c r="S11" s="378" t="s">
        <v>3961</v>
      </c>
      <c r="T11" s="658"/>
    </row>
    <row r="12" spans="1:32" ht="25.5" x14ac:dyDescent="0.25">
      <c r="A12" s="379">
        <f t="shared" ref="A12:A24" ca="1" si="1">IF(B12&lt;&gt;"",IF(A12="",NOW(),A12),"")</f>
        <v>44352.113990625003</v>
      </c>
      <c r="B12" s="380" t="s">
        <v>3925</v>
      </c>
      <c r="C12" s="380" t="s">
        <v>1236</v>
      </c>
      <c r="D12" s="380" t="s">
        <v>3927</v>
      </c>
      <c r="E12" s="381">
        <v>0.02</v>
      </c>
      <c r="F12" s="380" t="s">
        <v>3981</v>
      </c>
      <c r="G12" s="380" t="s">
        <v>3982</v>
      </c>
      <c r="H12" s="380" t="s">
        <v>3986</v>
      </c>
      <c r="I12" s="380" t="s">
        <v>3984</v>
      </c>
      <c r="J12" s="380" t="s">
        <v>3987</v>
      </c>
      <c r="K12" s="380" t="s">
        <v>4715</v>
      </c>
      <c r="L12" s="380" t="s">
        <v>4252</v>
      </c>
      <c r="M12" s="380" t="s">
        <v>4246</v>
      </c>
      <c r="N12" s="386" t="s">
        <v>18</v>
      </c>
      <c r="O12" s="383" t="s">
        <v>4317</v>
      </c>
      <c r="P12" s="484">
        <v>131.44</v>
      </c>
      <c r="Q12" s="384" t="s">
        <v>3983</v>
      </c>
      <c r="R12" s="384" t="s">
        <v>3985</v>
      </c>
      <c r="S12" s="385" t="s">
        <v>4048</v>
      </c>
      <c r="T12" s="658"/>
    </row>
    <row r="13" spans="1:32" x14ac:dyDescent="0.25">
      <c r="A13" s="372">
        <f t="shared" ca="1" si="1"/>
        <v>44354.522366666664</v>
      </c>
      <c r="B13" s="373" t="s">
        <v>3925</v>
      </c>
      <c r="C13" s="373" t="s">
        <v>3700</v>
      </c>
      <c r="D13" s="373" t="s">
        <v>3926</v>
      </c>
      <c r="E13" s="374">
        <v>0.02</v>
      </c>
      <c r="F13" s="373">
        <v>34781</v>
      </c>
      <c r="G13" s="373">
        <v>34645</v>
      </c>
      <c r="H13" s="373">
        <v>0</v>
      </c>
      <c r="I13" s="373">
        <v>136</v>
      </c>
      <c r="J13" s="373">
        <v>0</v>
      </c>
      <c r="K13" s="373" t="s">
        <v>4541</v>
      </c>
      <c r="L13" s="373" t="s">
        <v>4254</v>
      </c>
      <c r="M13" s="373" t="s">
        <v>4247</v>
      </c>
      <c r="N13" s="375" t="s">
        <v>630</v>
      </c>
      <c r="O13" s="376" t="s">
        <v>3980</v>
      </c>
      <c r="P13" s="485">
        <v>-37.26</v>
      </c>
      <c r="Q13" s="377" t="s">
        <v>3988</v>
      </c>
      <c r="R13" s="377" t="s">
        <v>3994</v>
      </c>
      <c r="S13" s="378" t="s">
        <v>3989</v>
      </c>
      <c r="T13" s="658"/>
      <c r="U13" s="259"/>
    </row>
    <row r="14" spans="1:32" ht="38.25" x14ac:dyDescent="0.25">
      <c r="A14" s="379">
        <f t="shared" ca="1" si="1"/>
        <v>44354.608903009263</v>
      </c>
      <c r="B14" s="380" t="s">
        <v>3925</v>
      </c>
      <c r="C14" s="380" t="s">
        <v>1233</v>
      </c>
      <c r="D14" s="380" t="s">
        <v>3927</v>
      </c>
      <c r="E14" s="381">
        <v>0.02</v>
      </c>
      <c r="F14" s="380" t="s">
        <v>3993</v>
      </c>
      <c r="G14" s="380" t="s">
        <v>3992</v>
      </c>
      <c r="H14" s="380">
        <v>0</v>
      </c>
      <c r="I14" s="380" t="s">
        <v>3974</v>
      </c>
      <c r="J14" s="380">
        <v>0</v>
      </c>
      <c r="K14" s="380" t="s">
        <v>4557</v>
      </c>
      <c r="L14" s="380" t="s">
        <v>4252</v>
      </c>
      <c r="M14" s="380" t="s">
        <v>4247</v>
      </c>
      <c r="N14" s="387" t="s">
        <v>630</v>
      </c>
      <c r="O14" s="383" t="s">
        <v>3980</v>
      </c>
      <c r="P14" s="484">
        <v>-74.61</v>
      </c>
      <c r="Q14" s="384" t="s">
        <v>3991</v>
      </c>
      <c r="R14" s="384" t="s">
        <v>4005</v>
      </c>
      <c r="S14" s="385" t="s">
        <v>4257</v>
      </c>
      <c r="T14" s="658"/>
    </row>
    <row r="15" spans="1:32" ht="38.25" x14ac:dyDescent="0.25">
      <c r="A15" s="372">
        <f t="shared" ca="1" si="1"/>
        <v>44355.962648958332</v>
      </c>
      <c r="B15" s="373" t="s">
        <v>3925</v>
      </c>
      <c r="C15" s="373" t="s">
        <v>1236</v>
      </c>
      <c r="D15" s="373" t="s">
        <v>3927</v>
      </c>
      <c r="E15" s="374">
        <v>0.02</v>
      </c>
      <c r="F15" s="373" t="s">
        <v>3997</v>
      </c>
      <c r="G15" s="373" t="s">
        <v>3996</v>
      </c>
      <c r="H15" s="373">
        <v>0</v>
      </c>
      <c r="I15" s="373" t="s">
        <v>3974</v>
      </c>
      <c r="J15" s="373">
        <v>0</v>
      </c>
      <c r="K15" s="373" t="s">
        <v>4557</v>
      </c>
      <c r="L15" s="373" t="s">
        <v>4252</v>
      </c>
      <c r="M15" s="373" t="s">
        <v>4247</v>
      </c>
      <c r="N15" s="375" t="s">
        <v>630</v>
      </c>
      <c r="O15" s="376" t="s">
        <v>3980</v>
      </c>
      <c r="P15" s="485">
        <v>-91.26</v>
      </c>
      <c r="Q15" s="377" t="s">
        <v>3995</v>
      </c>
      <c r="R15" s="377" t="s">
        <v>4024</v>
      </c>
      <c r="S15" s="378" t="s">
        <v>4049</v>
      </c>
      <c r="T15" s="658"/>
    </row>
    <row r="16" spans="1:32" ht="38.25" x14ac:dyDescent="0.25">
      <c r="A16" s="379">
        <f t="shared" ca="1" si="1"/>
        <v>44356.009160185182</v>
      </c>
      <c r="B16" s="380" t="s">
        <v>3925</v>
      </c>
      <c r="C16" s="380" t="s">
        <v>1239</v>
      </c>
      <c r="D16" s="380" t="s">
        <v>3926</v>
      </c>
      <c r="E16" s="381">
        <v>0.02</v>
      </c>
      <c r="F16" s="380" t="s">
        <v>4001</v>
      </c>
      <c r="G16" s="380" t="s">
        <v>4000</v>
      </c>
      <c r="H16" s="380" t="s">
        <v>4037</v>
      </c>
      <c r="I16" s="380" t="s">
        <v>3999</v>
      </c>
      <c r="J16" s="380">
        <v>30</v>
      </c>
      <c r="K16" s="380" t="s">
        <v>4953</v>
      </c>
      <c r="L16" s="380" t="s">
        <v>4252</v>
      </c>
      <c r="M16" s="380" t="s">
        <v>4246</v>
      </c>
      <c r="N16" s="387" t="s">
        <v>18</v>
      </c>
      <c r="O16" s="383" t="s">
        <v>4293</v>
      </c>
      <c r="P16" s="484">
        <v>68.64</v>
      </c>
      <c r="Q16" s="384" t="s">
        <v>3998</v>
      </c>
      <c r="R16" s="384" t="s">
        <v>4038</v>
      </c>
      <c r="S16" s="405" t="s">
        <v>4607</v>
      </c>
      <c r="T16" s="658"/>
    </row>
    <row r="17" spans="1:21" ht="25.5" x14ac:dyDescent="0.25">
      <c r="A17" s="372">
        <f t="shared" ca="1" si="1"/>
        <v>44356.029331481484</v>
      </c>
      <c r="B17" s="373" t="s">
        <v>3925</v>
      </c>
      <c r="C17" s="373" t="s">
        <v>1235</v>
      </c>
      <c r="D17" s="373" t="s">
        <v>3926</v>
      </c>
      <c r="E17" s="374">
        <v>0.02</v>
      </c>
      <c r="F17" s="373" t="s">
        <v>1308</v>
      </c>
      <c r="G17" s="373" t="s">
        <v>4003</v>
      </c>
      <c r="H17" s="373" t="s">
        <v>4018</v>
      </c>
      <c r="I17" s="373" t="s">
        <v>3974</v>
      </c>
      <c r="J17" s="373" t="s">
        <v>4017</v>
      </c>
      <c r="K17" s="373" t="s">
        <v>4715</v>
      </c>
      <c r="L17" s="373" t="s">
        <v>4252</v>
      </c>
      <c r="M17" s="373" t="s">
        <v>4247</v>
      </c>
      <c r="N17" s="375" t="s">
        <v>18</v>
      </c>
      <c r="O17" s="376" t="s">
        <v>4316</v>
      </c>
      <c r="P17" s="485">
        <v>59.09</v>
      </c>
      <c r="Q17" s="377" t="s">
        <v>4002</v>
      </c>
      <c r="R17" s="377" t="s">
        <v>4016</v>
      </c>
      <c r="S17" s="378" t="s">
        <v>4258</v>
      </c>
      <c r="T17" s="658"/>
      <c r="U17" s="259"/>
    </row>
    <row r="18" spans="1:21" x14ac:dyDescent="0.25">
      <c r="A18" s="379">
        <f t="shared" ca="1" si="1"/>
        <v>44357.764565740741</v>
      </c>
      <c r="B18" s="380" t="s">
        <v>3925</v>
      </c>
      <c r="C18" s="380" t="s">
        <v>1234</v>
      </c>
      <c r="D18" s="380" t="s">
        <v>3927</v>
      </c>
      <c r="E18" s="381">
        <v>0.02</v>
      </c>
      <c r="F18" s="380" t="s">
        <v>4009</v>
      </c>
      <c r="G18" s="380" t="s">
        <v>4008</v>
      </c>
      <c r="H18" s="380" t="s">
        <v>4040</v>
      </c>
      <c r="I18" s="380" t="s">
        <v>3974</v>
      </c>
      <c r="J18" s="380" t="s">
        <v>4041</v>
      </c>
      <c r="K18" s="380" t="s">
        <v>4953</v>
      </c>
      <c r="L18" s="380" t="s">
        <v>4254</v>
      </c>
      <c r="M18" s="380" t="s">
        <v>4246</v>
      </c>
      <c r="N18" s="387" t="s">
        <v>18</v>
      </c>
      <c r="O18" s="383" t="s">
        <v>4315</v>
      </c>
      <c r="P18" s="484">
        <v>112.65</v>
      </c>
      <c r="Q18" s="384" t="s">
        <v>4007</v>
      </c>
      <c r="R18" s="384" t="s">
        <v>4039</v>
      </c>
      <c r="S18" s="385" t="s">
        <v>4010</v>
      </c>
      <c r="T18" s="658"/>
      <c r="U18" s="258"/>
    </row>
    <row r="19" spans="1:21" ht="38.25" x14ac:dyDescent="0.25">
      <c r="A19" s="372">
        <f t="shared" ca="1" si="1"/>
        <v>44361.653680671297</v>
      </c>
      <c r="B19" s="373" t="s">
        <v>3925</v>
      </c>
      <c r="C19" s="373" t="s">
        <v>3700</v>
      </c>
      <c r="D19" s="373" t="s">
        <v>3926</v>
      </c>
      <c r="E19" s="374">
        <v>0.01</v>
      </c>
      <c r="F19" s="373">
        <v>34524</v>
      </c>
      <c r="G19" s="373">
        <v>34379</v>
      </c>
      <c r="H19" s="373">
        <v>0</v>
      </c>
      <c r="I19" s="373">
        <v>145</v>
      </c>
      <c r="J19" s="373">
        <v>0</v>
      </c>
      <c r="K19" s="373" t="s">
        <v>4575</v>
      </c>
      <c r="L19" s="373" t="s">
        <v>4254</v>
      </c>
      <c r="M19" s="373" t="s">
        <v>4247</v>
      </c>
      <c r="N19" s="375" t="s">
        <v>630</v>
      </c>
      <c r="O19" s="376" t="s">
        <v>3980</v>
      </c>
      <c r="P19" s="485">
        <v>-15.61</v>
      </c>
      <c r="Q19" s="377" t="s">
        <v>4025</v>
      </c>
      <c r="R19" s="377" t="s">
        <v>4027</v>
      </c>
      <c r="S19" s="378" t="s">
        <v>4259</v>
      </c>
      <c r="T19" s="658"/>
    </row>
    <row r="20" spans="1:21" ht="25.5" x14ac:dyDescent="0.25">
      <c r="A20" s="379">
        <f t="shared" ca="1" si="1"/>
        <v>44361.655494560182</v>
      </c>
      <c r="B20" s="380" t="s">
        <v>3925</v>
      </c>
      <c r="C20" s="380" t="s">
        <v>1235</v>
      </c>
      <c r="D20" s="380" t="s">
        <v>3926</v>
      </c>
      <c r="E20" s="381">
        <v>0.02</v>
      </c>
      <c r="F20" s="380" t="s">
        <v>4019</v>
      </c>
      <c r="G20" s="380" t="s">
        <v>4020</v>
      </c>
      <c r="H20" s="380">
        <v>0</v>
      </c>
      <c r="I20" s="380" t="s">
        <v>4021</v>
      </c>
      <c r="J20" s="380">
        <v>0</v>
      </c>
      <c r="K20" s="380" t="s">
        <v>4575</v>
      </c>
      <c r="L20" s="380" t="s">
        <v>4254</v>
      </c>
      <c r="M20" s="380" t="s">
        <v>4247</v>
      </c>
      <c r="N20" s="387" t="s">
        <v>630</v>
      </c>
      <c r="O20" s="383" t="s">
        <v>3980</v>
      </c>
      <c r="P20" s="484">
        <v>-4.88</v>
      </c>
      <c r="Q20" s="384" t="s">
        <v>4022</v>
      </c>
      <c r="R20" s="384" t="s">
        <v>4026</v>
      </c>
      <c r="S20" s="385" t="s">
        <v>4023</v>
      </c>
      <c r="T20" s="658"/>
    </row>
    <row r="21" spans="1:21" ht="27.75" customHeight="1" x14ac:dyDescent="0.25">
      <c r="A21" s="372">
        <f t="shared" ca="1" si="1"/>
        <v>44377.986876736111</v>
      </c>
      <c r="B21" s="373" t="s">
        <v>3925</v>
      </c>
      <c r="C21" s="373" t="s">
        <v>4011</v>
      </c>
      <c r="D21" s="373" t="s">
        <v>3926</v>
      </c>
      <c r="E21" s="374">
        <v>0.02</v>
      </c>
      <c r="F21" s="373" t="s">
        <v>4167</v>
      </c>
      <c r="G21" s="373" t="s">
        <v>4166</v>
      </c>
      <c r="H21" s="373" t="s">
        <v>4217</v>
      </c>
      <c r="I21" s="373" t="s">
        <v>4168</v>
      </c>
      <c r="J21" s="373"/>
      <c r="K21" s="373" t="s">
        <v>4550</v>
      </c>
      <c r="L21" s="373" t="s">
        <v>4252</v>
      </c>
      <c r="M21" s="373" t="s">
        <v>4246</v>
      </c>
      <c r="N21" s="375" t="s">
        <v>18</v>
      </c>
      <c r="O21" s="376" t="s">
        <v>4218</v>
      </c>
      <c r="P21" s="485">
        <v>600</v>
      </c>
      <c r="Q21" s="377" t="s">
        <v>4198</v>
      </c>
      <c r="R21" s="377" t="s">
        <v>4219</v>
      </c>
      <c r="S21" s="378" t="s">
        <v>4165</v>
      </c>
      <c r="T21" s="658"/>
    </row>
    <row r="22" spans="1:21" ht="30" customHeight="1" x14ac:dyDescent="0.25">
      <c r="A22" s="379">
        <f t="shared" ca="1" si="1"/>
        <v>44368.013117476854</v>
      </c>
      <c r="B22" s="380" t="s">
        <v>3925</v>
      </c>
      <c r="C22" s="380" t="s">
        <v>1232</v>
      </c>
      <c r="D22" s="380" t="s">
        <v>3927</v>
      </c>
      <c r="E22" s="381">
        <v>0.02</v>
      </c>
      <c r="F22" s="380" t="s">
        <v>4052</v>
      </c>
      <c r="G22" s="380" t="s">
        <v>4051</v>
      </c>
      <c r="H22" s="380" t="s">
        <v>4051</v>
      </c>
      <c r="I22" s="380" t="s">
        <v>3972</v>
      </c>
      <c r="J22" s="380">
        <v>0</v>
      </c>
      <c r="K22" s="380" t="s">
        <v>4557</v>
      </c>
      <c r="L22" s="380" t="s">
        <v>4254</v>
      </c>
      <c r="M22" s="380" t="s">
        <v>4247</v>
      </c>
      <c r="N22" s="387" t="s">
        <v>630</v>
      </c>
      <c r="O22" s="383" t="s">
        <v>3980</v>
      </c>
      <c r="P22" s="484">
        <v>-81.760000000000005</v>
      </c>
      <c r="Q22" s="384" t="s">
        <v>4050</v>
      </c>
      <c r="R22" s="384" t="s">
        <v>4159</v>
      </c>
      <c r="S22" s="385" t="s">
        <v>4153</v>
      </c>
      <c r="T22" s="658"/>
    </row>
    <row r="23" spans="1:21" ht="29.25" customHeight="1" x14ac:dyDescent="0.25">
      <c r="A23" s="372">
        <f t="shared" ca="1" si="1"/>
        <v>44369.636848148148</v>
      </c>
      <c r="B23" s="373" t="s">
        <v>3925</v>
      </c>
      <c r="C23" s="373" t="s">
        <v>1235</v>
      </c>
      <c r="D23" s="373" t="s">
        <v>3927</v>
      </c>
      <c r="E23" s="374">
        <v>0.02</v>
      </c>
      <c r="F23" s="373" t="s">
        <v>4055</v>
      </c>
      <c r="G23" s="373" t="s">
        <v>4054</v>
      </c>
      <c r="H23" s="373" t="s">
        <v>4054</v>
      </c>
      <c r="I23" s="373" t="s">
        <v>4056</v>
      </c>
      <c r="J23" s="373">
        <v>0</v>
      </c>
      <c r="K23" s="373" t="s">
        <v>4954</v>
      </c>
      <c r="L23" s="373" t="s">
        <v>4254</v>
      </c>
      <c r="M23" s="373" t="s">
        <v>4247</v>
      </c>
      <c r="N23" s="375" t="s">
        <v>630</v>
      </c>
      <c r="O23" s="376" t="s">
        <v>3980</v>
      </c>
      <c r="P23" s="485">
        <v>-76.86</v>
      </c>
      <c r="Q23" s="377" t="s">
        <v>4053</v>
      </c>
      <c r="R23" s="377" t="s">
        <v>4160</v>
      </c>
      <c r="S23" s="378" t="s">
        <v>4154</v>
      </c>
      <c r="T23" s="658"/>
    </row>
    <row r="24" spans="1:21" ht="25.5" x14ac:dyDescent="0.25">
      <c r="A24" s="379">
        <f t="shared" ca="1" si="1"/>
        <v>44369.636858101854</v>
      </c>
      <c r="B24" s="380" t="s">
        <v>3925</v>
      </c>
      <c r="C24" s="380" t="s">
        <v>1239</v>
      </c>
      <c r="D24" s="380" t="s">
        <v>3926</v>
      </c>
      <c r="E24" s="381">
        <v>0.02</v>
      </c>
      <c r="F24" s="380" t="s">
        <v>4147</v>
      </c>
      <c r="G24" s="380" t="s">
        <v>4146</v>
      </c>
      <c r="H24" s="380" t="s">
        <v>4146</v>
      </c>
      <c r="I24" s="380" t="s">
        <v>4145</v>
      </c>
      <c r="J24" s="380">
        <v>0</v>
      </c>
      <c r="K24" s="380" t="s">
        <v>4571</v>
      </c>
      <c r="L24" s="380" t="s">
        <v>4252</v>
      </c>
      <c r="M24" s="380" t="s">
        <v>4246</v>
      </c>
      <c r="N24" s="387" t="s">
        <v>630</v>
      </c>
      <c r="O24" s="383" t="s">
        <v>3980</v>
      </c>
      <c r="P24" s="484">
        <v>-66.95</v>
      </c>
      <c r="Q24" s="384" t="s">
        <v>4144</v>
      </c>
      <c r="R24" s="384" t="s">
        <v>4161</v>
      </c>
      <c r="S24" s="385" t="s">
        <v>4155</v>
      </c>
      <c r="T24" s="658"/>
    </row>
    <row r="25" spans="1:21" ht="25.5" x14ac:dyDescent="0.25">
      <c r="A25" s="372">
        <v>44377.506064814814</v>
      </c>
      <c r="B25" s="373" t="s">
        <v>3925</v>
      </c>
      <c r="C25" s="373" t="s">
        <v>1236</v>
      </c>
      <c r="D25" s="373" t="s">
        <v>3926</v>
      </c>
      <c r="E25" s="374">
        <v>0.02</v>
      </c>
      <c r="F25" s="373" t="s">
        <v>4151</v>
      </c>
      <c r="G25" s="373" t="s">
        <v>4149</v>
      </c>
      <c r="H25" s="373" t="s">
        <v>4216</v>
      </c>
      <c r="I25" s="373" t="s">
        <v>4150</v>
      </c>
      <c r="J25" s="373">
        <v>0</v>
      </c>
      <c r="K25" s="373" t="s">
        <v>4954</v>
      </c>
      <c r="L25" s="373" t="s">
        <v>4252</v>
      </c>
      <c r="M25" s="373" t="s">
        <v>4246</v>
      </c>
      <c r="N25" s="375" t="s">
        <v>18</v>
      </c>
      <c r="O25" s="376" t="s">
        <v>4293</v>
      </c>
      <c r="P25" s="485">
        <v>8.1</v>
      </c>
      <c r="Q25" s="468" t="s">
        <v>4148</v>
      </c>
      <c r="R25" s="377" t="s">
        <v>4214</v>
      </c>
      <c r="S25" s="378" t="s">
        <v>4260</v>
      </c>
      <c r="T25" s="658"/>
    </row>
    <row r="26" spans="1:21" ht="31.5" customHeight="1" x14ac:dyDescent="0.25">
      <c r="A26" s="379">
        <v>44376.530034722222</v>
      </c>
      <c r="B26" s="380" t="s">
        <v>3925</v>
      </c>
      <c r="C26" s="380" t="s">
        <v>1240</v>
      </c>
      <c r="D26" s="380" t="s">
        <v>3927</v>
      </c>
      <c r="E26" s="381">
        <v>0.02</v>
      </c>
      <c r="F26" s="380" t="s">
        <v>4164</v>
      </c>
      <c r="G26" s="380" t="s">
        <v>4163</v>
      </c>
      <c r="H26" s="380">
        <v>0</v>
      </c>
      <c r="I26" s="380" t="s">
        <v>4152</v>
      </c>
      <c r="J26" s="380">
        <v>0</v>
      </c>
      <c r="K26" s="380" t="s">
        <v>4571</v>
      </c>
      <c r="L26" s="380" t="s">
        <v>4252</v>
      </c>
      <c r="M26" s="380" t="s">
        <v>4247</v>
      </c>
      <c r="N26" s="387" t="s">
        <v>630</v>
      </c>
      <c r="O26" s="383" t="s">
        <v>3980</v>
      </c>
      <c r="P26" s="484">
        <v>-612.24</v>
      </c>
      <c r="Q26" s="384" t="s">
        <v>4162</v>
      </c>
      <c r="R26" s="384" t="s">
        <v>4215</v>
      </c>
      <c r="S26" s="385" t="s">
        <v>4156</v>
      </c>
      <c r="T26" s="658"/>
    </row>
    <row r="27" spans="1:21" ht="67.5" customHeight="1" x14ac:dyDescent="0.25">
      <c r="A27" s="372">
        <f t="shared" ref="A27:A58" ca="1" si="2">IF(B27&lt;&gt;"",IF(A27="",NOW(),A27),"")</f>
        <v>44389.054039814815</v>
      </c>
      <c r="B27" s="373" t="s">
        <v>3925</v>
      </c>
      <c r="C27" s="373" t="s">
        <v>4011</v>
      </c>
      <c r="D27" s="373" t="s">
        <v>3926</v>
      </c>
      <c r="E27" s="374">
        <v>0.02</v>
      </c>
      <c r="F27" s="373" t="s">
        <v>4221</v>
      </c>
      <c r="G27" s="373" t="s">
        <v>4220</v>
      </c>
      <c r="H27" s="373">
        <v>0</v>
      </c>
      <c r="I27" s="373" t="s">
        <v>4239</v>
      </c>
      <c r="J27" s="373">
        <v>0</v>
      </c>
      <c r="K27" s="373" t="s">
        <v>4571</v>
      </c>
      <c r="L27" s="373" t="s">
        <v>4252</v>
      </c>
      <c r="M27" s="373" t="s">
        <v>4246</v>
      </c>
      <c r="N27" s="375" t="s">
        <v>630</v>
      </c>
      <c r="O27" s="376" t="s">
        <v>3980</v>
      </c>
      <c r="P27" s="485">
        <v>-29.68</v>
      </c>
      <c r="Q27" s="468" t="s">
        <v>4222</v>
      </c>
      <c r="R27" s="377" t="s">
        <v>4273</v>
      </c>
      <c r="S27" s="378" t="s">
        <v>4223</v>
      </c>
      <c r="T27" s="658"/>
    </row>
    <row r="28" spans="1:21" ht="38.25" x14ac:dyDescent="0.25">
      <c r="A28" s="379">
        <f t="shared" ca="1" si="2"/>
        <v>44389.168560648148</v>
      </c>
      <c r="B28" s="380" t="s">
        <v>3925</v>
      </c>
      <c r="C28" s="380" t="s">
        <v>3700</v>
      </c>
      <c r="D28" s="380" t="s">
        <v>3927</v>
      </c>
      <c r="E28" s="381">
        <v>0.02</v>
      </c>
      <c r="F28" s="380">
        <v>34684</v>
      </c>
      <c r="G28" s="380">
        <v>34890</v>
      </c>
      <c r="H28" s="380">
        <v>0</v>
      </c>
      <c r="I28" s="380">
        <v>206</v>
      </c>
      <c r="J28" s="380">
        <v>0</v>
      </c>
      <c r="K28" s="380" t="s">
        <v>4948</v>
      </c>
      <c r="L28" s="380" t="s">
        <v>4254</v>
      </c>
      <c r="M28" s="380" t="s">
        <v>4247</v>
      </c>
      <c r="N28" s="387" t="s">
        <v>630</v>
      </c>
      <c r="O28" s="383" t="s">
        <v>3980</v>
      </c>
      <c r="P28" s="484">
        <v>-60.88</v>
      </c>
      <c r="Q28" s="384" t="s">
        <v>4240</v>
      </c>
      <c r="R28" s="384" t="s">
        <v>4248</v>
      </c>
      <c r="S28" s="385" t="s">
        <v>4241</v>
      </c>
      <c r="T28" s="658"/>
    </row>
    <row r="29" spans="1:21" ht="51" x14ac:dyDescent="0.25">
      <c r="A29" s="372">
        <f t="shared" ca="1" si="2"/>
        <v>44390.065861921299</v>
      </c>
      <c r="B29" s="373" t="s">
        <v>3925</v>
      </c>
      <c r="C29" s="373" t="s">
        <v>3700</v>
      </c>
      <c r="D29" s="373" t="s">
        <v>3926</v>
      </c>
      <c r="E29" s="374">
        <v>0.02</v>
      </c>
      <c r="F29" s="373">
        <v>35107</v>
      </c>
      <c r="G29" s="373">
        <v>34807</v>
      </c>
      <c r="H29" s="373">
        <v>0</v>
      </c>
      <c r="I29" s="373">
        <v>200</v>
      </c>
      <c r="J29" s="373">
        <v>0</v>
      </c>
      <c r="K29" s="373" t="s">
        <v>4550</v>
      </c>
      <c r="L29" s="373" t="s">
        <v>4252</v>
      </c>
      <c r="M29" s="373" t="s">
        <v>4247</v>
      </c>
      <c r="N29" s="375" t="s">
        <v>4458</v>
      </c>
      <c r="O29" s="376" t="s">
        <v>3980</v>
      </c>
      <c r="P29" s="483">
        <v>0</v>
      </c>
      <c r="Q29" s="377" t="s">
        <v>4244</v>
      </c>
      <c r="R29" s="377" t="s">
        <v>4529</v>
      </c>
      <c r="S29" s="378" t="s">
        <v>4224</v>
      </c>
      <c r="T29" s="658"/>
    </row>
    <row r="30" spans="1:21" ht="51" x14ac:dyDescent="0.25">
      <c r="A30" s="379">
        <f t="shared" ca="1" si="2"/>
        <v>44389.012207523148</v>
      </c>
      <c r="B30" s="380" t="s">
        <v>3925</v>
      </c>
      <c r="C30" s="380" t="s">
        <v>1234</v>
      </c>
      <c r="D30" s="380" t="s">
        <v>3926</v>
      </c>
      <c r="E30" s="381">
        <v>0.02</v>
      </c>
      <c r="F30" s="380" t="s">
        <v>4234</v>
      </c>
      <c r="G30" s="380" t="s">
        <v>4233</v>
      </c>
      <c r="H30" s="380">
        <v>0</v>
      </c>
      <c r="I30" s="380" t="s">
        <v>4235</v>
      </c>
      <c r="J30" s="380">
        <v>0</v>
      </c>
      <c r="K30" s="380" t="s">
        <v>4948</v>
      </c>
      <c r="L30" s="380" t="s">
        <v>4252</v>
      </c>
      <c r="M30" s="380" t="s">
        <v>4246</v>
      </c>
      <c r="N30" s="387" t="s">
        <v>630</v>
      </c>
      <c r="O30" s="383" t="s">
        <v>3980</v>
      </c>
      <c r="P30" s="484">
        <v>-59.14</v>
      </c>
      <c r="Q30" s="384" t="s">
        <v>4225</v>
      </c>
      <c r="R30" s="384" t="s">
        <v>4249</v>
      </c>
      <c r="S30" s="385" t="s">
        <v>4226</v>
      </c>
      <c r="T30" s="658"/>
    </row>
    <row r="31" spans="1:21" ht="51" x14ac:dyDescent="0.25">
      <c r="A31" s="372">
        <f t="shared" ca="1" si="2"/>
        <v>44392.108657175922</v>
      </c>
      <c r="B31" s="373" t="s">
        <v>3925</v>
      </c>
      <c r="C31" s="373" t="s">
        <v>1232</v>
      </c>
      <c r="D31" s="373" t="s">
        <v>3927</v>
      </c>
      <c r="E31" s="374">
        <v>0.02</v>
      </c>
      <c r="F31" s="373" t="s">
        <v>4270</v>
      </c>
      <c r="G31" s="373" t="s">
        <v>4269</v>
      </c>
      <c r="H31" s="373" t="s">
        <v>4274</v>
      </c>
      <c r="I31" s="373" t="s">
        <v>4271</v>
      </c>
      <c r="J31" s="373" t="s">
        <v>4271</v>
      </c>
      <c r="K31" s="373" t="s">
        <v>4948</v>
      </c>
      <c r="L31" s="373" t="s">
        <v>4254</v>
      </c>
      <c r="M31" s="373" t="s">
        <v>4246</v>
      </c>
      <c r="N31" s="375" t="s">
        <v>18</v>
      </c>
      <c r="O31" s="376" t="s">
        <v>4293</v>
      </c>
      <c r="P31" s="485">
        <v>62.62</v>
      </c>
      <c r="Q31" s="377" t="s">
        <v>4268</v>
      </c>
      <c r="R31" s="377" t="s">
        <v>4321</v>
      </c>
      <c r="S31" s="378" t="s">
        <v>4272</v>
      </c>
      <c r="T31" s="658"/>
    </row>
    <row r="32" spans="1:21" ht="51" customHeight="1" x14ac:dyDescent="0.25">
      <c r="A32" s="379">
        <f t="shared" ca="1" si="2"/>
        <v>44392.102557986109</v>
      </c>
      <c r="B32" s="380" t="s">
        <v>3925</v>
      </c>
      <c r="C32" s="380" t="s">
        <v>1235</v>
      </c>
      <c r="D32" s="380" t="s">
        <v>3927</v>
      </c>
      <c r="E32" s="381">
        <v>0.02</v>
      </c>
      <c r="F32" s="380" t="s">
        <v>4266</v>
      </c>
      <c r="G32" s="380" t="s">
        <v>4265</v>
      </c>
      <c r="H32" s="380">
        <v>0</v>
      </c>
      <c r="I32" s="380">
        <v>30</v>
      </c>
      <c r="J32" s="380">
        <v>0</v>
      </c>
      <c r="K32" s="380" t="s">
        <v>4948</v>
      </c>
      <c r="L32" s="380" t="s">
        <v>4252</v>
      </c>
      <c r="M32" s="380" t="s">
        <v>4247</v>
      </c>
      <c r="N32" s="387" t="s">
        <v>630</v>
      </c>
      <c r="O32" s="383" t="s">
        <v>3980</v>
      </c>
      <c r="P32" s="484">
        <v>-86.85</v>
      </c>
      <c r="Q32" s="384" t="s">
        <v>4264</v>
      </c>
      <c r="R32" s="384" t="s">
        <v>4275</v>
      </c>
      <c r="S32" s="385" t="s">
        <v>4267</v>
      </c>
      <c r="T32" s="658"/>
    </row>
    <row r="33" spans="1:20" ht="25.5" customHeight="1" x14ac:dyDescent="0.25">
      <c r="A33" s="372">
        <f t="shared" ca="1" si="2"/>
        <v>44389.012380902779</v>
      </c>
      <c r="B33" s="373" t="s">
        <v>3925</v>
      </c>
      <c r="C33" s="373" t="s">
        <v>1236</v>
      </c>
      <c r="D33" s="373" t="s">
        <v>3926</v>
      </c>
      <c r="E33" s="374">
        <v>0.02</v>
      </c>
      <c r="F33" s="373" t="s">
        <v>4232</v>
      </c>
      <c r="G33" s="373" t="s">
        <v>4231</v>
      </c>
      <c r="H33" s="373">
        <v>0</v>
      </c>
      <c r="I33" s="373" t="s">
        <v>4236</v>
      </c>
      <c r="J33" s="373">
        <v>0</v>
      </c>
      <c r="K33" s="373" t="s">
        <v>4953</v>
      </c>
      <c r="L33" s="373" t="s">
        <v>4252</v>
      </c>
      <c r="M33" s="373" t="s">
        <v>4246</v>
      </c>
      <c r="N33" s="375" t="s">
        <v>630</v>
      </c>
      <c r="O33" s="376" t="s">
        <v>3980</v>
      </c>
      <c r="P33" s="485">
        <v>-70.94</v>
      </c>
      <c r="Q33" s="377" t="s">
        <v>4227</v>
      </c>
      <c r="R33" s="377" t="s">
        <v>4243</v>
      </c>
      <c r="S33" s="378" t="s">
        <v>4237</v>
      </c>
      <c r="T33" s="658"/>
    </row>
    <row r="34" spans="1:20" ht="38.25" x14ac:dyDescent="0.25">
      <c r="A34" s="379">
        <f t="shared" ca="1" si="2"/>
        <v>44389.012408680559</v>
      </c>
      <c r="B34" s="380" t="s">
        <v>3925</v>
      </c>
      <c r="C34" s="380" t="s">
        <v>1233</v>
      </c>
      <c r="D34" s="380" t="s">
        <v>3927</v>
      </c>
      <c r="E34" s="381">
        <v>0.02</v>
      </c>
      <c r="F34" s="380" t="s">
        <v>4230</v>
      </c>
      <c r="G34" s="380" t="s">
        <v>4229</v>
      </c>
      <c r="H34" s="380">
        <v>0</v>
      </c>
      <c r="I34" s="380">
        <v>35</v>
      </c>
      <c r="J34" s="380">
        <v>0</v>
      </c>
      <c r="K34" s="380" t="s">
        <v>4715</v>
      </c>
      <c r="L34" s="380" t="s">
        <v>4252</v>
      </c>
      <c r="M34" s="380" t="s">
        <v>4246</v>
      </c>
      <c r="N34" s="387" t="s">
        <v>630</v>
      </c>
      <c r="O34" s="383" t="s">
        <v>3980</v>
      </c>
      <c r="P34" s="484">
        <v>-90.82</v>
      </c>
      <c r="Q34" s="384" t="s">
        <v>4228</v>
      </c>
      <c r="R34" s="384" t="s">
        <v>4242</v>
      </c>
      <c r="S34" s="385" t="s">
        <v>4238</v>
      </c>
      <c r="T34" s="658"/>
    </row>
    <row r="35" spans="1:20" ht="25.5" x14ac:dyDescent="0.25">
      <c r="A35" s="372">
        <f t="shared" ca="1" si="2"/>
        <v>44392.075237847224</v>
      </c>
      <c r="B35" s="373" t="s">
        <v>3925</v>
      </c>
      <c r="C35" s="373" t="s">
        <v>1236</v>
      </c>
      <c r="D35" s="373" t="s">
        <v>3926</v>
      </c>
      <c r="E35" s="374">
        <v>0.02</v>
      </c>
      <c r="F35" s="373" t="s">
        <v>4262</v>
      </c>
      <c r="G35" s="373" t="s">
        <v>4261</v>
      </c>
      <c r="H35" s="373">
        <v>0</v>
      </c>
      <c r="I35" s="373">
        <v>27</v>
      </c>
      <c r="J35" s="373">
        <v>0</v>
      </c>
      <c r="K35" s="373" t="s">
        <v>4632</v>
      </c>
      <c r="L35" s="373" t="s">
        <v>4254</v>
      </c>
      <c r="M35" s="373" t="s">
        <v>4247</v>
      </c>
      <c r="N35" s="375" t="s">
        <v>630</v>
      </c>
      <c r="O35" s="376" t="s">
        <v>3980</v>
      </c>
      <c r="P35" s="485">
        <v>-85.91</v>
      </c>
      <c r="Q35" s="377" t="s">
        <v>4263</v>
      </c>
      <c r="R35" s="377" t="s">
        <v>4276</v>
      </c>
      <c r="S35" s="378" t="s">
        <v>4237</v>
      </c>
      <c r="T35" s="658"/>
    </row>
    <row r="36" spans="1:20" ht="25.5" x14ac:dyDescent="0.25">
      <c r="A36" s="379">
        <f t="shared" ca="1" si="2"/>
        <v>44396.089774768516</v>
      </c>
      <c r="B36" s="380" t="s">
        <v>3925</v>
      </c>
      <c r="C36" s="380" t="s">
        <v>4011</v>
      </c>
      <c r="D36" s="380" t="s">
        <v>3926</v>
      </c>
      <c r="E36" s="381">
        <v>0.01</v>
      </c>
      <c r="F36" s="380" t="s">
        <v>4456</v>
      </c>
      <c r="G36" s="380" t="s">
        <v>4455</v>
      </c>
      <c r="H36" s="380">
        <v>0</v>
      </c>
      <c r="I36" s="380">
        <v>951</v>
      </c>
      <c r="J36" s="380">
        <v>0</v>
      </c>
      <c r="K36" s="380" t="s">
        <v>4632</v>
      </c>
      <c r="L36" s="380" t="s">
        <v>4254</v>
      </c>
      <c r="M36" s="380" t="s">
        <v>4247</v>
      </c>
      <c r="N36" s="387" t="s">
        <v>630</v>
      </c>
      <c r="O36" s="383" t="s">
        <v>3980</v>
      </c>
      <c r="P36" s="484">
        <v>-12.97</v>
      </c>
      <c r="Q36" s="384" t="s">
        <v>4454</v>
      </c>
      <c r="R36" s="384" t="s">
        <v>4459</v>
      </c>
      <c r="S36" s="385" t="s">
        <v>4457</v>
      </c>
      <c r="T36" s="658"/>
    </row>
    <row r="37" spans="1:20" ht="51" x14ac:dyDescent="0.25">
      <c r="A37" s="372">
        <f t="shared" ca="1" si="2"/>
        <v>44396.932300231485</v>
      </c>
      <c r="B37" s="373" t="s">
        <v>3925</v>
      </c>
      <c r="C37" s="373" t="s">
        <v>4011</v>
      </c>
      <c r="D37" s="373" t="s">
        <v>3927</v>
      </c>
      <c r="E37" s="374">
        <v>0.01</v>
      </c>
      <c r="F37" s="373" t="s">
        <v>4466</v>
      </c>
      <c r="G37" s="373" t="s">
        <v>4467</v>
      </c>
      <c r="H37" s="373">
        <v>0</v>
      </c>
      <c r="I37" s="373">
        <v>1540</v>
      </c>
      <c r="J37" s="373">
        <v>0</v>
      </c>
      <c r="K37" s="373" t="s">
        <v>4948</v>
      </c>
      <c r="L37" s="373" t="s">
        <v>4252</v>
      </c>
      <c r="M37" s="373" t="s">
        <v>4246</v>
      </c>
      <c r="N37" s="375" t="s">
        <v>630</v>
      </c>
      <c r="O37" s="376" t="s">
        <v>3980</v>
      </c>
      <c r="P37" s="485">
        <v>-22.39</v>
      </c>
      <c r="Q37" s="377" t="s">
        <v>4465</v>
      </c>
      <c r="R37" s="377" t="s">
        <v>4527</v>
      </c>
      <c r="S37" s="378" t="s">
        <v>4460</v>
      </c>
      <c r="T37" s="658"/>
    </row>
    <row r="38" spans="1:20" x14ac:dyDescent="0.25">
      <c r="A38" s="379">
        <f t="shared" ca="1" si="2"/>
        <v>44396.932334837962</v>
      </c>
      <c r="B38" s="380" t="s">
        <v>3925</v>
      </c>
      <c r="C38" s="380" t="s">
        <v>4011</v>
      </c>
      <c r="D38" s="380" t="s">
        <v>3927</v>
      </c>
      <c r="E38" s="381">
        <v>0.01</v>
      </c>
      <c r="F38" s="380" t="s">
        <v>4464</v>
      </c>
      <c r="G38" s="380" t="s">
        <v>4463</v>
      </c>
      <c r="H38" s="380">
        <v>0</v>
      </c>
      <c r="I38" s="380">
        <v>1434</v>
      </c>
      <c r="J38" s="380">
        <v>0</v>
      </c>
      <c r="K38" s="380" t="s">
        <v>4571</v>
      </c>
      <c r="L38" s="380" t="s">
        <v>4252</v>
      </c>
      <c r="M38" s="380" t="s">
        <v>4246</v>
      </c>
      <c r="N38" s="387" t="s">
        <v>4458</v>
      </c>
      <c r="O38" s="383" t="s">
        <v>3980</v>
      </c>
      <c r="P38" s="486">
        <v>0</v>
      </c>
      <c r="Q38" s="384" t="s">
        <v>4462</v>
      </c>
      <c r="R38" s="384" t="s">
        <v>4528</v>
      </c>
      <c r="S38" s="385" t="s">
        <v>4461</v>
      </c>
      <c r="T38" s="658"/>
    </row>
    <row r="39" spans="1:20" ht="38.25" x14ac:dyDescent="0.25">
      <c r="A39" s="372">
        <f t="shared" ca="1" si="2"/>
        <v>44397.050512037036</v>
      </c>
      <c r="B39" s="373" t="s">
        <v>3925</v>
      </c>
      <c r="C39" s="373" t="s">
        <v>3700</v>
      </c>
      <c r="D39" s="373" t="s">
        <v>3926</v>
      </c>
      <c r="E39" s="374">
        <v>0.01</v>
      </c>
      <c r="F39" s="373">
        <v>34038</v>
      </c>
      <c r="G39" s="373">
        <v>33708</v>
      </c>
      <c r="H39" s="373">
        <v>35029</v>
      </c>
      <c r="I39" s="373">
        <v>331</v>
      </c>
      <c r="J39" s="373">
        <v>991</v>
      </c>
      <c r="K39" s="373" t="s">
        <v>4541</v>
      </c>
      <c r="L39" s="373" t="s">
        <v>4254</v>
      </c>
      <c r="M39" s="373" t="s">
        <v>4247</v>
      </c>
      <c r="N39" s="375" t="s">
        <v>18</v>
      </c>
      <c r="O39" s="376" t="s">
        <v>4312</v>
      </c>
      <c r="P39" s="485">
        <v>142.94999999999999</v>
      </c>
      <c r="Q39" s="377" t="s">
        <v>4531</v>
      </c>
      <c r="R39" s="377" t="s">
        <v>4530</v>
      </c>
      <c r="S39" s="378" t="s">
        <v>4536</v>
      </c>
      <c r="T39" s="658"/>
    </row>
    <row r="40" spans="1:20" ht="25.5" x14ac:dyDescent="0.25">
      <c r="A40" s="379">
        <f t="shared" ca="1" si="2"/>
        <v>44397.05053912037</v>
      </c>
      <c r="B40" s="380" t="s">
        <v>3925</v>
      </c>
      <c r="C40" s="380" t="s">
        <v>1234</v>
      </c>
      <c r="D40" s="380" t="s">
        <v>3927</v>
      </c>
      <c r="E40" s="381">
        <v>0.02</v>
      </c>
      <c r="F40" s="380" t="s">
        <v>4482</v>
      </c>
      <c r="G40" s="380" t="s">
        <v>4481</v>
      </c>
      <c r="H40" s="380">
        <v>0</v>
      </c>
      <c r="I40" s="380">
        <v>30</v>
      </c>
      <c r="J40" s="380">
        <v>0</v>
      </c>
      <c r="K40" s="380" t="s">
        <v>4541</v>
      </c>
      <c r="L40" s="380" t="s">
        <v>4252</v>
      </c>
      <c r="M40" s="380" t="s">
        <v>4247</v>
      </c>
      <c r="N40" s="387" t="s">
        <v>630</v>
      </c>
      <c r="O40" s="383" t="s">
        <v>3980</v>
      </c>
      <c r="P40" s="484">
        <v>-43.95</v>
      </c>
      <c r="Q40" s="384" t="s">
        <v>4468</v>
      </c>
      <c r="R40" s="384" t="s">
        <v>4532</v>
      </c>
      <c r="S40" s="385" t="s">
        <v>4469</v>
      </c>
      <c r="T40" s="658"/>
    </row>
    <row r="41" spans="1:20" ht="38.25" x14ac:dyDescent="0.25">
      <c r="A41" s="372">
        <f t="shared" ca="1" si="2"/>
        <v>44397.050572685184</v>
      </c>
      <c r="B41" s="373" t="s">
        <v>3925</v>
      </c>
      <c r="C41" s="373" t="s">
        <v>1235</v>
      </c>
      <c r="D41" s="373" t="s">
        <v>3926</v>
      </c>
      <c r="E41" s="374">
        <v>0.02</v>
      </c>
      <c r="F41" s="373" t="s">
        <v>4471</v>
      </c>
      <c r="G41" s="373" t="s">
        <v>4472</v>
      </c>
      <c r="H41" s="373">
        <v>0</v>
      </c>
      <c r="I41" s="373">
        <v>28</v>
      </c>
      <c r="J41" s="373">
        <v>0</v>
      </c>
      <c r="K41" s="373" t="s">
        <v>4948</v>
      </c>
      <c r="L41" s="373" t="s">
        <v>4254</v>
      </c>
      <c r="M41" s="373" t="s">
        <v>4246</v>
      </c>
      <c r="N41" s="375" t="s">
        <v>630</v>
      </c>
      <c r="O41" s="376" t="s">
        <v>3980</v>
      </c>
      <c r="P41" s="485">
        <v>-42.44</v>
      </c>
      <c r="Q41" s="377" t="s">
        <v>4470</v>
      </c>
      <c r="R41" s="377" t="s">
        <v>4488</v>
      </c>
      <c r="S41" s="378" t="s">
        <v>4537</v>
      </c>
      <c r="T41" s="658"/>
    </row>
    <row r="42" spans="1:20" x14ac:dyDescent="0.25">
      <c r="A42" s="379">
        <f t="shared" ca="1" si="2"/>
        <v>44397.050603240743</v>
      </c>
      <c r="B42" s="380" t="s">
        <v>3925</v>
      </c>
      <c r="C42" s="380" t="s">
        <v>1239</v>
      </c>
      <c r="D42" s="380" t="s">
        <v>3926</v>
      </c>
      <c r="E42" s="381">
        <v>0.02</v>
      </c>
      <c r="F42" s="380" t="s">
        <v>4475</v>
      </c>
      <c r="G42" s="380" t="s">
        <v>4474</v>
      </c>
      <c r="H42" s="380">
        <v>0</v>
      </c>
      <c r="I42" s="380">
        <v>55</v>
      </c>
      <c r="J42" s="380">
        <v>0</v>
      </c>
      <c r="K42" s="380" t="s">
        <v>4632</v>
      </c>
      <c r="L42" s="380" t="s">
        <v>4252</v>
      </c>
      <c r="M42" s="380" t="s">
        <v>4247</v>
      </c>
      <c r="N42" s="387" t="s">
        <v>4458</v>
      </c>
      <c r="O42" s="383" t="s">
        <v>3980</v>
      </c>
      <c r="P42" s="486">
        <v>0</v>
      </c>
      <c r="Q42" s="384" t="s">
        <v>4473</v>
      </c>
      <c r="R42" s="384" t="s">
        <v>4533</v>
      </c>
      <c r="S42" s="385" t="s">
        <v>4476</v>
      </c>
      <c r="T42" s="658"/>
    </row>
    <row r="43" spans="1:20" ht="25.5" x14ac:dyDescent="0.25">
      <c r="A43" s="372">
        <f t="shared" ca="1" si="2"/>
        <v>44397.050635416665</v>
      </c>
      <c r="B43" s="373" t="s">
        <v>3925</v>
      </c>
      <c r="C43" s="373" t="s">
        <v>1233</v>
      </c>
      <c r="D43" s="373" t="s">
        <v>3927</v>
      </c>
      <c r="E43" s="374">
        <v>0.02</v>
      </c>
      <c r="F43" s="373" t="s">
        <v>4478</v>
      </c>
      <c r="G43" s="373" t="s">
        <v>4477</v>
      </c>
      <c r="H43" s="373">
        <v>0</v>
      </c>
      <c r="I43" s="373">
        <v>30</v>
      </c>
      <c r="J43" s="373">
        <v>0</v>
      </c>
      <c r="K43" s="373" t="s">
        <v>4557</v>
      </c>
      <c r="L43" s="373" t="s">
        <v>4252</v>
      </c>
      <c r="M43" s="373" t="s">
        <v>4247</v>
      </c>
      <c r="N43" s="375" t="s">
        <v>630</v>
      </c>
      <c r="O43" s="376" t="s">
        <v>3980</v>
      </c>
      <c r="P43" s="485">
        <v>-39.96</v>
      </c>
      <c r="Q43" s="377" t="s">
        <v>4479</v>
      </c>
      <c r="R43" s="377" t="s">
        <v>4487</v>
      </c>
      <c r="S43" s="378" t="s">
        <v>4480</v>
      </c>
      <c r="T43" s="658"/>
    </row>
    <row r="44" spans="1:20" ht="28.5" customHeight="1" x14ac:dyDescent="0.25">
      <c r="A44" s="379">
        <f t="shared" ca="1" si="2"/>
        <v>44398.45553900463</v>
      </c>
      <c r="B44" s="380" t="s">
        <v>3925</v>
      </c>
      <c r="C44" s="380" t="s">
        <v>1240</v>
      </c>
      <c r="D44" s="380" t="s">
        <v>3927</v>
      </c>
      <c r="E44" s="381">
        <v>0.01</v>
      </c>
      <c r="F44" s="380" t="s">
        <v>4484</v>
      </c>
      <c r="G44" s="380" t="s">
        <v>4483</v>
      </c>
      <c r="H44" s="380">
        <v>0</v>
      </c>
      <c r="I44" s="380" t="s">
        <v>4485</v>
      </c>
      <c r="J44" s="380"/>
      <c r="K44" s="380" t="s">
        <v>4948</v>
      </c>
      <c r="L44" s="380" t="s">
        <v>4252</v>
      </c>
      <c r="M44" s="380" t="s">
        <v>4247</v>
      </c>
      <c r="N44" s="387" t="s">
        <v>630</v>
      </c>
      <c r="O44" s="404" t="s">
        <v>3980</v>
      </c>
      <c r="P44" s="484">
        <v>-199.73</v>
      </c>
      <c r="Q44" s="384" t="s">
        <v>4486</v>
      </c>
      <c r="R44" s="407" t="s">
        <v>4608</v>
      </c>
      <c r="S44" s="467" t="s">
        <v>4952</v>
      </c>
      <c r="T44" s="658"/>
    </row>
    <row r="45" spans="1:20" x14ac:dyDescent="0.25">
      <c r="A45" s="459" t="str">
        <f t="shared" ca="1" si="2"/>
        <v/>
      </c>
      <c r="B45" s="460"/>
      <c r="C45" s="460"/>
      <c r="D45" s="460"/>
      <c r="E45" s="461"/>
      <c r="F45" s="460"/>
      <c r="G45" s="460"/>
      <c r="H45" s="460"/>
      <c r="I45" s="460"/>
      <c r="J45" s="460"/>
      <c r="K45" s="460"/>
      <c r="L45" s="460"/>
      <c r="M45" s="460"/>
      <c r="N45" s="462"/>
      <c r="O45" s="463"/>
      <c r="P45" s="487"/>
      <c r="Q45" s="464"/>
      <c r="R45" s="464"/>
      <c r="S45" s="465"/>
      <c r="T45" s="658"/>
    </row>
    <row r="46" spans="1:20" ht="38.25" x14ac:dyDescent="0.25">
      <c r="A46" s="379">
        <f t="shared" ca="1" si="2"/>
        <v>44419.84278634259</v>
      </c>
      <c r="B46" s="380" t="s">
        <v>3925</v>
      </c>
      <c r="C46" s="380" t="s">
        <v>4011</v>
      </c>
      <c r="D46" s="380" t="s">
        <v>3927</v>
      </c>
      <c r="E46" s="381">
        <v>0.01</v>
      </c>
      <c r="F46" s="380" t="s">
        <v>4967</v>
      </c>
      <c r="G46" s="380" t="s">
        <v>4966</v>
      </c>
      <c r="H46" s="380" t="s">
        <v>4968</v>
      </c>
      <c r="I46" s="380">
        <v>990</v>
      </c>
      <c r="J46" s="380">
        <v>2971</v>
      </c>
      <c r="K46" s="380" t="s">
        <v>4550</v>
      </c>
      <c r="L46" s="380" t="s">
        <v>4254</v>
      </c>
      <c r="M46" s="380" t="s">
        <v>4247</v>
      </c>
      <c r="N46" s="387" t="s">
        <v>630</v>
      </c>
      <c r="O46" s="383" t="s">
        <v>4312</v>
      </c>
      <c r="P46" s="484">
        <v>-14.64</v>
      </c>
      <c r="Q46" s="407" t="s">
        <v>4965</v>
      </c>
      <c r="R46" s="407" t="s">
        <v>4982</v>
      </c>
      <c r="S46" s="467" t="s">
        <v>4955</v>
      </c>
      <c r="T46" s="658"/>
    </row>
    <row r="47" spans="1:20" ht="38.25" x14ac:dyDescent="0.25">
      <c r="A47" s="372">
        <f t="shared" ca="1" si="2"/>
        <v>44419.692981250002</v>
      </c>
      <c r="B47" s="373" t="s">
        <v>3925</v>
      </c>
      <c r="C47" s="373" t="s">
        <v>1235</v>
      </c>
      <c r="D47" s="373" t="s">
        <v>3927</v>
      </c>
      <c r="E47" s="374">
        <v>0.01</v>
      </c>
      <c r="F47" s="373" t="s">
        <v>4961</v>
      </c>
      <c r="G47" s="373" t="s">
        <v>4959</v>
      </c>
      <c r="H47" s="373" t="s">
        <v>4960</v>
      </c>
      <c r="I47" s="470" t="s">
        <v>4962</v>
      </c>
      <c r="J47" s="470" t="s">
        <v>4963</v>
      </c>
      <c r="K47" s="373" t="s">
        <v>4953</v>
      </c>
      <c r="L47" s="373" t="s">
        <v>4252</v>
      </c>
      <c r="M47" s="373" t="s">
        <v>4246</v>
      </c>
      <c r="N47" s="375" t="s">
        <v>630</v>
      </c>
      <c r="O47" s="376" t="s">
        <v>4312</v>
      </c>
      <c r="P47" s="485">
        <v>-122.8</v>
      </c>
      <c r="Q47" s="468" t="s">
        <v>4958</v>
      </c>
      <c r="R47" s="468" t="s">
        <v>4995</v>
      </c>
      <c r="S47" s="469" t="s">
        <v>4964</v>
      </c>
      <c r="T47" s="658"/>
    </row>
    <row r="48" spans="1:20" ht="25.5" x14ac:dyDescent="0.25">
      <c r="A48" s="379">
        <f t="shared" ca="1" si="2"/>
        <v>44419.852509606484</v>
      </c>
      <c r="B48" s="380" t="s">
        <v>3925</v>
      </c>
      <c r="C48" s="380" t="s">
        <v>1232</v>
      </c>
      <c r="D48" s="380" t="s">
        <v>3926</v>
      </c>
      <c r="E48" s="381">
        <v>0.01</v>
      </c>
      <c r="F48" s="472" t="s">
        <v>4974</v>
      </c>
      <c r="G48" s="472" t="s">
        <v>4972</v>
      </c>
      <c r="H48" s="472" t="s">
        <v>4973</v>
      </c>
      <c r="I48" s="472" t="s">
        <v>4971</v>
      </c>
      <c r="J48" s="472" t="s">
        <v>4970</v>
      </c>
      <c r="K48" s="380" t="s">
        <v>4632</v>
      </c>
      <c r="L48" s="380" t="s">
        <v>4252</v>
      </c>
      <c r="M48" s="380" t="s">
        <v>4246</v>
      </c>
      <c r="N48" s="387" t="s">
        <v>630</v>
      </c>
      <c r="O48" s="383" t="s">
        <v>4312</v>
      </c>
      <c r="P48" s="484">
        <v>-12</v>
      </c>
      <c r="Q48" s="407" t="s">
        <v>4956</v>
      </c>
      <c r="R48" s="407" t="s">
        <v>5037</v>
      </c>
      <c r="S48" s="385" t="s">
        <v>4957</v>
      </c>
      <c r="T48" s="658"/>
    </row>
    <row r="49" spans="1:20" ht="38.25" x14ac:dyDescent="0.25">
      <c r="A49" s="372">
        <f t="shared" ca="1" si="2"/>
        <v>44419.845601967594</v>
      </c>
      <c r="B49" s="373" t="s">
        <v>3925</v>
      </c>
      <c r="C49" s="373" t="s">
        <v>3700</v>
      </c>
      <c r="D49" s="373" t="s">
        <v>3926</v>
      </c>
      <c r="E49" s="374">
        <v>0.01</v>
      </c>
      <c r="F49" s="373">
        <v>35471</v>
      </c>
      <c r="G49" s="373">
        <v>35271</v>
      </c>
      <c r="H49" s="373">
        <v>36070</v>
      </c>
      <c r="I49" s="373">
        <v>200</v>
      </c>
      <c r="J49" s="373">
        <v>600</v>
      </c>
      <c r="K49" s="373" t="s">
        <v>4802</v>
      </c>
      <c r="L49" s="373" t="s">
        <v>4252</v>
      </c>
      <c r="M49" s="373" t="s">
        <v>4247</v>
      </c>
      <c r="N49" s="375" t="s">
        <v>630</v>
      </c>
      <c r="O49" s="471" t="s">
        <v>4312</v>
      </c>
      <c r="P49" s="485">
        <v>-29.29</v>
      </c>
      <c r="Q49" s="468" t="s">
        <v>4969</v>
      </c>
      <c r="R49" s="468" t="s">
        <v>4994</v>
      </c>
      <c r="S49" s="469" t="s">
        <v>4985</v>
      </c>
      <c r="T49" s="658"/>
    </row>
    <row r="50" spans="1:20" ht="38.25" x14ac:dyDescent="0.25">
      <c r="A50" s="379">
        <f t="shared" ca="1" si="2"/>
        <v>44419.863624074074</v>
      </c>
      <c r="B50" s="380" t="s">
        <v>3925</v>
      </c>
      <c r="C50" s="380" t="s">
        <v>1234</v>
      </c>
      <c r="D50" s="380" t="s">
        <v>3926</v>
      </c>
      <c r="E50" s="381">
        <v>0.01</v>
      </c>
      <c r="F50" s="380" t="s">
        <v>4975</v>
      </c>
      <c r="G50" s="380" t="s">
        <v>4977</v>
      </c>
      <c r="H50" s="380" t="s">
        <v>4976</v>
      </c>
      <c r="I50" s="472" t="s">
        <v>4978</v>
      </c>
      <c r="J50" s="472" t="s">
        <v>4979</v>
      </c>
      <c r="K50" s="380" t="s">
        <v>4571</v>
      </c>
      <c r="L50" s="380" t="s">
        <v>4252</v>
      </c>
      <c r="M50" s="380" t="s">
        <v>4247</v>
      </c>
      <c r="N50" s="387" t="s">
        <v>4458</v>
      </c>
      <c r="O50" s="383" t="s">
        <v>4312</v>
      </c>
      <c r="P50" s="486">
        <v>0</v>
      </c>
      <c r="Q50" s="407" t="s">
        <v>4980</v>
      </c>
      <c r="R50" s="407" t="s">
        <v>4988</v>
      </c>
      <c r="S50" s="467" t="s">
        <v>4981</v>
      </c>
      <c r="T50" s="658"/>
    </row>
    <row r="51" spans="1:20" ht="38.25" x14ac:dyDescent="0.25">
      <c r="A51" s="372">
        <f t="shared" ca="1" si="2"/>
        <v>44425.561798495371</v>
      </c>
      <c r="B51" s="373" t="s">
        <v>3925</v>
      </c>
      <c r="C51" s="373" t="s">
        <v>4011</v>
      </c>
      <c r="D51" s="373" t="s">
        <v>3927</v>
      </c>
      <c r="E51" s="374">
        <v>0.01</v>
      </c>
      <c r="F51" s="373" t="s">
        <v>4991</v>
      </c>
      <c r="G51" s="373" t="s">
        <v>4992</v>
      </c>
      <c r="H51" s="373" t="s">
        <v>4993</v>
      </c>
      <c r="I51" s="373">
        <v>435</v>
      </c>
      <c r="J51" s="373">
        <v>1316</v>
      </c>
      <c r="K51" s="373" t="s">
        <v>4948</v>
      </c>
      <c r="L51" s="373" t="s">
        <v>4252</v>
      </c>
      <c r="M51" s="373" t="s">
        <v>4246</v>
      </c>
      <c r="N51" s="375" t="s">
        <v>18</v>
      </c>
      <c r="O51" s="376" t="s">
        <v>4312</v>
      </c>
      <c r="P51" s="485">
        <v>100</v>
      </c>
      <c r="Q51" s="468" t="s">
        <v>4983</v>
      </c>
      <c r="R51" s="468" t="s">
        <v>4990</v>
      </c>
      <c r="S51" s="469" t="s">
        <v>4984</v>
      </c>
      <c r="T51" s="658"/>
    </row>
    <row r="52" spans="1:20" ht="25.5" x14ac:dyDescent="0.25">
      <c r="A52" s="379">
        <f t="shared" ca="1" si="2"/>
        <v>44425.572578819447</v>
      </c>
      <c r="B52" s="380" t="s">
        <v>3925</v>
      </c>
      <c r="C52" s="472" t="s">
        <v>3700</v>
      </c>
      <c r="D52" s="472" t="s">
        <v>3926</v>
      </c>
      <c r="E52" s="381">
        <v>0.01</v>
      </c>
      <c r="F52" s="380">
        <v>35631</v>
      </c>
      <c r="G52" s="380">
        <v>35422</v>
      </c>
      <c r="H52" s="380">
        <v>36259</v>
      </c>
      <c r="I52" s="380">
        <v>209</v>
      </c>
      <c r="J52" s="380">
        <v>628</v>
      </c>
      <c r="K52" s="380" t="s">
        <v>4571</v>
      </c>
      <c r="L52" s="380" t="s">
        <v>4252</v>
      </c>
      <c r="M52" s="380" t="s">
        <v>4247</v>
      </c>
      <c r="N52" s="387" t="s">
        <v>4458</v>
      </c>
      <c r="O52" s="383" t="s">
        <v>4312</v>
      </c>
      <c r="P52" s="486">
        <v>0</v>
      </c>
      <c r="Q52" s="407" t="s">
        <v>4986</v>
      </c>
      <c r="R52" s="407" t="s">
        <v>5033</v>
      </c>
      <c r="S52" s="467" t="s">
        <v>4987</v>
      </c>
      <c r="T52" s="658"/>
    </row>
    <row r="53" spans="1:20" ht="25.5" x14ac:dyDescent="0.25">
      <c r="A53" s="372">
        <f t="shared" ca="1" si="2"/>
        <v>44425.572427893516</v>
      </c>
      <c r="B53" s="373" t="s">
        <v>3925</v>
      </c>
      <c r="C53" s="373" t="s">
        <v>1238</v>
      </c>
      <c r="D53" s="373" t="s">
        <v>3927</v>
      </c>
      <c r="E53" s="374">
        <v>0.01</v>
      </c>
      <c r="F53" s="373" t="s">
        <v>4999</v>
      </c>
      <c r="G53" s="373" t="s">
        <v>4998</v>
      </c>
      <c r="H53" s="373" t="s">
        <v>5053</v>
      </c>
      <c r="I53" s="470" t="s">
        <v>4997</v>
      </c>
      <c r="J53" s="470" t="s">
        <v>5054</v>
      </c>
      <c r="K53" s="373" t="s">
        <v>4948</v>
      </c>
      <c r="L53" s="373" t="s">
        <v>4252</v>
      </c>
      <c r="M53" s="373" t="s">
        <v>4246</v>
      </c>
      <c r="N53" s="375" t="s">
        <v>18</v>
      </c>
      <c r="O53" s="471" t="s">
        <v>4312</v>
      </c>
      <c r="P53" s="485">
        <v>112</v>
      </c>
      <c r="Q53" s="468" t="s">
        <v>4989</v>
      </c>
      <c r="R53" s="468" t="s">
        <v>5055</v>
      </c>
      <c r="S53" s="469" t="s">
        <v>4996</v>
      </c>
      <c r="T53" s="658"/>
    </row>
    <row r="54" spans="1:20" ht="25.5" x14ac:dyDescent="0.25">
      <c r="A54" s="379">
        <f t="shared" ca="1" si="2"/>
        <v>44425.579534606484</v>
      </c>
      <c r="B54" s="380" t="s">
        <v>3925</v>
      </c>
      <c r="C54" s="380" t="s">
        <v>1232</v>
      </c>
      <c r="D54" s="380" t="s">
        <v>3926</v>
      </c>
      <c r="E54" s="381">
        <v>0.01</v>
      </c>
      <c r="F54" s="380" t="s">
        <v>5000</v>
      </c>
      <c r="G54" s="380" t="s">
        <v>5002</v>
      </c>
      <c r="H54" s="380" t="s">
        <v>5001</v>
      </c>
      <c r="I54" s="380">
        <v>21</v>
      </c>
      <c r="J54" s="380">
        <v>63</v>
      </c>
      <c r="K54" s="380" t="s">
        <v>4548</v>
      </c>
      <c r="L54" s="380" t="s">
        <v>4252</v>
      </c>
      <c r="M54" s="380" t="s">
        <v>4247</v>
      </c>
      <c r="N54" s="387" t="s">
        <v>4458</v>
      </c>
      <c r="O54" s="383" t="s">
        <v>4312</v>
      </c>
      <c r="P54" s="488">
        <v>0</v>
      </c>
      <c r="Q54" s="407" t="s">
        <v>5003</v>
      </c>
      <c r="R54" s="407" t="s">
        <v>5038</v>
      </c>
      <c r="S54" s="467" t="s">
        <v>5004</v>
      </c>
      <c r="T54" s="658"/>
    </row>
    <row r="55" spans="1:20" ht="38.25" x14ac:dyDescent="0.25">
      <c r="A55" s="372">
        <f t="shared" ca="1" si="2"/>
        <v>44425.58539641204</v>
      </c>
      <c r="B55" s="373" t="s">
        <v>3925</v>
      </c>
      <c r="C55" s="373" t="s">
        <v>1239</v>
      </c>
      <c r="D55" s="373" t="s">
        <v>3926</v>
      </c>
      <c r="E55" s="374">
        <v>0.01</v>
      </c>
      <c r="F55" s="373" t="s">
        <v>5007</v>
      </c>
      <c r="G55" s="373" t="s">
        <v>5029</v>
      </c>
      <c r="H55" s="373" t="s">
        <v>5028</v>
      </c>
      <c r="I55" s="470" t="s">
        <v>5026</v>
      </c>
      <c r="J55" s="470" t="s">
        <v>5027</v>
      </c>
      <c r="K55" s="373" t="s">
        <v>4541</v>
      </c>
      <c r="L55" s="373" t="s">
        <v>4252</v>
      </c>
      <c r="M55" s="373" t="s">
        <v>4247</v>
      </c>
      <c r="N55" s="375" t="s">
        <v>18</v>
      </c>
      <c r="O55" s="376" t="s">
        <v>4312</v>
      </c>
      <c r="P55" s="485">
        <v>177.54</v>
      </c>
      <c r="Q55" s="468" t="s">
        <v>5006</v>
      </c>
      <c r="R55" s="468" t="s">
        <v>5064</v>
      </c>
      <c r="S55" s="378" t="s">
        <v>5005</v>
      </c>
      <c r="T55" s="658"/>
    </row>
    <row r="56" spans="1:20" ht="25.5" x14ac:dyDescent="0.25">
      <c r="A56" s="379">
        <f t="shared" ca="1" si="2"/>
        <v>44425.591257175925</v>
      </c>
      <c r="B56" s="380" t="s">
        <v>3925</v>
      </c>
      <c r="C56" s="380" t="s">
        <v>1236</v>
      </c>
      <c r="D56" s="380" t="s">
        <v>3927</v>
      </c>
      <c r="E56" s="381">
        <v>0.01</v>
      </c>
      <c r="F56" s="380" t="s">
        <v>5008</v>
      </c>
      <c r="G56" s="380" t="s">
        <v>5009</v>
      </c>
      <c r="H56" s="380" t="s">
        <v>5010</v>
      </c>
      <c r="I56" s="472" t="s">
        <v>5011</v>
      </c>
      <c r="J56" s="472" t="s">
        <v>5012</v>
      </c>
      <c r="K56" s="380" t="s">
        <v>4571</v>
      </c>
      <c r="L56" s="380" t="s">
        <v>4252</v>
      </c>
      <c r="M56" s="380" t="s">
        <v>4246</v>
      </c>
      <c r="N56" s="387" t="s">
        <v>4458</v>
      </c>
      <c r="O56" s="383" t="s">
        <v>4312</v>
      </c>
      <c r="P56" s="486">
        <v>0</v>
      </c>
      <c r="Q56" s="407" t="s">
        <v>5014</v>
      </c>
      <c r="R56" s="407" t="s">
        <v>5065</v>
      </c>
      <c r="S56" s="385" t="s">
        <v>5013</v>
      </c>
      <c r="T56" s="658"/>
    </row>
    <row r="57" spans="1:20" ht="25.5" x14ac:dyDescent="0.25">
      <c r="A57" s="372">
        <f t="shared" ca="1" si="2"/>
        <v>44425.599136689816</v>
      </c>
      <c r="B57" s="373" t="s">
        <v>3925</v>
      </c>
      <c r="C57" s="373" t="s">
        <v>1240</v>
      </c>
      <c r="D57" s="373" t="s">
        <v>3926</v>
      </c>
      <c r="E57" s="374">
        <v>0.01</v>
      </c>
      <c r="F57" s="470" t="s">
        <v>5017</v>
      </c>
      <c r="G57" s="470" t="s">
        <v>5016</v>
      </c>
      <c r="H57" s="470" t="s">
        <v>5015</v>
      </c>
      <c r="I57" s="373">
        <v>9288</v>
      </c>
      <c r="J57" s="373">
        <v>27863</v>
      </c>
      <c r="K57" s="373" t="s">
        <v>4541</v>
      </c>
      <c r="L57" s="373" t="s">
        <v>4252</v>
      </c>
      <c r="M57" s="373" t="s">
        <v>4247</v>
      </c>
      <c r="N57" s="375" t="s">
        <v>630</v>
      </c>
      <c r="O57" s="376" t="s">
        <v>4312</v>
      </c>
      <c r="P57" s="485">
        <v>-139.13</v>
      </c>
      <c r="Q57" s="468" t="s">
        <v>5018</v>
      </c>
      <c r="R57" s="468" t="s">
        <v>5177</v>
      </c>
      <c r="S57" s="469" t="s">
        <v>5019</v>
      </c>
      <c r="T57" s="658"/>
    </row>
    <row r="58" spans="1:20" ht="25.5" x14ac:dyDescent="0.25">
      <c r="A58" s="379">
        <f t="shared" ca="1" si="2"/>
        <v>44425.606947337961</v>
      </c>
      <c r="B58" s="380" t="s">
        <v>3925</v>
      </c>
      <c r="C58" s="380" t="s">
        <v>1234</v>
      </c>
      <c r="D58" s="380" t="s">
        <v>3927</v>
      </c>
      <c r="E58" s="381">
        <v>0.01</v>
      </c>
      <c r="F58" s="472" t="s">
        <v>5025</v>
      </c>
      <c r="G58" s="472" t="s">
        <v>5024</v>
      </c>
      <c r="H58" s="472" t="s">
        <v>5023</v>
      </c>
      <c r="I58" s="472" t="s">
        <v>5022</v>
      </c>
      <c r="J58" s="472" t="s">
        <v>5021</v>
      </c>
      <c r="K58" s="380" t="s">
        <v>4557</v>
      </c>
      <c r="L58" s="380" t="s">
        <v>4252</v>
      </c>
      <c r="M58" s="380" t="s">
        <v>4246</v>
      </c>
      <c r="N58" s="387" t="s">
        <v>18</v>
      </c>
      <c r="O58" s="383" t="s">
        <v>4312</v>
      </c>
      <c r="P58" s="484">
        <v>117.3</v>
      </c>
      <c r="Q58" s="407" t="s">
        <v>5062</v>
      </c>
      <c r="R58" s="407" t="s">
        <v>5062</v>
      </c>
      <c r="S58" s="467" t="s">
        <v>5020</v>
      </c>
      <c r="T58" s="658"/>
    </row>
    <row r="59" spans="1:20" ht="25.5" x14ac:dyDescent="0.25">
      <c r="A59" s="379">
        <f ca="1">IF(B59&lt;&gt;"",IF(A59="",NOW(),A59),"")</f>
        <v>44426.059094444441</v>
      </c>
      <c r="B59" s="380" t="s">
        <v>3925</v>
      </c>
      <c r="C59" s="380" t="s">
        <v>1234</v>
      </c>
      <c r="D59" s="380" t="s">
        <v>3927</v>
      </c>
      <c r="E59" s="381">
        <v>0.01</v>
      </c>
      <c r="F59" s="380" t="s">
        <v>5044</v>
      </c>
      <c r="G59" s="380" t="s">
        <v>5042</v>
      </c>
      <c r="H59" s="380" t="s">
        <v>5043</v>
      </c>
      <c r="I59" s="472" t="s">
        <v>5041</v>
      </c>
      <c r="J59" s="472" t="s">
        <v>5040</v>
      </c>
      <c r="K59" s="380" t="s">
        <v>4557</v>
      </c>
      <c r="L59" s="380" t="s">
        <v>4252</v>
      </c>
      <c r="M59" s="380" t="s">
        <v>4247</v>
      </c>
      <c r="N59" s="387" t="s">
        <v>630</v>
      </c>
      <c r="O59" s="474" t="s">
        <v>4312</v>
      </c>
      <c r="P59" s="484">
        <v>-36.64</v>
      </c>
      <c r="Q59" s="407" t="s">
        <v>5039</v>
      </c>
      <c r="R59" s="407" t="s">
        <v>5063</v>
      </c>
      <c r="S59" s="467" t="s">
        <v>5045</v>
      </c>
      <c r="T59" s="658"/>
    </row>
    <row r="60" spans="1:20" ht="25.5" x14ac:dyDescent="0.25">
      <c r="A60" s="372">
        <f t="shared" ref="A60:A90" ca="1" si="3">IF(B60&lt;&gt;"",IF(A60="",NOW(),A60),"")</f>
        <v>44426.045328587963</v>
      </c>
      <c r="B60" s="373" t="s">
        <v>3925</v>
      </c>
      <c r="C60" s="373" t="s">
        <v>3700</v>
      </c>
      <c r="D60" s="373" t="s">
        <v>3926</v>
      </c>
      <c r="E60" s="374">
        <v>0.01</v>
      </c>
      <c r="F60" s="470" t="s">
        <v>5036</v>
      </c>
      <c r="G60" s="373">
        <v>35081</v>
      </c>
      <c r="H60" s="373">
        <v>35918</v>
      </c>
      <c r="I60" s="373">
        <v>209</v>
      </c>
      <c r="J60" s="373">
        <v>628</v>
      </c>
      <c r="K60" s="373" t="s">
        <v>4581</v>
      </c>
      <c r="L60" s="373" t="s">
        <v>4254</v>
      </c>
      <c r="M60" s="373" t="s">
        <v>4247</v>
      </c>
      <c r="N60" s="375" t="s">
        <v>630</v>
      </c>
      <c r="O60" s="376" t="s">
        <v>4312</v>
      </c>
      <c r="P60" s="485">
        <v>-31.69</v>
      </c>
      <c r="Q60" s="468" t="s">
        <v>5035</v>
      </c>
      <c r="R60" s="468" t="s">
        <v>5061</v>
      </c>
      <c r="S60" s="469" t="s">
        <v>5034</v>
      </c>
      <c r="T60" s="658"/>
    </row>
    <row r="61" spans="1:20" x14ac:dyDescent="0.25">
      <c r="A61" s="379">
        <f t="shared" ca="1" si="3"/>
        <v>44426.109505671295</v>
      </c>
      <c r="B61" s="380" t="s">
        <v>3925</v>
      </c>
      <c r="C61" s="380" t="s">
        <v>1235</v>
      </c>
      <c r="D61" s="380" t="s">
        <v>3927</v>
      </c>
      <c r="E61" s="381">
        <v>0.01</v>
      </c>
      <c r="F61" s="380" t="s">
        <v>5046</v>
      </c>
      <c r="G61" s="380" t="s">
        <v>5048</v>
      </c>
      <c r="H61" s="380" t="s">
        <v>5047</v>
      </c>
      <c r="I61" s="472" t="s">
        <v>5049</v>
      </c>
      <c r="J61" s="472" t="s">
        <v>5050</v>
      </c>
      <c r="K61" s="380" t="s">
        <v>4550</v>
      </c>
      <c r="L61" s="380" t="s">
        <v>4252</v>
      </c>
      <c r="M61" s="380" t="s">
        <v>4247</v>
      </c>
      <c r="N61" s="387" t="s">
        <v>18</v>
      </c>
      <c r="O61" s="474" t="s">
        <v>4312</v>
      </c>
      <c r="P61" s="484">
        <v>176.73</v>
      </c>
      <c r="Q61" s="407" t="s">
        <v>5051</v>
      </c>
      <c r="R61" s="407" t="s">
        <v>5067</v>
      </c>
      <c r="S61" s="467" t="s">
        <v>5052</v>
      </c>
      <c r="T61" s="658"/>
    </row>
    <row r="62" spans="1:20" ht="38.25" x14ac:dyDescent="0.25">
      <c r="A62" s="372">
        <f t="shared" ca="1" si="3"/>
        <v>44427.638269791663</v>
      </c>
      <c r="B62" s="373" t="s">
        <v>3925</v>
      </c>
      <c r="C62" s="373" t="s">
        <v>4011</v>
      </c>
      <c r="D62" s="373" t="s">
        <v>3927</v>
      </c>
      <c r="E62" s="374">
        <v>0.01</v>
      </c>
      <c r="F62" s="373" t="s">
        <v>5056</v>
      </c>
      <c r="G62" s="373" t="s">
        <v>5059</v>
      </c>
      <c r="H62" s="470" t="s">
        <v>5060</v>
      </c>
      <c r="I62" s="373">
        <v>1204</v>
      </c>
      <c r="J62" s="373">
        <v>3621</v>
      </c>
      <c r="K62" s="373" t="s">
        <v>4557</v>
      </c>
      <c r="L62" s="373" t="s">
        <v>4252</v>
      </c>
      <c r="M62" s="373" t="s">
        <v>4246</v>
      </c>
      <c r="N62" s="375" t="s">
        <v>4458</v>
      </c>
      <c r="O62" s="376" t="s">
        <v>4312</v>
      </c>
      <c r="P62" s="483">
        <v>0</v>
      </c>
      <c r="Q62" s="468" t="s">
        <v>5057</v>
      </c>
      <c r="R62" s="468" t="s">
        <v>5066</v>
      </c>
      <c r="S62" s="469" t="s">
        <v>5058</v>
      </c>
      <c r="T62" s="658"/>
    </row>
    <row r="63" spans="1:20" ht="25.5" x14ac:dyDescent="0.25">
      <c r="A63" s="379">
        <f t="shared" ca="1" si="3"/>
        <v>44431.054097453707</v>
      </c>
      <c r="B63" s="380" t="s">
        <v>3925</v>
      </c>
      <c r="C63" s="380" t="s">
        <v>1240</v>
      </c>
      <c r="D63" s="380" t="s">
        <v>3927</v>
      </c>
      <c r="E63" s="381">
        <v>0.01</v>
      </c>
      <c r="F63" s="380" t="s">
        <v>5105</v>
      </c>
      <c r="G63" s="380" t="s">
        <v>5103</v>
      </c>
      <c r="H63" s="380" t="s">
        <v>5104</v>
      </c>
      <c r="I63" s="472" t="s">
        <v>5102</v>
      </c>
      <c r="J63" s="472" t="s">
        <v>5101</v>
      </c>
      <c r="K63" s="380" t="s">
        <v>4632</v>
      </c>
      <c r="L63" s="380" t="s">
        <v>4252</v>
      </c>
      <c r="M63" s="380" t="s">
        <v>4247</v>
      </c>
      <c r="N63" s="387" t="s">
        <v>630</v>
      </c>
      <c r="O63" s="383" t="s">
        <v>4312</v>
      </c>
      <c r="P63" s="484">
        <v>-139.13</v>
      </c>
      <c r="Q63" s="407" t="s">
        <v>5100</v>
      </c>
      <c r="R63" s="407" t="s">
        <v>5162</v>
      </c>
      <c r="S63" s="467" t="s">
        <v>5106</v>
      </c>
      <c r="T63" s="658"/>
    </row>
    <row r="64" spans="1:20" ht="38.25" x14ac:dyDescent="0.25">
      <c r="A64" s="372">
        <f t="shared" ca="1" si="3"/>
        <v>44431.116283564814</v>
      </c>
      <c r="B64" s="373" t="s">
        <v>3925</v>
      </c>
      <c r="C64" s="373" t="s">
        <v>3700</v>
      </c>
      <c r="D64" s="373" t="s">
        <v>3926</v>
      </c>
      <c r="E64" s="374">
        <v>0.01</v>
      </c>
      <c r="F64" s="373">
        <v>35148</v>
      </c>
      <c r="G64" s="373">
        <v>34967</v>
      </c>
      <c r="H64" s="373">
        <v>35691</v>
      </c>
      <c r="I64" s="373">
        <v>181</v>
      </c>
      <c r="J64" s="373">
        <v>543</v>
      </c>
      <c r="K64" s="373" t="s">
        <v>4557</v>
      </c>
      <c r="L64" s="373" t="s">
        <v>4254</v>
      </c>
      <c r="M64" s="373" t="s">
        <v>4246</v>
      </c>
      <c r="N64" s="375" t="s">
        <v>630</v>
      </c>
      <c r="O64" s="376" t="s">
        <v>4312</v>
      </c>
      <c r="P64" s="485">
        <v>-27.17</v>
      </c>
      <c r="Q64" s="468" t="s">
        <v>5108</v>
      </c>
      <c r="R64" s="468" t="s">
        <v>5313</v>
      </c>
      <c r="S64" s="378" t="s">
        <v>5109</v>
      </c>
      <c r="T64" s="658"/>
    </row>
    <row r="65" spans="1:20" x14ac:dyDescent="0.25">
      <c r="A65" s="379">
        <f t="shared" ca="1" si="3"/>
        <v>44431.131350810188</v>
      </c>
      <c r="B65" s="380" t="s">
        <v>3925</v>
      </c>
      <c r="C65" s="380" t="s">
        <v>1234</v>
      </c>
      <c r="D65" s="380" t="s">
        <v>3927</v>
      </c>
      <c r="E65" s="381">
        <v>0.01</v>
      </c>
      <c r="F65" s="380" t="s">
        <v>5114</v>
      </c>
      <c r="G65" s="380" t="s">
        <v>5114</v>
      </c>
      <c r="H65" s="380" t="s">
        <v>5115</v>
      </c>
      <c r="I65" s="472" t="s">
        <v>5113</v>
      </c>
      <c r="J65" s="472" t="s">
        <v>5112</v>
      </c>
      <c r="K65" s="380" t="s">
        <v>4557</v>
      </c>
      <c r="L65" s="380" t="s">
        <v>4252</v>
      </c>
      <c r="M65" s="380" t="s">
        <v>4247</v>
      </c>
      <c r="N65" s="387" t="s">
        <v>4458</v>
      </c>
      <c r="O65" s="383" t="s">
        <v>4312</v>
      </c>
      <c r="P65" s="486">
        <v>0</v>
      </c>
      <c r="Q65" s="407" t="s">
        <v>5110</v>
      </c>
      <c r="R65" s="407" t="s">
        <v>5132</v>
      </c>
      <c r="S65" s="467" t="s">
        <v>5111</v>
      </c>
      <c r="T65" s="658"/>
    </row>
    <row r="66" spans="1:20" ht="38.25" x14ac:dyDescent="0.25">
      <c r="A66" s="372">
        <f t="shared" ca="1" si="3"/>
        <v>44431.163449189815</v>
      </c>
      <c r="B66" s="373" t="s">
        <v>3925</v>
      </c>
      <c r="C66" s="373" t="s">
        <v>1238</v>
      </c>
      <c r="D66" s="373" t="s">
        <v>3927</v>
      </c>
      <c r="E66" s="374">
        <v>0.01</v>
      </c>
      <c r="F66" s="373" t="s">
        <v>5119</v>
      </c>
      <c r="G66" s="373" t="s">
        <v>5117</v>
      </c>
      <c r="H66" s="373" t="s">
        <v>5118</v>
      </c>
      <c r="I66" s="470" t="s">
        <v>5120</v>
      </c>
      <c r="J66" s="470" t="s">
        <v>5121</v>
      </c>
      <c r="K66" s="373" t="s">
        <v>4948</v>
      </c>
      <c r="L66" s="373" t="s">
        <v>4254</v>
      </c>
      <c r="M66" s="373" t="s">
        <v>4247</v>
      </c>
      <c r="N66" s="375" t="s">
        <v>630</v>
      </c>
      <c r="O66" s="376" t="s">
        <v>4312</v>
      </c>
      <c r="P66" s="485">
        <v>-78.540000000000006</v>
      </c>
      <c r="Q66" s="468" t="s">
        <v>5116</v>
      </c>
      <c r="R66" s="468" t="s">
        <v>5143</v>
      </c>
      <c r="S66" s="469" t="s">
        <v>5122</v>
      </c>
      <c r="T66" s="658"/>
    </row>
    <row r="67" spans="1:20" ht="38.25" x14ac:dyDescent="0.25">
      <c r="A67" s="379">
        <f t="shared" ca="1" si="3"/>
        <v>44433.057012037039</v>
      </c>
      <c r="B67" s="380" t="s">
        <v>3925</v>
      </c>
      <c r="C67" s="380" t="s">
        <v>4011</v>
      </c>
      <c r="D67" s="380" t="s">
        <v>3926</v>
      </c>
      <c r="E67" s="381">
        <v>0.01</v>
      </c>
      <c r="F67" s="472" t="s">
        <v>5128</v>
      </c>
      <c r="G67" s="472" t="s">
        <v>5127</v>
      </c>
      <c r="H67" s="472" t="s">
        <v>5383</v>
      </c>
      <c r="I67" s="380">
        <v>1130</v>
      </c>
      <c r="J67" s="380">
        <v>3397</v>
      </c>
      <c r="K67" s="380" t="s">
        <v>4632</v>
      </c>
      <c r="L67" s="380" t="s">
        <v>4252</v>
      </c>
      <c r="M67" s="380" t="s">
        <v>4246</v>
      </c>
      <c r="N67" s="387" t="s">
        <v>18</v>
      </c>
      <c r="O67" s="474" t="s">
        <v>5384</v>
      </c>
      <c r="P67" s="484">
        <v>12.42</v>
      </c>
      <c r="Q67" s="407" t="s">
        <v>5124</v>
      </c>
      <c r="R67" s="407" t="s">
        <v>5385</v>
      </c>
      <c r="S67" s="467" t="s">
        <v>5123</v>
      </c>
      <c r="T67" s="658"/>
    </row>
    <row r="68" spans="1:20" x14ac:dyDescent="0.25">
      <c r="A68" s="372">
        <f t="shared" ca="1" si="3"/>
        <v>44433.057594444443</v>
      </c>
      <c r="B68" s="373" t="s">
        <v>3925</v>
      </c>
      <c r="C68" s="373" t="s">
        <v>4011</v>
      </c>
      <c r="D68" s="373" t="s">
        <v>3927</v>
      </c>
      <c r="E68" s="374">
        <v>0.01</v>
      </c>
      <c r="F68" s="373" t="s">
        <v>5131</v>
      </c>
      <c r="G68" s="373" t="s">
        <v>5129</v>
      </c>
      <c r="H68" s="373" t="s">
        <v>5130</v>
      </c>
      <c r="I68" s="373">
        <v>1238</v>
      </c>
      <c r="J68" s="373">
        <v>3853</v>
      </c>
      <c r="K68" s="373" t="s">
        <v>4632</v>
      </c>
      <c r="L68" s="373" t="s">
        <v>4252</v>
      </c>
      <c r="M68" s="373" t="s">
        <v>4246</v>
      </c>
      <c r="N68" s="375" t="s">
        <v>630</v>
      </c>
      <c r="O68" s="376" t="s">
        <v>4312</v>
      </c>
      <c r="P68" s="485">
        <v>-19.010000000000002</v>
      </c>
      <c r="Q68" s="468" t="s">
        <v>5125</v>
      </c>
      <c r="R68" s="468" t="s">
        <v>5176</v>
      </c>
      <c r="S68" s="469" t="s">
        <v>5126</v>
      </c>
      <c r="T68" s="658"/>
    </row>
    <row r="69" spans="1:20" ht="25.5" x14ac:dyDescent="0.25">
      <c r="A69" s="379">
        <f t="shared" ca="1" si="3"/>
        <v>44433.087003819448</v>
      </c>
      <c r="B69" s="380" t="s">
        <v>3925</v>
      </c>
      <c r="C69" s="380" t="s">
        <v>1232</v>
      </c>
      <c r="D69" s="380" t="s">
        <v>3926</v>
      </c>
      <c r="E69" s="381">
        <v>0.01</v>
      </c>
      <c r="F69" s="380" t="s">
        <v>5140</v>
      </c>
      <c r="G69" s="380" t="s">
        <v>5152</v>
      </c>
      <c r="H69" s="380" t="s">
        <v>5153</v>
      </c>
      <c r="I69" s="472">
        <v>29</v>
      </c>
      <c r="J69" s="472" t="s">
        <v>5154</v>
      </c>
      <c r="K69" s="380" t="s">
        <v>4571</v>
      </c>
      <c r="L69" s="380" t="s">
        <v>4254</v>
      </c>
      <c r="M69" s="380" t="s">
        <v>4246</v>
      </c>
      <c r="N69" s="387" t="s">
        <v>630</v>
      </c>
      <c r="O69" s="383" t="s">
        <v>4312</v>
      </c>
      <c r="P69" s="484">
        <v>-43.42</v>
      </c>
      <c r="Q69" s="407" t="s">
        <v>5134</v>
      </c>
      <c r="R69" s="407" t="s">
        <v>5175</v>
      </c>
      <c r="S69" s="467" t="s">
        <v>5133</v>
      </c>
      <c r="T69" s="658"/>
    </row>
    <row r="70" spans="1:20" ht="25.5" x14ac:dyDescent="0.25">
      <c r="A70" s="372">
        <f t="shared" ca="1" si="3"/>
        <v>44433.084057638887</v>
      </c>
      <c r="B70" s="373" t="s">
        <v>3925</v>
      </c>
      <c r="C70" s="373" t="s">
        <v>1235</v>
      </c>
      <c r="D70" s="373" t="s">
        <v>3926</v>
      </c>
      <c r="E70" s="374">
        <v>0.01</v>
      </c>
      <c r="F70" s="373" t="s">
        <v>5139</v>
      </c>
      <c r="G70" s="373" t="s">
        <v>5137</v>
      </c>
      <c r="H70" s="373" t="s">
        <v>5138</v>
      </c>
      <c r="I70" s="470" t="s">
        <v>5141</v>
      </c>
      <c r="J70" s="470" t="s">
        <v>5142</v>
      </c>
      <c r="K70" s="373" t="s">
        <v>4541</v>
      </c>
      <c r="L70" s="373" t="s">
        <v>4252</v>
      </c>
      <c r="M70" s="373" t="s">
        <v>4247</v>
      </c>
      <c r="N70" s="375" t="s">
        <v>630</v>
      </c>
      <c r="O70" s="376" t="s">
        <v>4312</v>
      </c>
      <c r="P70" s="485">
        <v>-42.71</v>
      </c>
      <c r="Q70" s="468" t="s">
        <v>5136</v>
      </c>
      <c r="R70" s="468" t="s">
        <v>5180</v>
      </c>
      <c r="S70" s="469" t="s">
        <v>5135</v>
      </c>
      <c r="T70" s="658"/>
    </row>
    <row r="71" spans="1:20" ht="25.5" x14ac:dyDescent="0.25">
      <c r="A71" s="379">
        <f t="shared" ca="1" si="3"/>
        <v>44433.094922337965</v>
      </c>
      <c r="B71" s="380" t="s">
        <v>3925</v>
      </c>
      <c r="C71" s="380" t="s">
        <v>1239</v>
      </c>
      <c r="D71" s="380" t="s">
        <v>3927</v>
      </c>
      <c r="E71" s="381">
        <v>0.01</v>
      </c>
      <c r="F71" s="380" t="s">
        <v>5146</v>
      </c>
      <c r="G71" s="380" t="s">
        <v>5144</v>
      </c>
      <c r="H71" s="380" t="s">
        <v>5145</v>
      </c>
      <c r="I71" s="472" t="s">
        <v>5147</v>
      </c>
      <c r="J71" s="472" t="s">
        <v>5148</v>
      </c>
      <c r="K71" s="380" t="s">
        <v>4557</v>
      </c>
      <c r="L71" s="380" t="s">
        <v>4252</v>
      </c>
      <c r="M71" s="380" t="s">
        <v>4246</v>
      </c>
      <c r="N71" s="387" t="s">
        <v>18</v>
      </c>
      <c r="O71" s="383" t="s">
        <v>4312</v>
      </c>
      <c r="P71" s="484">
        <v>112</v>
      </c>
      <c r="Q71" s="407" t="s">
        <v>5149</v>
      </c>
      <c r="R71" s="407" t="s">
        <v>5150</v>
      </c>
      <c r="S71" s="467" t="s">
        <v>5151</v>
      </c>
      <c r="T71" s="658"/>
    </row>
    <row r="72" spans="1:20" ht="25.5" x14ac:dyDescent="0.25">
      <c r="A72" s="372">
        <f t="shared" ca="1" si="3"/>
        <v>44434.057079166669</v>
      </c>
      <c r="B72" s="373" t="s">
        <v>3925</v>
      </c>
      <c r="C72" s="373" t="s">
        <v>1233</v>
      </c>
      <c r="D72" s="373" t="s">
        <v>3927</v>
      </c>
      <c r="E72" s="374">
        <v>0.01</v>
      </c>
      <c r="F72" s="373" t="s">
        <v>5158</v>
      </c>
      <c r="G72" s="373" t="s">
        <v>5156</v>
      </c>
      <c r="H72" s="373" t="s">
        <v>5157</v>
      </c>
      <c r="I72" s="470" t="s">
        <v>5159</v>
      </c>
      <c r="J72" s="470" t="s">
        <v>5160</v>
      </c>
      <c r="K72" s="373" t="s">
        <v>4948</v>
      </c>
      <c r="L72" s="373" t="s">
        <v>4252</v>
      </c>
      <c r="M72" s="373" t="s">
        <v>4246</v>
      </c>
      <c r="N72" s="375" t="s">
        <v>630</v>
      </c>
      <c r="O72" s="376" t="s">
        <v>4312</v>
      </c>
      <c r="P72" s="485">
        <v>-36.22</v>
      </c>
      <c r="Q72" s="468" t="s">
        <v>5161</v>
      </c>
      <c r="R72" s="468" t="s">
        <v>5223</v>
      </c>
      <c r="S72" s="378" t="s">
        <v>5155</v>
      </c>
      <c r="T72" s="658"/>
    </row>
    <row r="73" spans="1:20" ht="25.5" x14ac:dyDescent="0.25">
      <c r="A73" s="379">
        <f ca="1">IF(B73&lt;&gt;"",IF(A73="",NOW(),A73),"")</f>
        <v>44434.427945138887</v>
      </c>
      <c r="B73" s="380" t="s">
        <v>3925</v>
      </c>
      <c r="C73" s="380" t="s">
        <v>1232</v>
      </c>
      <c r="D73" s="380" t="s">
        <v>3926</v>
      </c>
      <c r="E73" s="381">
        <v>0.01</v>
      </c>
      <c r="F73" s="380" t="s">
        <v>5164</v>
      </c>
      <c r="G73" s="380">
        <v>17528</v>
      </c>
      <c r="H73" s="380" t="s">
        <v>5163</v>
      </c>
      <c r="I73" s="472" t="s">
        <v>5041</v>
      </c>
      <c r="J73" s="472" t="s">
        <v>5165</v>
      </c>
      <c r="K73" s="380" t="s">
        <v>4541</v>
      </c>
      <c r="L73" s="380" t="s">
        <v>4252</v>
      </c>
      <c r="M73" s="380" t="s">
        <v>4247</v>
      </c>
      <c r="N73" s="387" t="s">
        <v>630</v>
      </c>
      <c r="O73" s="383" t="s">
        <v>4312</v>
      </c>
      <c r="P73" s="484">
        <v>-36.75</v>
      </c>
      <c r="Q73" s="407" t="s">
        <v>5166</v>
      </c>
      <c r="R73" s="407" t="s">
        <v>5179</v>
      </c>
      <c r="S73" s="467" t="s">
        <v>5167</v>
      </c>
      <c r="T73" s="658"/>
    </row>
    <row r="74" spans="1:20" ht="25.5" x14ac:dyDescent="0.25">
      <c r="A74" s="372">
        <f t="shared" ca="1" si="3"/>
        <v>44434.426720370371</v>
      </c>
      <c r="B74" s="373" t="s">
        <v>3925</v>
      </c>
      <c r="C74" s="373" t="s">
        <v>1240</v>
      </c>
      <c r="D74" s="373" t="s">
        <v>3926</v>
      </c>
      <c r="E74" s="374">
        <v>0.01</v>
      </c>
      <c r="F74" s="470" t="s">
        <v>5174</v>
      </c>
      <c r="G74" s="373" t="s">
        <v>5173</v>
      </c>
      <c r="H74" s="470" t="s">
        <v>5172</v>
      </c>
      <c r="I74" s="470" t="s">
        <v>5170</v>
      </c>
      <c r="J74" s="470" t="s">
        <v>5171</v>
      </c>
      <c r="K74" s="373" t="s">
        <v>4715</v>
      </c>
      <c r="L74" s="373" t="s">
        <v>4254</v>
      </c>
      <c r="M74" s="373" t="s">
        <v>4247</v>
      </c>
      <c r="N74" s="375" t="s">
        <v>18</v>
      </c>
      <c r="O74" s="376" t="s">
        <v>4312</v>
      </c>
      <c r="P74" s="485">
        <v>309.35000000000002</v>
      </c>
      <c r="Q74" s="468" t="s">
        <v>5169</v>
      </c>
      <c r="R74" s="468" t="s">
        <v>5178</v>
      </c>
      <c r="S74" s="469" t="s">
        <v>5168</v>
      </c>
      <c r="T74" s="658"/>
    </row>
    <row r="75" spans="1:20" ht="25.5" x14ac:dyDescent="0.25">
      <c r="A75" s="379">
        <f t="shared" ca="1" si="3"/>
        <v>44438.058176388891</v>
      </c>
      <c r="B75" s="380" t="s">
        <v>3925</v>
      </c>
      <c r="C75" s="380" t="s">
        <v>1235</v>
      </c>
      <c r="D75" s="380" t="s">
        <v>3927</v>
      </c>
      <c r="E75" s="381">
        <v>0.01</v>
      </c>
      <c r="F75" s="380" t="s">
        <v>5226</v>
      </c>
      <c r="G75" s="380" t="s">
        <v>5224</v>
      </c>
      <c r="H75" s="380" t="s">
        <v>5225</v>
      </c>
      <c r="I75" s="472" t="s">
        <v>5227</v>
      </c>
      <c r="J75" s="472" t="s">
        <v>5228</v>
      </c>
      <c r="K75" s="380" t="s">
        <v>4948</v>
      </c>
      <c r="L75" s="380" t="s">
        <v>4254</v>
      </c>
      <c r="M75" s="380" t="s">
        <v>4247</v>
      </c>
      <c r="N75" s="387" t="s">
        <v>630</v>
      </c>
      <c r="O75" s="383" t="s">
        <v>4312</v>
      </c>
      <c r="P75" s="484">
        <v>-42.15</v>
      </c>
      <c r="Q75" s="407" t="s">
        <v>5229</v>
      </c>
      <c r="R75" s="407" t="s">
        <v>5252</v>
      </c>
      <c r="S75" s="467" t="s">
        <v>5230</v>
      </c>
      <c r="T75" s="658"/>
    </row>
    <row r="76" spans="1:20" ht="38.25" x14ac:dyDescent="0.25">
      <c r="A76" s="372">
        <f t="shared" ca="1" si="3"/>
        <v>44438.062870138892</v>
      </c>
      <c r="B76" s="373" t="s">
        <v>3925</v>
      </c>
      <c r="C76" s="373" t="s">
        <v>1232</v>
      </c>
      <c r="D76" s="373" t="s">
        <v>3927</v>
      </c>
      <c r="E76" s="374">
        <v>0.01</v>
      </c>
      <c r="F76" s="373" t="s">
        <v>5237</v>
      </c>
      <c r="G76" s="373" t="s">
        <v>5233</v>
      </c>
      <c r="H76" s="373" t="s">
        <v>5236</v>
      </c>
      <c r="I76" s="470" t="s">
        <v>5235</v>
      </c>
      <c r="J76" s="470" t="s">
        <v>5234</v>
      </c>
      <c r="K76" s="373" t="s">
        <v>4948</v>
      </c>
      <c r="L76" s="373" t="s">
        <v>4252</v>
      </c>
      <c r="M76" s="373" t="s">
        <v>4246</v>
      </c>
      <c r="N76" s="375" t="s">
        <v>630</v>
      </c>
      <c r="O76" s="376" t="s">
        <v>4312</v>
      </c>
      <c r="P76" s="485">
        <v>-25.85</v>
      </c>
      <c r="Q76" s="468" t="s">
        <v>5232</v>
      </c>
      <c r="R76" s="468" t="s">
        <v>5251</v>
      </c>
      <c r="S76" s="378" t="s">
        <v>5231</v>
      </c>
      <c r="T76" s="658"/>
    </row>
    <row r="77" spans="1:20" ht="25.5" x14ac:dyDescent="0.25">
      <c r="A77" s="379">
        <f t="shared" ca="1" si="3"/>
        <v>44438.788095601849</v>
      </c>
      <c r="B77" s="380" t="s">
        <v>3925</v>
      </c>
      <c r="C77" s="380" t="s">
        <v>1238</v>
      </c>
      <c r="D77" s="380" t="s">
        <v>3927</v>
      </c>
      <c r="E77" s="381">
        <v>0.01</v>
      </c>
      <c r="F77" s="472" t="s">
        <v>5238</v>
      </c>
      <c r="G77" s="472" t="s">
        <v>3555</v>
      </c>
      <c r="H77" s="472" t="s">
        <v>5249</v>
      </c>
      <c r="I77" s="472" t="s">
        <v>5239</v>
      </c>
      <c r="J77" s="472" t="s">
        <v>5240</v>
      </c>
      <c r="K77" s="380" t="s">
        <v>4557</v>
      </c>
      <c r="L77" s="380" t="s">
        <v>4252</v>
      </c>
      <c r="M77" s="380" t="s">
        <v>4247</v>
      </c>
      <c r="N77" s="387" t="s">
        <v>4458</v>
      </c>
      <c r="O77" s="383" t="s">
        <v>4312</v>
      </c>
      <c r="P77" s="486">
        <v>0</v>
      </c>
      <c r="Q77" s="407" t="s">
        <v>5248</v>
      </c>
      <c r="R77" s="407" t="s">
        <v>5314</v>
      </c>
      <c r="S77" s="467" t="s">
        <v>5241</v>
      </c>
      <c r="T77" s="658"/>
    </row>
    <row r="78" spans="1:20" ht="25.5" x14ac:dyDescent="0.25">
      <c r="A78" s="372">
        <f t="shared" ca="1" si="3"/>
        <v>44438.791662268515</v>
      </c>
      <c r="B78" s="373" t="s">
        <v>3925</v>
      </c>
      <c r="C78" s="373" t="s">
        <v>1234</v>
      </c>
      <c r="D78" s="373" t="s">
        <v>3927</v>
      </c>
      <c r="E78" s="374">
        <v>0.01</v>
      </c>
      <c r="F78" s="470" t="s">
        <v>5250</v>
      </c>
      <c r="G78" s="470" t="s">
        <v>5246</v>
      </c>
      <c r="H78" s="470" t="s">
        <v>5245</v>
      </c>
      <c r="I78" s="470" t="s">
        <v>5244</v>
      </c>
      <c r="J78" s="470" t="s">
        <v>5243</v>
      </c>
      <c r="K78" s="373" t="s">
        <v>4557</v>
      </c>
      <c r="L78" s="373" t="s">
        <v>4252</v>
      </c>
      <c r="M78" s="373" t="s">
        <v>4247</v>
      </c>
      <c r="N78" s="375" t="s">
        <v>4458</v>
      </c>
      <c r="O78" s="376" t="s">
        <v>4312</v>
      </c>
      <c r="P78" s="483">
        <v>0</v>
      </c>
      <c r="Q78" s="468" t="s">
        <v>5242</v>
      </c>
      <c r="R78" s="468" t="s">
        <v>5315</v>
      </c>
      <c r="S78" s="469" t="s">
        <v>5247</v>
      </c>
      <c r="T78" s="658"/>
    </row>
    <row r="79" spans="1:20" ht="38.25" x14ac:dyDescent="0.25">
      <c r="A79" s="379">
        <f t="shared" ca="1" si="3"/>
        <v>44447.451082870371</v>
      </c>
      <c r="B79" s="380" t="s">
        <v>3925</v>
      </c>
      <c r="C79" s="380" t="s">
        <v>1234</v>
      </c>
      <c r="D79" s="380" t="s">
        <v>3927</v>
      </c>
      <c r="E79" s="381">
        <v>0.01</v>
      </c>
      <c r="F79" s="380" t="s">
        <v>5287</v>
      </c>
      <c r="G79" s="380" t="s">
        <v>5286</v>
      </c>
      <c r="H79" s="380" t="s">
        <v>5285</v>
      </c>
      <c r="I79" s="472" t="s">
        <v>5284</v>
      </c>
      <c r="J79" s="472" t="s">
        <v>5283</v>
      </c>
      <c r="K79" s="380" t="s">
        <v>4557</v>
      </c>
      <c r="L79" s="380" t="s">
        <v>4252</v>
      </c>
      <c r="M79" s="380" t="s">
        <v>4246</v>
      </c>
      <c r="N79" s="387" t="s">
        <v>5107</v>
      </c>
      <c r="O79" s="383" t="s">
        <v>4312</v>
      </c>
      <c r="P79" s="484"/>
      <c r="Q79" s="407" t="s">
        <v>5281</v>
      </c>
      <c r="R79" s="388"/>
      <c r="S79" s="385" t="s">
        <v>5282</v>
      </c>
      <c r="T79" s="658"/>
    </row>
    <row r="80" spans="1:20" ht="25.5" x14ac:dyDescent="0.25">
      <c r="A80" s="372">
        <f t="shared" ca="1" si="3"/>
        <v>44447.47717766204</v>
      </c>
      <c r="B80" s="373" t="s">
        <v>3925</v>
      </c>
      <c r="C80" s="373" t="s">
        <v>1232</v>
      </c>
      <c r="D80" s="373" t="s">
        <v>3927</v>
      </c>
      <c r="E80" s="374">
        <v>0.01</v>
      </c>
      <c r="F80" s="373" t="s">
        <v>5291</v>
      </c>
      <c r="G80" s="373" t="s">
        <v>5292</v>
      </c>
      <c r="H80" s="373" t="s">
        <v>5290</v>
      </c>
      <c r="I80" s="470" t="s">
        <v>3972</v>
      </c>
      <c r="J80" s="470" t="s">
        <v>5289</v>
      </c>
      <c r="K80" s="373" t="s">
        <v>4557</v>
      </c>
      <c r="L80" s="373" t="s">
        <v>4254</v>
      </c>
      <c r="M80" s="373" t="s">
        <v>4246</v>
      </c>
      <c r="N80" s="375" t="s">
        <v>630</v>
      </c>
      <c r="O80" s="376" t="s">
        <v>4312</v>
      </c>
      <c r="P80" s="485">
        <v>-40.18</v>
      </c>
      <c r="Q80" s="468" t="s">
        <v>5288</v>
      </c>
      <c r="R80" s="468" t="s">
        <v>5321</v>
      </c>
      <c r="S80" s="469" t="s">
        <v>5293</v>
      </c>
      <c r="T80" s="658"/>
    </row>
    <row r="81" spans="1:20" ht="25.5" x14ac:dyDescent="0.25">
      <c r="A81" s="379">
        <f t="shared" ca="1" si="3"/>
        <v>44447.490253356482</v>
      </c>
      <c r="B81" s="380" t="s">
        <v>3925</v>
      </c>
      <c r="C81" s="380" t="s">
        <v>1235</v>
      </c>
      <c r="D81" s="380" t="s">
        <v>3927</v>
      </c>
      <c r="E81" s="381">
        <v>0.01</v>
      </c>
      <c r="F81" s="380" t="s">
        <v>5299</v>
      </c>
      <c r="G81" s="380" t="s">
        <v>5297</v>
      </c>
      <c r="H81" s="380" t="s">
        <v>5298</v>
      </c>
      <c r="I81" s="472" t="s">
        <v>4145</v>
      </c>
      <c r="J81" s="472" t="s">
        <v>5296</v>
      </c>
      <c r="K81" s="380" t="s">
        <v>4632</v>
      </c>
      <c r="L81" s="380" t="s">
        <v>4252</v>
      </c>
      <c r="M81" s="380" t="s">
        <v>4247</v>
      </c>
      <c r="N81" s="387" t="s">
        <v>630</v>
      </c>
      <c r="O81" s="474" t="s">
        <v>4312</v>
      </c>
      <c r="P81" s="484">
        <v>-41.56</v>
      </c>
      <c r="Q81" s="407" t="s">
        <v>5295</v>
      </c>
      <c r="R81" s="407" t="s">
        <v>5322</v>
      </c>
      <c r="S81" s="467" t="s">
        <v>5294</v>
      </c>
      <c r="T81" s="658"/>
    </row>
    <row r="82" spans="1:20" ht="25.5" x14ac:dyDescent="0.25">
      <c r="A82" s="372">
        <f t="shared" ca="1" si="3"/>
        <v>44447.503053125001</v>
      </c>
      <c r="B82" s="373" t="s">
        <v>3925</v>
      </c>
      <c r="C82" s="373" t="s">
        <v>1238</v>
      </c>
      <c r="D82" s="373" t="s">
        <v>3927</v>
      </c>
      <c r="E82" s="374">
        <v>0.01</v>
      </c>
      <c r="F82" s="373" t="s">
        <v>5303</v>
      </c>
      <c r="G82" s="470" t="s">
        <v>5302</v>
      </c>
      <c r="H82" s="373" t="s">
        <v>5304</v>
      </c>
      <c r="I82" s="373">
        <v>36</v>
      </c>
      <c r="J82" s="470" t="s">
        <v>5305</v>
      </c>
      <c r="K82" s="373" t="s">
        <v>4557</v>
      </c>
      <c r="L82" s="373" t="s">
        <v>4252</v>
      </c>
      <c r="M82" s="373" t="s">
        <v>4247</v>
      </c>
      <c r="N82" s="375" t="s">
        <v>630</v>
      </c>
      <c r="O82" s="376" t="s">
        <v>4312</v>
      </c>
      <c r="P82" s="485">
        <v>-51.07</v>
      </c>
      <c r="Q82" s="468" t="s">
        <v>5301</v>
      </c>
      <c r="R82" s="468" t="s">
        <v>5323</v>
      </c>
      <c r="S82" s="469" t="s">
        <v>5300</v>
      </c>
      <c r="T82" s="658"/>
    </row>
    <row r="83" spans="1:20" x14ac:dyDescent="0.25">
      <c r="A83" s="379">
        <f t="shared" ca="1" si="3"/>
        <v>44447.525288773148</v>
      </c>
      <c r="B83" s="380" t="s">
        <v>3925</v>
      </c>
      <c r="C83" s="380" t="s">
        <v>1240</v>
      </c>
      <c r="D83" s="380" t="s">
        <v>3927</v>
      </c>
      <c r="E83" s="381">
        <v>0.01</v>
      </c>
      <c r="F83" s="380" t="s">
        <v>5310</v>
      </c>
      <c r="G83" s="380" t="s">
        <v>5308</v>
      </c>
      <c r="H83" s="380" t="s">
        <v>5309</v>
      </c>
      <c r="I83" s="472" t="s">
        <v>5307</v>
      </c>
      <c r="J83" s="472" t="s">
        <v>5306</v>
      </c>
      <c r="K83" s="380" t="s">
        <v>4557</v>
      </c>
      <c r="L83" s="380" t="s">
        <v>4252</v>
      </c>
      <c r="M83" s="380" t="s">
        <v>4246</v>
      </c>
      <c r="N83" s="387" t="s">
        <v>630</v>
      </c>
      <c r="O83" s="383" t="s">
        <v>4312</v>
      </c>
      <c r="P83" s="484">
        <v>-63.63</v>
      </c>
      <c r="Q83" s="407" t="s">
        <v>5311</v>
      </c>
      <c r="R83" s="407" t="s">
        <v>5391</v>
      </c>
      <c r="S83" s="467" t="s">
        <v>5312</v>
      </c>
      <c r="T83" s="658"/>
    </row>
    <row r="84" spans="1:20" x14ac:dyDescent="0.25">
      <c r="A84" s="372">
        <f t="shared" ca="1" si="3"/>
        <v>44447.569725578702</v>
      </c>
      <c r="B84" s="373" t="s">
        <v>3925</v>
      </c>
      <c r="C84" s="373" t="s">
        <v>4011</v>
      </c>
      <c r="D84" s="373" t="s">
        <v>3926</v>
      </c>
      <c r="E84" s="374">
        <v>0.01</v>
      </c>
      <c r="F84" s="373" t="s">
        <v>5317</v>
      </c>
      <c r="G84" s="373" t="s">
        <v>5319</v>
      </c>
      <c r="H84" s="373" t="s">
        <v>5318</v>
      </c>
      <c r="I84" s="373">
        <v>2058</v>
      </c>
      <c r="J84" s="373">
        <v>6174</v>
      </c>
      <c r="K84" s="373" t="s">
        <v>4541</v>
      </c>
      <c r="L84" s="373" t="s">
        <v>4252</v>
      </c>
      <c r="M84" s="373" t="s">
        <v>4247</v>
      </c>
      <c r="N84" s="375" t="s">
        <v>4458</v>
      </c>
      <c r="O84" s="376" t="s">
        <v>4312</v>
      </c>
      <c r="P84" s="483">
        <v>0</v>
      </c>
      <c r="Q84" s="468" t="s">
        <v>5316</v>
      </c>
      <c r="R84" s="468" t="s">
        <v>5386</v>
      </c>
      <c r="S84" s="469" t="s">
        <v>5320</v>
      </c>
      <c r="T84" s="658"/>
    </row>
    <row r="85" spans="1:20" ht="25.5" x14ac:dyDescent="0.25">
      <c r="A85" s="379">
        <f t="shared" ca="1" si="3"/>
        <v>44452.470819560185</v>
      </c>
      <c r="B85" s="380" t="s">
        <v>3925</v>
      </c>
      <c r="C85" s="380" t="s">
        <v>1240</v>
      </c>
      <c r="D85" s="380" t="s">
        <v>3927</v>
      </c>
      <c r="E85" s="381">
        <v>0.01</v>
      </c>
      <c r="F85" s="472" t="s">
        <v>5358</v>
      </c>
      <c r="G85" s="472" t="s">
        <v>5360</v>
      </c>
      <c r="H85" s="472" t="s">
        <v>5359</v>
      </c>
      <c r="I85" s="472" t="s">
        <v>5362</v>
      </c>
      <c r="J85" s="472" t="s">
        <v>5361</v>
      </c>
      <c r="K85" s="380" t="s">
        <v>5363</v>
      </c>
      <c r="L85" s="380" t="s">
        <v>4252</v>
      </c>
      <c r="M85" s="380" t="s">
        <v>4246</v>
      </c>
      <c r="N85" s="387" t="s">
        <v>630</v>
      </c>
      <c r="O85" s="383" t="s">
        <v>4312</v>
      </c>
      <c r="P85" s="484">
        <v>-160.18</v>
      </c>
      <c r="Q85" s="407" t="s">
        <v>5364</v>
      </c>
      <c r="R85" s="407" t="s">
        <v>5392</v>
      </c>
      <c r="S85" s="467" t="s">
        <v>5365</v>
      </c>
      <c r="T85" s="658"/>
    </row>
    <row r="86" spans="1:20" ht="25.5" x14ac:dyDescent="0.25">
      <c r="A86" s="372">
        <f t="shared" ca="1" si="3"/>
        <v>44452.483636342593</v>
      </c>
      <c r="B86" s="373" t="s">
        <v>3925</v>
      </c>
      <c r="C86" s="373" t="s">
        <v>1239</v>
      </c>
      <c r="D86" s="373" t="s">
        <v>3927</v>
      </c>
      <c r="E86" s="374">
        <v>0.01</v>
      </c>
      <c r="F86" s="373" t="s">
        <v>5370</v>
      </c>
      <c r="G86" s="373" t="s">
        <v>5369</v>
      </c>
      <c r="H86" s="470" t="s">
        <v>5389</v>
      </c>
      <c r="I86" s="373">
        <v>28</v>
      </c>
      <c r="J86" s="470" t="s">
        <v>5368</v>
      </c>
      <c r="K86" s="373" t="s">
        <v>4953</v>
      </c>
      <c r="L86" s="373" t="s">
        <v>4252</v>
      </c>
      <c r="M86" s="373" t="s">
        <v>4247</v>
      </c>
      <c r="N86" s="375" t="s">
        <v>18</v>
      </c>
      <c r="O86" s="471" t="s">
        <v>5388</v>
      </c>
      <c r="P86" s="485">
        <v>56.02</v>
      </c>
      <c r="Q86" s="468" t="s">
        <v>5367</v>
      </c>
      <c r="R86" s="468" t="s">
        <v>5390</v>
      </c>
      <c r="S86" s="469" t="s">
        <v>5366</v>
      </c>
      <c r="T86" s="658"/>
    </row>
    <row r="87" spans="1:20" x14ac:dyDescent="0.25">
      <c r="A87" s="379">
        <f t="shared" ca="1" si="3"/>
        <v>44452.489392939817</v>
      </c>
      <c r="B87" s="380" t="s">
        <v>3925</v>
      </c>
      <c r="C87" s="380" t="s">
        <v>1232</v>
      </c>
      <c r="D87" s="380" t="s">
        <v>3927</v>
      </c>
      <c r="E87" s="381">
        <v>0.01</v>
      </c>
      <c r="F87" s="380" t="s">
        <v>5373</v>
      </c>
      <c r="G87" s="380" t="s">
        <v>5375</v>
      </c>
      <c r="H87" s="380" t="s">
        <v>5374</v>
      </c>
      <c r="I87" s="472" t="s">
        <v>5011</v>
      </c>
      <c r="J87" s="472" t="s">
        <v>5376</v>
      </c>
      <c r="K87" s="380" t="s">
        <v>5363</v>
      </c>
      <c r="L87" s="380" t="s">
        <v>4252</v>
      </c>
      <c r="M87" s="380" t="s">
        <v>4246</v>
      </c>
      <c r="N87" s="387" t="s">
        <v>630</v>
      </c>
      <c r="O87" s="383" t="s">
        <v>4312</v>
      </c>
      <c r="P87" s="484">
        <v>-13.75</v>
      </c>
      <c r="Q87" s="407" t="s">
        <v>5371</v>
      </c>
      <c r="R87" s="407" t="s">
        <v>5387</v>
      </c>
      <c r="S87" s="467" t="s">
        <v>5372</v>
      </c>
      <c r="T87" s="658"/>
    </row>
    <row r="88" spans="1:20" ht="25.5" x14ac:dyDescent="0.25">
      <c r="A88" s="372">
        <f t="shared" ca="1" si="3"/>
        <v>44452.493190740737</v>
      </c>
      <c r="B88" s="373" t="s">
        <v>3925</v>
      </c>
      <c r="C88" s="373" t="s">
        <v>1234</v>
      </c>
      <c r="D88" s="373" t="s">
        <v>3927</v>
      </c>
      <c r="E88" s="374">
        <v>0.01</v>
      </c>
      <c r="F88" s="373" t="s">
        <v>3099</v>
      </c>
      <c r="G88" s="373" t="s">
        <v>5382</v>
      </c>
      <c r="H88" s="373" t="s">
        <v>5381</v>
      </c>
      <c r="I88" s="470" t="s">
        <v>5380</v>
      </c>
      <c r="J88" s="470" t="s">
        <v>5379</v>
      </c>
      <c r="K88" s="373" t="s">
        <v>5363</v>
      </c>
      <c r="L88" s="373" t="s">
        <v>4252</v>
      </c>
      <c r="M88" s="373" t="s">
        <v>4246</v>
      </c>
      <c r="N88" s="375" t="s">
        <v>5107</v>
      </c>
      <c r="O88" s="376" t="s">
        <v>4312</v>
      </c>
      <c r="P88" s="485"/>
      <c r="Q88" s="468" t="s">
        <v>5377</v>
      </c>
      <c r="R88" s="389"/>
      <c r="S88" s="469" t="s">
        <v>5378</v>
      </c>
      <c r="T88" s="658"/>
    </row>
    <row r="89" spans="1:20" ht="25.5" x14ac:dyDescent="0.25">
      <c r="A89" s="372">
        <f t="shared" ca="1" si="3"/>
        <v>44459.068181481482</v>
      </c>
      <c r="B89" s="373" t="s">
        <v>3925</v>
      </c>
      <c r="C89" s="373" t="s">
        <v>3700</v>
      </c>
      <c r="D89" s="373" t="s">
        <v>3926</v>
      </c>
      <c r="E89" s="374">
        <v>0.01</v>
      </c>
      <c r="F89" s="470" t="s">
        <v>5394</v>
      </c>
      <c r="G89" s="373">
        <v>34307</v>
      </c>
      <c r="H89" s="373">
        <v>35118</v>
      </c>
      <c r="I89" s="373">
        <v>203</v>
      </c>
      <c r="J89" s="373">
        <v>608</v>
      </c>
      <c r="K89" s="373" t="s">
        <v>4632</v>
      </c>
      <c r="L89" s="373" t="s">
        <v>4254</v>
      </c>
      <c r="M89" s="373" t="s">
        <v>4247</v>
      </c>
      <c r="N89" s="375" t="s">
        <v>630</v>
      </c>
      <c r="O89" s="376" t="s">
        <v>4312</v>
      </c>
      <c r="P89" s="485">
        <v>-29.99</v>
      </c>
      <c r="Q89" s="468" t="s">
        <v>5393</v>
      </c>
      <c r="R89" s="468" t="s">
        <v>5411</v>
      </c>
      <c r="S89" s="469" t="s">
        <v>5395</v>
      </c>
      <c r="T89" s="658"/>
    </row>
    <row r="90" spans="1:20" ht="25.5" x14ac:dyDescent="0.25">
      <c r="A90" s="379">
        <f t="shared" ca="1" si="3"/>
        <v>44460.541613657406</v>
      </c>
      <c r="B90" s="380" t="s">
        <v>3925</v>
      </c>
      <c r="C90" s="380" t="s">
        <v>1238</v>
      </c>
      <c r="D90" s="380" t="s">
        <v>3927</v>
      </c>
      <c r="E90" s="381">
        <v>0.01</v>
      </c>
      <c r="F90" s="380" t="s">
        <v>5402</v>
      </c>
      <c r="G90" s="380" t="s">
        <v>5400</v>
      </c>
      <c r="H90" s="380" t="s">
        <v>5401</v>
      </c>
      <c r="I90" s="472" t="s">
        <v>5399</v>
      </c>
      <c r="J90" s="472" t="s">
        <v>5398</v>
      </c>
      <c r="K90" s="380" t="s">
        <v>4557</v>
      </c>
      <c r="L90" s="380" t="s">
        <v>4252</v>
      </c>
      <c r="M90" s="380" t="s">
        <v>4246</v>
      </c>
      <c r="N90" s="387" t="s">
        <v>630</v>
      </c>
      <c r="O90" s="383" t="s">
        <v>4312</v>
      </c>
      <c r="P90" s="484">
        <v>-38.61</v>
      </c>
      <c r="Q90" s="407" t="s">
        <v>5396</v>
      </c>
      <c r="R90" s="407" t="s">
        <v>5410</v>
      </c>
      <c r="S90" s="467" t="s">
        <v>5397</v>
      </c>
      <c r="T90" s="658"/>
    </row>
    <row r="91" spans="1:20" ht="25.5" x14ac:dyDescent="0.25">
      <c r="A91" s="372">
        <f t="shared" ref="A91:A102" ca="1" si="4">IF(B91&lt;&gt;"",IF(A91="",NOW(),A91),"")</f>
        <v>44460.541649305553</v>
      </c>
      <c r="B91" s="373" t="s">
        <v>3925</v>
      </c>
      <c r="C91" s="373" t="s">
        <v>1239</v>
      </c>
      <c r="D91" s="373" t="s">
        <v>3926</v>
      </c>
      <c r="E91" s="374">
        <v>0.01</v>
      </c>
      <c r="F91" s="373" t="s">
        <v>5407</v>
      </c>
      <c r="G91" s="373" t="s">
        <v>5405</v>
      </c>
      <c r="H91" s="373" t="s">
        <v>5406</v>
      </c>
      <c r="I91" s="373">
        <v>58.4</v>
      </c>
      <c r="J91" s="470" t="s">
        <v>5404</v>
      </c>
      <c r="K91" s="373" t="s">
        <v>4541</v>
      </c>
      <c r="L91" s="373" t="s">
        <v>4252</v>
      </c>
      <c r="M91" s="373" t="s">
        <v>4247</v>
      </c>
      <c r="N91" s="375" t="s">
        <v>18</v>
      </c>
      <c r="O91" s="376" t="s">
        <v>4312</v>
      </c>
      <c r="P91" s="485">
        <v>98.25</v>
      </c>
      <c r="Q91" s="468" t="s">
        <v>5403</v>
      </c>
      <c r="R91" s="468" t="s">
        <v>5409</v>
      </c>
      <c r="S91" s="469" t="s">
        <v>5408</v>
      </c>
      <c r="T91" s="658"/>
    </row>
    <row r="92" spans="1:20" ht="18.75" x14ac:dyDescent="0.25">
      <c r="A92" s="657" t="s">
        <v>5891</v>
      </c>
      <c r="B92" s="657"/>
      <c r="C92" s="657"/>
      <c r="D92" s="657"/>
      <c r="E92" s="657"/>
      <c r="F92" s="657"/>
      <c r="G92" s="657"/>
      <c r="H92" s="657"/>
      <c r="I92" s="657"/>
      <c r="J92" s="657"/>
      <c r="K92" s="657"/>
      <c r="L92" s="657"/>
      <c r="M92" s="657"/>
      <c r="N92" s="657"/>
      <c r="O92" s="657"/>
      <c r="P92" s="657"/>
      <c r="Q92" s="657"/>
      <c r="R92" s="657"/>
      <c r="S92" s="657"/>
      <c r="T92" s="658"/>
    </row>
    <row r="93" spans="1:20" ht="25.5" x14ac:dyDescent="0.25">
      <c r="A93" s="372">
        <f t="shared" ca="1" si="4"/>
        <v>44460.554774999997</v>
      </c>
      <c r="B93" s="373" t="s">
        <v>3925</v>
      </c>
      <c r="C93" s="373" t="s">
        <v>1240</v>
      </c>
      <c r="D93" s="373" t="s">
        <v>3927</v>
      </c>
      <c r="E93" s="374">
        <v>0.2</v>
      </c>
      <c r="F93" s="373" t="s">
        <v>5418</v>
      </c>
      <c r="G93" s="373" t="s">
        <v>5417</v>
      </c>
      <c r="H93" s="373" t="s">
        <v>5415</v>
      </c>
      <c r="I93" s="470" t="s">
        <v>5414</v>
      </c>
      <c r="J93" s="470" t="s">
        <v>5413</v>
      </c>
      <c r="K93" s="373" t="s">
        <v>4948</v>
      </c>
      <c r="L93" s="373" t="s">
        <v>4254</v>
      </c>
      <c r="M93" s="373" t="s">
        <v>4246</v>
      </c>
      <c r="N93" s="375" t="s">
        <v>630</v>
      </c>
      <c r="O93" s="376" t="s">
        <v>4312</v>
      </c>
      <c r="P93" s="485">
        <v>-150</v>
      </c>
      <c r="Q93" s="468" t="s">
        <v>5412</v>
      </c>
      <c r="R93" s="468" t="s">
        <v>5420</v>
      </c>
      <c r="S93" s="469" t="s">
        <v>5419</v>
      </c>
      <c r="T93" s="658"/>
    </row>
    <row r="94" spans="1:20" ht="25.5" x14ac:dyDescent="0.25">
      <c r="A94" s="379">
        <f t="shared" ca="1" si="4"/>
        <v>44460.668541203704</v>
      </c>
      <c r="B94" s="380" t="s">
        <v>3925</v>
      </c>
      <c r="C94" s="380" t="s">
        <v>4011</v>
      </c>
      <c r="D94" s="380" t="s">
        <v>3926</v>
      </c>
      <c r="E94" s="381">
        <v>0.2</v>
      </c>
      <c r="F94" s="380" t="s">
        <v>5422</v>
      </c>
      <c r="G94" s="380" t="s">
        <v>5421</v>
      </c>
      <c r="H94" s="472" t="s">
        <v>5431</v>
      </c>
      <c r="I94" s="380">
        <v>1350</v>
      </c>
      <c r="J94" s="380">
        <v>4051</v>
      </c>
      <c r="K94" s="380" t="s">
        <v>4541</v>
      </c>
      <c r="L94" s="380" t="s">
        <v>4252</v>
      </c>
      <c r="M94" s="380" t="s">
        <v>4247</v>
      </c>
      <c r="N94" s="387" t="s">
        <v>18</v>
      </c>
      <c r="O94" s="474" t="s">
        <v>5427</v>
      </c>
      <c r="P94" s="484">
        <v>325.2</v>
      </c>
      <c r="Q94" s="407" t="s">
        <v>5423</v>
      </c>
      <c r="R94" s="407" t="s">
        <v>5429</v>
      </c>
      <c r="S94" s="467" t="s">
        <v>5424</v>
      </c>
      <c r="T94" s="658"/>
    </row>
    <row r="95" spans="1:20" ht="25.5" x14ac:dyDescent="0.25">
      <c r="A95" s="372">
        <f t="shared" ca="1" si="4"/>
        <v>44460.680068865739</v>
      </c>
      <c r="B95" s="373" t="s">
        <v>3925</v>
      </c>
      <c r="C95" s="373" t="s">
        <v>3700</v>
      </c>
      <c r="D95" s="373" t="s">
        <v>3926</v>
      </c>
      <c r="E95" s="374">
        <v>0.2</v>
      </c>
      <c r="F95" s="373">
        <v>34375</v>
      </c>
      <c r="G95" s="373">
        <v>34111</v>
      </c>
      <c r="H95" s="373">
        <v>34655</v>
      </c>
      <c r="I95" s="373">
        <v>264</v>
      </c>
      <c r="J95" s="373">
        <v>814</v>
      </c>
      <c r="K95" s="373" t="s">
        <v>4541</v>
      </c>
      <c r="L95" s="373" t="s">
        <v>4252</v>
      </c>
      <c r="M95" s="373" t="s">
        <v>4247</v>
      </c>
      <c r="N95" s="375" t="s">
        <v>18</v>
      </c>
      <c r="O95" s="471" t="s">
        <v>5428</v>
      </c>
      <c r="P95" s="485">
        <v>280</v>
      </c>
      <c r="Q95" s="468" t="s">
        <v>5425</v>
      </c>
      <c r="R95" s="468" t="s">
        <v>5430</v>
      </c>
      <c r="S95" s="469" t="s">
        <v>5426</v>
      </c>
      <c r="T95" s="658"/>
    </row>
    <row r="96" spans="1:20" x14ac:dyDescent="0.25">
      <c r="A96" s="379">
        <f t="shared" ca="1" si="4"/>
        <v>44466.015043981482</v>
      </c>
      <c r="B96" s="380" t="s">
        <v>3925</v>
      </c>
      <c r="C96" s="380" t="s">
        <v>2393</v>
      </c>
      <c r="D96" s="380" t="s">
        <v>3927</v>
      </c>
      <c r="E96" s="381">
        <v>0.1</v>
      </c>
      <c r="F96" s="380" t="s">
        <v>5491</v>
      </c>
      <c r="G96" s="380" t="s">
        <v>5492</v>
      </c>
      <c r="H96" s="380" t="s">
        <v>5493</v>
      </c>
      <c r="I96" s="380">
        <v>35</v>
      </c>
      <c r="J96" s="380">
        <v>105</v>
      </c>
      <c r="K96" s="380" t="s">
        <v>4557</v>
      </c>
      <c r="L96" s="380" t="s">
        <v>4252</v>
      </c>
      <c r="M96" s="380" t="s">
        <v>4246</v>
      </c>
      <c r="N96" s="387" t="s">
        <v>18</v>
      </c>
      <c r="O96" s="383" t="s">
        <v>4312</v>
      </c>
      <c r="P96" s="484">
        <v>56.53</v>
      </c>
      <c r="Q96" s="407" t="s">
        <v>5490</v>
      </c>
      <c r="R96" s="407" t="s">
        <v>5507</v>
      </c>
      <c r="S96" s="385"/>
      <c r="T96" s="658"/>
    </row>
    <row r="97" spans="1:20" x14ac:dyDescent="0.25">
      <c r="A97" s="372">
        <f t="shared" ca="1" si="4"/>
        <v>44466.015003819448</v>
      </c>
      <c r="B97" s="373" t="s">
        <v>3925</v>
      </c>
      <c r="C97" s="373" t="s">
        <v>1237</v>
      </c>
      <c r="D97" s="373" t="s">
        <v>3926</v>
      </c>
      <c r="E97" s="374">
        <v>0.05</v>
      </c>
      <c r="F97" s="373" t="s">
        <v>5442</v>
      </c>
      <c r="G97" s="373" t="s">
        <v>5440</v>
      </c>
      <c r="H97" s="373" t="s">
        <v>5441</v>
      </c>
      <c r="I97" s="470" t="s">
        <v>4029</v>
      </c>
      <c r="J97" s="470" t="s">
        <v>5439</v>
      </c>
      <c r="K97" s="373" t="s">
        <v>4541</v>
      </c>
      <c r="L97" s="373" t="s">
        <v>4252</v>
      </c>
      <c r="M97" s="373" t="s">
        <v>4246</v>
      </c>
      <c r="N97" s="375" t="s">
        <v>630</v>
      </c>
      <c r="O97" s="376" t="s">
        <v>4312</v>
      </c>
      <c r="P97" s="485">
        <v>-7.55</v>
      </c>
      <c r="Q97" s="468" t="s">
        <v>5432</v>
      </c>
      <c r="R97" s="468" t="s">
        <v>5509</v>
      </c>
      <c r="S97" s="378"/>
      <c r="T97" s="658"/>
    </row>
    <row r="98" spans="1:20" x14ac:dyDescent="0.25">
      <c r="A98" s="379">
        <f t="shared" ca="1" si="4"/>
        <v>44466.014953472222</v>
      </c>
      <c r="B98" s="380" t="s">
        <v>3925</v>
      </c>
      <c r="C98" s="380" t="s">
        <v>1237</v>
      </c>
      <c r="D98" s="380" t="s">
        <v>3926</v>
      </c>
      <c r="E98" s="381">
        <v>0.05</v>
      </c>
      <c r="F98" s="380" t="s">
        <v>5436</v>
      </c>
      <c r="G98" s="380" t="s">
        <v>5434</v>
      </c>
      <c r="H98" s="380" t="s">
        <v>5435</v>
      </c>
      <c r="I98" s="472" t="s">
        <v>5437</v>
      </c>
      <c r="J98" s="472" t="s">
        <v>5438</v>
      </c>
      <c r="K98" s="380" t="s">
        <v>4541</v>
      </c>
      <c r="L98" s="380" t="s">
        <v>4254</v>
      </c>
      <c r="M98" s="380" t="s">
        <v>4246</v>
      </c>
      <c r="N98" s="387" t="s">
        <v>4458</v>
      </c>
      <c r="O98" s="383" t="s">
        <v>4312</v>
      </c>
      <c r="P98" s="486">
        <v>0</v>
      </c>
      <c r="Q98" s="407" t="s">
        <v>5433</v>
      </c>
      <c r="R98" s="407" t="s">
        <v>5508</v>
      </c>
      <c r="S98" s="385"/>
      <c r="T98" s="658"/>
    </row>
    <row r="99" spans="1:20" x14ac:dyDescent="0.25">
      <c r="A99" s="372">
        <f t="shared" ca="1" si="4"/>
        <v>44466.014922337963</v>
      </c>
      <c r="B99" s="373" t="s">
        <v>3925</v>
      </c>
      <c r="C99" s="373" t="s">
        <v>5443</v>
      </c>
      <c r="D99" s="373" t="s">
        <v>3927</v>
      </c>
      <c r="E99" s="374">
        <v>0.1</v>
      </c>
      <c r="F99" s="373" t="s">
        <v>5495</v>
      </c>
      <c r="G99" s="373" t="s">
        <v>5496</v>
      </c>
      <c r="H99" s="470" t="s">
        <v>5519</v>
      </c>
      <c r="I99" s="470" t="s">
        <v>5497</v>
      </c>
      <c r="J99" s="470" t="s">
        <v>3967</v>
      </c>
      <c r="K99" s="373" t="s">
        <v>4571</v>
      </c>
      <c r="L99" s="373" t="s">
        <v>4252</v>
      </c>
      <c r="M99" s="373" t="s">
        <v>4246</v>
      </c>
      <c r="N99" s="375" t="s">
        <v>18</v>
      </c>
      <c r="O99" s="471" t="s">
        <v>5520</v>
      </c>
      <c r="P99" s="485">
        <v>24.94</v>
      </c>
      <c r="Q99" s="468" t="s">
        <v>5494</v>
      </c>
      <c r="R99" s="468" t="s">
        <v>5521</v>
      </c>
      <c r="S99" s="378"/>
      <c r="T99" s="658"/>
    </row>
    <row r="100" spans="1:20" x14ac:dyDescent="0.25">
      <c r="A100" s="379">
        <f t="shared" ca="1" si="4"/>
        <v>44466.014849884261</v>
      </c>
      <c r="B100" s="380" t="s">
        <v>3925</v>
      </c>
      <c r="C100" s="380" t="s">
        <v>2319</v>
      </c>
      <c r="D100" s="380" t="s">
        <v>3927</v>
      </c>
      <c r="E100" s="381">
        <v>0.1</v>
      </c>
      <c r="F100" s="380" t="s">
        <v>5448</v>
      </c>
      <c r="G100" s="380" t="s">
        <v>5445</v>
      </c>
      <c r="H100" s="380" t="s">
        <v>5447</v>
      </c>
      <c r="I100" s="380">
        <v>36</v>
      </c>
      <c r="J100" s="472" t="s">
        <v>5446</v>
      </c>
      <c r="K100" s="380" t="s">
        <v>4581</v>
      </c>
      <c r="L100" s="380" t="s">
        <v>4252</v>
      </c>
      <c r="M100" s="380" t="s">
        <v>4246</v>
      </c>
      <c r="N100" s="387" t="s">
        <v>18</v>
      </c>
      <c r="O100" s="383" t="s">
        <v>4312</v>
      </c>
      <c r="P100" s="484">
        <v>79.02</v>
      </c>
      <c r="Q100" s="407" t="s">
        <v>5444</v>
      </c>
      <c r="R100" s="407" t="s">
        <v>5498</v>
      </c>
      <c r="S100" s="385"/>
      <c r="T100" s="658"/>
    </row>
    <row r="101" spans="1:20" x14ac:dyDescent="0.25">
      <c r="A101" s="372">
        <f t="shared" ca="1" si="4"/>
        <v>44466.01481828704</v>
      </c>
      <c r="B101" s="373" t="s">
        <v>3925</v>
      </c>
      <c r="C101" s="373" t="s">
        <v>2451</v>
      </c>
      <c r="D101" s="373" t="s">
        <v>3926</v>
      </c>
      <c r="E101" s="374">
        <v>0.1</v>
      </c>
      <c r="F101" s="373" t="s">
        <v>5488</v>
      </c>
      <c r="G101" s="373" t="s">
        <v>5486</v>
      </c>
      <c r="H101" s="373" t="s">
        <v>5487</v>
      </c>
      <c r="I101" s="373">
        <v>23</v>
      </c>
      <c r="J101" s="470" t="s">
        <v>5485</v>
      </c>
      <c r="K101" s="373" t="s">
        <v>4541</v>
      </c>
      <c r="L101" s="373" t="s">
        <v>4252</v>
      </c>
      <c r="M101" s="373" t="s">
        <v>4247</v>
      </c>
      <c r="N101" s="375" t="s">
        <v>630</v>
      </c>
      <c r="O101" s="471" t="s">
        <v>4303</v>
      </c>
      <c r="P101" s="485">
        <v>-16.63</v>
      </c>
      <c r="Q101" s="468" t="s">
        <v>5449</v>
      </c>
      <c r="R101" s="468" t="s">
        <v>5510</v>
      </c>
      <c r="S101" s="378"/>
      <c r="T101" s="658"/>
    </row>
    <row r="102" spans="1:20" ht="15" customHeight="1" x14ac:dyDescent="0.25">
      <c r="A102" s="379">
        <f t="shared" ca="1" si="4"/>
        <v>44466.014783564817</v>
      </c>
      <c r="B102" s="380" t="s">
        <v>3925</v>
      </c>
      <c r="C102" s="380" t="s">
        <v>2610</v>
      </c>
      <c r="D102" s="380" t="s">
        <v>3926</v>
      </c>
      <c r="E102" s="381">
        <v>0.1</v>
      </c>
      <c r="F102" s="380" t="s">
        <v>5455</v>
      </c>
      <c r="G102" s="380" t="s">
        <v>5453</v>
      </c>
      <c r="H102" s="380" t="s">
        <v>5454</v>
      </c>
      <c r="I102" s="472" t="s">
        <v>5452</v>
      </c>
      <c r="J102" s="472" t="s">
        <v>5451</v>
      </c>
      <c r="K102" s="380" t="s">
        <v>4550</v>
      </c>
      <c r="L102" s="380" t="s">
        <v>4252</v>
      </c>
      <c r="M102" s="380" t="s">
        <v>4246</v>
      </c>
      <c r="N102" s="387" t="s">
        <v>630</v>
      </c>
      <c r="O102" s="383" t="s">
        <v>4312</v>
      </c>
      <c r="P102" s="484">
        <v>-15.29</v>
      </c>
      <c r="Q102" s="407" t="s">
        <v>5450</v>
      </c>
      <c r="R102" s="407" t="s">
        <v>5511</v>
      </c>
      <c r="S102" s="385"/>
      <c r="T102" s="658"/>
    </row>
    <row r="103" spans="1:20" x14ac:dyDescent="0.25">
      <c r="A103" s="372">
        <f t="shared" ref="A103:A138" ca="1" si="5">IF(B103&lt;&gt;"",IF(A103="",NOW(),A103),"")</f>
        <v>44466.014751388888</v>
      </c>
      <c r="B103" s="373" t="s">
        <v>3925</v>
      </c>
      <c r="C103" s="373" t="s">
        <v>1240</v>
      </c>
      <c r="D103" s="373" t="s">
        <v>3927</v>
      </c>
      <c r="E103" s="374">
        <v>0.05</v>
      </c>
      <c r="F103" s="373" t="s">
        <v>5460</v>
      </c>
      <c r="G103" s="373" t="s">
        <v>5458</v>
      </c>
      <c r="H103" s="373" t="s">
        <v>5459</v>
      </c>
      <c r="I103" s="470" t="s">
        <v>5461</v>
      </c>
      <c r="J103" s="470" t="s">
        <v>5462</v>
      </c>
      <c r="K103" s="373" t="s">
        <v>4557</v>
      </c>
      <c r="L103" s="373" t="s">
        <v>4254</v>
      </c>
      <c r="M103" s="373" t="s">
        <v>4246</v>
      </c>
      <c r="N103" s="375" t="s">
        <v>18</v>
      </c>
      <c r="O103" s="376" t="s">
        <v>4312</v>
      </c>
      <c r="P103" s="485">
        <v>144.44999999999999</v>
      </c>
      <c r="Q103" s="468" t="s">
        <v>5456</v>
      </c>
      <c r="R103" s="468" t="s">
        <v>5512</v>
      </c>
      <c r="S103" s="378"/>
      <c r="T103" s="658"/>
    </row>
    <row r="104" spans="1:20" x14ac:dyDescent="0.25">
      <c r="A104" s="379">
        <f t="shared" ca="1" si="5"/>
        <v>44466.014714583333</v>
      </c>
      <c r="B104" s="380" t="s">
        <v>3925</v>
      </c>
      <c r="C104" s="380" t="s">
        <v>1240</v>
      </c>
      <c r="D104" s="380" t="s">
        <v>3927</v>
      </c>
      <c r="E104" s="381">
        <v>0.05</v>
      </c>
      <c r="F104" s="380" t="s">
        <v>5465</v>
      </c>
      <c r="G104" s="380" t="s">
        <v>5463</v>
      </c>
      <c r="H104" s="380" t="s">
        <v>5464</v>
      </c>
      <c r="I104" s="472" t="s">
        <v>5466</v>
      </c>
      <c r="J104" s="472" t="s">
        <v>5467</v>
      </c>
      <c r="K104" s="380" t="s">
        <v>4557</v>
      </c>
      <c r="L104" s="380" t="s">
        <v>4252</v>
      </c>
      <c r="M104" s="380" t="s">
        <v>4246</v>
      </c>
      <c r="N104" s="387" t="s">
        <v>630</v>
      </c>
      <c r="O104" s="383" t="s">
        <v>4312</v>
      </c>
      <c r="P104" s="484">
        <v>-48.15</v>
      </c>
      <c r="Q104" s="407" t="s">
        <v>5457</v>
      </c>
      <c r="R104" s="407" t="s">
        <v>5513</v>
      </c>
      <c r="S104" s="385"/>
      <c r="T104" s="658"/>
    </row>
    <row r="105" spans="1:20" x14ac:dyDescent="0.25">
      <c r="A105" s="372">
        <f t="shared" ca="1" si="5"/>
        <v>44466.014680787041</v>
      </c>
      <c r="B105" s="373" t="s">
        <v>3925</v>
      </c>
      <c r="C105" s="373" t="s">
        <v>1238</v>
      </c>
      <c r="D105" s="373" t="s">
        <v>3927</v>
      </c>
      <c r="E105" s="374">
        <v>0.05</v>
      </c>
      <c r="F105" s="373" t="s">
        <v>5470</v>
      </c>
      <c r="G105" s="373" t="s">
        <v>5469</v>
      </c>
      <c r="H105" s="470" t="s">
        <v>5517</v>
      </c>
      <c r="I105" s="373">
        <v>35</v>
      </c>
      <c r="J105" s="470" t="s">
        <v>5471</v>
      </c>
      <c r="K105" s="373" t="s">
        <v>4571</v>
      </c>
      <c r="L105" s="373" t="s">
        <v>4252</v>
      </c>
      <c r="M105" s="373" t="s">
        <v>4247</v>
      </c>
      <c r="N105" s="375" t="s">
        <v>18</v>
      </c>
      <c r="O105" s="376" t="s">
        <v>4312</v>
      </c>
      <c r="P105" s="485">
        <v>2.85</v>
      </c>
      <c r="Q105" s="468" t="s">
        <v>5468</v>
      </c>
      <c r="R105" s="468" t="s">
        <v>5518</v>
      </c>
      <c r="S105" s="378"/>
      <c r="T105" s="658"/>
    </row>
    <row r="106" spans="1:20" x14ac:dyDescent="0.25">
      <c r="A106" s="379">
        <f t="shared" ca="1" si="5"/>
        <v>44466.014640162037</v>
      </c>
      <c r="B106" s="380" t="s">
        <v>3925</v>
      </c>
      <c r="C106" s="380" t="s">
        <v>3700</v>
      </c>
      <c r="D106" s="380" t="s">
        <v>3926</v>
      </c>
      <c r="E106" s="381">
        <v>0.1</v>
      </c>
      <c r="F106" s="380">
        <v>34927</v>
      </c>
      <c r="G106" s="380">
        <v>34697</v>
      </c>
      <c r="H106" s="380">
        <v>35625</v>
      </c>
      <c r="I106" s="380">
        <v>230</v>
      </c>
      <c r="J106" s="380">
        <v>698</v>
      </c>
      <c r="K106" s="380" t="s">
        <v>4541</v>
      </c>
      <c r="L106" s="380" t="s">
        <v>4252</v>
      </c>
      <c r="M106" s="380" t="s">
        <v>4246</v>
      </c>
      <c r="N106" s="387" t="s">
        <v>630</v>
      </c>
      <c r="O106" s="383" t="s">
        <v>4312</v>
      </c>
      <c r="P106" s="484">
        <v>-115</v>
      </c>
      <c r="Q106" s="407" t="s">
        <v>5472</v>
      </c>
      <c r="R106" s="407" t="s">
        <v>5505</v>
      </c>
      <c r="S106" s="385"/>
      <c r="T106" s="658"/>
    </row>
    <row r="107" spans="1:20" x14ac:dyDescent="0.25">
      <c r="A107" s="372">
        <f t="shared" ca="1" si="5"/>
        <v>44466.014595833331</v>
      </c>
      <c r="B107" s="373" t="s">
        <v>3925</v>
      </c>
      <c r="C107" s="373" t="s">
        <v>4011</v>
      </c>
      <c r="D107" s="373" t="s">
        <v>3926</v>
      </c>
      <c r="E107" s="374">
        <v>0.1</v>
      </c>
      <c r="F107" s="373" t="s">
        <v>5476</v>
      </c>
      <c r="G107" s="373" t="s">
        <v>5474</v>
      </c>
      <c r="H107" s="373" t="s">
        <v>5475</v>
      </c>
      <c r="I107" s="373">
        <v>589</v>
      </c>
      <c r="J107" s="373">
        <v>1765</v>
      </c>
      <c r="K107" s="373" t="s">
        <v>4571</v>
      </c>
      <c r="L107" s="373" t="s">
        <v>4252</v>
      </c>
      <c r="M107" s="373" t="s">
        <v>4246</v>
      </c>
      <c r="N107" s="375" t="s">
        <v>630</v>
      </c>
      <c r="O107" s="376" t="s">
        <v>4312</v>
      </c>
      <c r="P107" s="485">
        <v>-117.8</v>
      </c>
      <c r="Q107" s="468" t="s">
        <v>5473</v>
      </c>
      <c r="R107" s="468" t="s">
        <v>5489</v>
      </c>
      <c r="S107" s="378"/>
      <c r="T107" s="658"/>
    </row>
    <row r="108" spans="1:20" x14ac:dyDescent="0.25">
      <c r="A108" s="379">
        <f t="shared" ca="1" si="5"/>
        <v>44466.617932407411</v>
      </c>
      <c r="B108" s="380" t="s">
        <v>3925</v>
      </c>
      <c r="C108" s="380" t="s">
        <v>2394</v>
      </c>
      <c r="D108" s="380" t="s">
        <v>3926</v>
      </c>
      <c r="E108" s="381">
        <v>0.05</v>
      </c>
      <c r="F108" s="380" t="s">
        <v>5480</v>
      </c>
      <c r="G108" s="380" t="s">
        <v>5478</v>
      </c>
      <c r="H108" s="380" t="s">
        <v>5479</v>
      </c>
      <c r="I108" s="380"/>
      <c r="J108" s="380"/>
      <c r="K108" s="380" t="s">
        <v>4550</v>
      </c>
      <c r="L108" s="380" t="s">
        <v>4252</v>
      </c>
      <c r="M108" s="380" t="s">
        <v>4247</v>
      </c>
      <c r="N108" s="387" t="s">
        <v>18</v>
      </c>
      <c r="O108" s="383" t="s">
        <v>4312</v>
      </c>
      <c r="P108" s="484">
        <v>25.85</v>
      </c>
      <c r="Q108" s="407" t="s">
        <v>5477</v>
      </c>
      <c r="R108" s="407" t="s">
        <v>5514</v>
      </c>
      <c r="S108" s="385"/>
      <c r="T108" s="658"/>
    </row>
    <row r="109" spans="1:20" x14ac:dyDescent="0.25">
      <c r="A109" s="372">
        <f t="shared" ca="1" si="5"/>
        <v>44467.042600810186</v>
      </c>
      <c r="B109" s="373" t="s">
        <v>3925</v>
      </c>
      <c r="C109" s="373" t="s">
        <v>1239</v>
      </c>
      <c r="D109" s="373" t="s">
        <v>3926</v>
      </c>
      <c r="E109" s="374">
        <v>0.05</v>
      </c>
      <c r="F109" s="373" t="s">
        <v>5483</v>
      </c>
      <c r="G109" s="373" t="s">
        <v>5482</v>
      </c>
      <c r="H109" s="470" t="s">
        <v>5516</v>
      </c>
      <c r="I109" s="470" t="s">
        <v>5040</v>
      </c>
      <c r="J109" s="470" t="s">
        <v>5484</v>
      </c>
      <c r="K109" s="373" t="s">
        <v>4715</v>
      </c>
      <c r="L109" s="373" t="s">
        <v>4254</v>
      </c>
      <c r="M109" s="373" t="s">
        <v>4247</v>
      </c>
      <c r="N109" s="375" t="s">
        <v>18</v>
      </c>
      <c r="O109" s="376" t="s">
        <v>4312</v>
      </c>
      <c r="P109" s="485">
        <v>3.32</v>
      </c>
      <c r="Q109" s="468" t="s">
        <v>5481</v>
      </c>
      <c r="R109" s="468" t="s">
        <v>5515</v>
      </c>
      <c r="S109" s="378"/>
      <c r="T109" s="658"/>
    </row>
    <row r="110" spans="1:20" x14ac:dyDescent="0.25">
      <c r="A110" s="379">
        <f t="shared" ca="1" si="5"/>
        <v>44467.49689224537</v>
      </c>
      <c r="B110" s="380" t="s">
        <v>3925</v>
      </c>
      <c r="C110" s="380" t="s">
        <v>2450</v>
      </c>
      <c r="D110" s="380" t="s">
        <v>3927</v>
      </c>
      <c r="E110" s="381">
        <v>0.1</v>
      </c>
      <c r="F110" s="380" t="s">
        <v>5504</v>
      </c>
      <c r="G110" s="380" t="s">
        <v>5503</v>
      </c>
      <c r="H110" s="380" t="s">
        <v>5500</v>
      </c>
      <c r="I110" s="472" t="s">
        <v>5502</v>
      </c>
      <c r="J110" s="472" t="s">
        <v>5501</v>
      </c>
      <c r="K110" s="380" t="s">
        <v>4557</v>
      </c>
      <c r="L110" s="380" t="s">
        <v>4252</v>
      </c>
      <c r="M110" s="380" t="s">
        <v>4247</v>
      </c>
      <c r="N110" s="387" t="s">
        <v>630</v>
      </c>
      <c r="O110" s="383" t="s">
        <v>4312</v>
      </c>
      <c r="P110" s="484">
        <v>-14.72</v>
      </c>
      <c r="Q110" s="407" t="s">
        <v>5499</v>
      </c>
      <c r="R110" s="407" t="s">
        <v>5506</v>
      </c>
      <c r="S110" s="385"/>
      <c r="T110" s="658"/>
    </row>
    <row r="111" spans="1:20" x14ac:dyDescent="0.25">
      <c r="A111" s="372">
        <f t="shared" ca="1" si="5"/>
        <v>44473.072502893519</v>
      </c>
      <c r="B111" s="373" t="s">
        <v>3925</v>
      </c>
      <c r="C111" s="373" t="s">
        <v>4011</v>
      </c>
      <c r="D111" s="373" t="s">
        <v>3927</v>
      </c>
      <c r="E111" s="374">
        <v>0.1</v>
      </c>
      <c r="F111" s="373" t="s">
        <v>5524</v>
      </c>
      <c r="G111" s="470" t="s">
        <v>5522</v>
      </c>
      <c r="H111" s="373" t="s">
        <v>5523</v>
      </c>
      <c r="I111" s="373">
        <v>731</v>
      </c>
      <c r="J111" s="373">
        <v>2198</v>
      </c>
      <c r="K111" s="373" t="s">
        <v>4557</v>
      </c>
      <c r="L111" s="373" t="s">
        <v>4252</v>
      </c>
      <c r="M111" s="373" t="s">
        <v>4247</v>
      </c>
      <c r="N111" s="375" t="s">
        <v>18</v>
      </c>
      <c r="O111" s="376" t="s">
        <v>4312</v>
      </c>
      <c r="P111" s="524" t="s">
        <v>5636</v>
      </c>
      <c r="Q111" s="468" t="s">
        <v>5525</v>
      </c>
      <c r="R111" s="468" t="s">
        <v>5637</v>
      </c>
      <c r="S111" s="469" t="s">
        <v>5526</v>
      </c>
      <c r="T111" s="658"/>
    </row>
    <row r="112" spans="1:20" ht="25.5" customHeight="1" x14ac:dyDescent="0.25">
      <c r="A112" s="379">
        <f t="shared" ca="1" si="5"/>
        <v>44473.072538194443</v>
      </c>
      <c r="B112" s="380" t="s">
        <v>3925</v>
      </c>
      <c r="C112" s="380" t="s">
        <v>1238</v>
      </c>
      <c r="D112" s="380" t="s">
        <v>3927</v>
      </c>
      <c r="E112" s="381">
        <v>0.1</v>
      </c>
      <c r="F112" s="380" t="s">
        <v>5533</v>
      </c>
      <c r="G112" s="380" t="s">
        <v>2882</v>
      </c>
      <c r="H112" s="380" t="s">
        <v>5532</v>
      </c>
      <c r="I112" s="472" t="s">
        <v>5531</v>
      </c>
      <c r="J112" s="472" t="s">
        <v>5530</v>
      </c>
      <c r="K112" s="380" t="s">
        <v>4548</v>
      </c>
      <c r="L112" s="380" t="s">
        <v>4254</v>
      </c>
      <c r="M112" s="380" t="s">
        <v>4247</v>
      </c>
      <c r="N112" s="387" t="s">
        <v>630</v>
      </c>
      <c r="O112" s="383" t="s">
        <v>4312</v>
      </c>
      <c r="P112" s="484">
        <v>-35.4</v>
      </c>
      <c r="Q112" s="407" t="s">
        <v>5528</v>
      </c>
      <c r="R112" s="407" t="s">
        <v>5679</v>
      </c>
      <c r="S112" s="663" t="s">
        <v>5527</v>
      </c>
      <c r="T112" s="658"/>
    </row>
    <row r="113" spans="1:20" x14ac:dyDescent="0.25">
      <c r="A113" s="372">
        <f t="shared" ca="1" si="5"/>
        <v>44473.072576041668</v>
      </c>
      <c r="B113" s="373" t="s">
        <v>3925</v>
      </c>
      <c r="C113" s="373" t="s">
        <v>1238</v>
      </c>
      <c r="D113" s="373" t="s">
        <v>3927</v>
      </c>
      <c r="E113" s="374">
        <v>0.1</v>
      </c>
      <c r="F113" s="373" t="s">
        <v>5539</v>
      </c>
      <c r="G113" s="373" t="s">
        <v>5537</v>
      </c>
      <c r="H113" s="373" t="s">
        <v>5538</v>
      </c>
      <c r="I113" s="470" t="s">
        <v>5540</v>
      </c>
      <c r="J113" s="470" t="s">
        <v>5541</v>
      </c>
      <c r="K113" s="373" t="s">
        <v>4548</v>
      </c>
      <c r="L113" s="373" t="s">
        <v>4252</v>
      </c>
      <c r="M113" s="373" t="s">
        <v>4247</v>
      </c>
      <c r="N113" s="375" t="s">
        <v>630</v>
      </c>
      <c r="O113" s="376" t="s">
        <v>4312</v>
      </c>
      <c r="P113" s="485">
        <v>-35.200000000000003</v>
      </c>
      <c r="Q113" s="468" t="s">
        <v>5529</v>
      </c>
      <c r="R113" s="468" t="s">
        <v>5658</v>
      </c>
      <c r="S113" s="664"/>
      <c r="T113" s="658"/>
    </row>
    <row r="114" spans="1:20" ht="30.75" customHeight="1" x14ac:dyDescent="0.25">
      <c r="A114" s="379">
        <f t="shared" ca="1" si="5"/>
        <v>44473.072604976849</v>
      </c>
      <c r="B114" s="380" t="s">
        <v>3925</v>
      </c>
      <c r="C114" s="380" t="s">
        <v>1239</v>
      </c>
      <c r="D114" s="380" t="s">
        <v>3926</v>
      </c>
      <c r="E114" s="381">
        <v>0.1</v>
      </c>
      <c r="F114" s="380" t="s">
        <v>5536</v>
      </c>
      <c r="G114" s="380" t="s">
        <v>5534</v>
      </c>
      <c r="H114" s="380" t="s">
        <v>5535</v>
      </c>
      <c r="I114" s="472" t="s">
        <v>5011</v>
      </c>
      <c r="J114" s="472" t="s">
        <v>5542</v>
      </c>
      <c r="K114" s="380" t="s">
        <v>4715</v>
      </c>
      <c r="L114" s="380" t="s">
        <v>4254</v>
      </c>
      <c r="M114" s="380" t="s">
        <v>4247</v>
      </c>
      <c r="N114" s="387" t="s">
        <v>630</v>
      </c>
      <c r="O114" s="383" t="s">
        <v>4312</v>
      </c>
      <c r="P114" s="484">
        <v>-22.27</v>
      </c>
      <c r="Q114" s="407" t="s">
        <v>5543</v>
      </c>
      <c r="R114" s="407" t="s">
        <v>5659</v>
      </c>
      <c r="S114" s="467" t="s">
        <v>5544</v>
      </c>
      <c r="T114" s="658"/>
    </row>
    <row r="115" spans="1:20" ht="25.5" x14ac:dyDescent="0.25">
      <c r="A115" s="372">
        <f t="shared" ca="1" si="5"/>
        <v>44473.072640625003</v>
      </c>
      <c r="B115" s="373" t="s">
        <v>3925</v>
      </c>
      <c r="C115" s="373" t="s">
        <v>1236</v>
      </c>
      <c r="D115" s="373" t="s">
        <v>3927</v>
      </c>
      <c r="E115" s="374">
        <v>0.1</v>
      </c>
      <c r="F115" s="373" t="s">
        <v>5549</v>
      </c>
      <c r="G115" s="373" t="s">
        <v>5548</v>
      </c>
      <c r="H115" s="470" t="s">
        <v>5680</v>
      </c>
      <c r="I115" s="470" t="s">
        <v>5547</v>
      </c>
      <c r="J115" s="470" t="s">
        <v>5546</v>
      </c>
      <c r="K115" s="373" t="s">
        <v>4548</v>
      </c>
      <c r="L115" s="373" t="s">
        <v>4252</v>
      </c>
      <c r="M115" s="373" t="s">
        <v>4246</v>
      </c>
      <c r="N115" s="375" t="s">
        <v>18</v>
      </c>
      <c r="O115" s="471" t="s">
        <v>5681</v>
      </c>
      <c r="P115" s="485">
        <v>21.24</v>
      </c>
      <c r="Q115" s="468" t="s">
        <v>5545</v>
      </c>
      <c r="R115" s="468" t="s">
        <v>5682</v>
      </c>
      <c r="S115" s="469" t="s">
        <v>5550</v>
      </c>
      <c r="T115" s="658"/>
    </row>
    <row r="116" spans="1:20" ht="25.5" x14ac:dyDescent="0.25">
      <c r="A116" s="379">
        <f t="shared" ca="1" si="5"/>
        <v>44473.072709953703</v>
      </c>
      <c r="B116" s="380" t="s">
        <v>3925</v>
      </c>
      <c r="C116" s="380" t="s">
        <v>1233</v>
      </c>
      <c r="D116" s="380" t="s">
        <v>3927</v>
      </c>
      <c r="E116" s="381">
        <v>0.1</v>
      </c>
      <c r="F116" s="380" t="s">
        <v>5557</v>
      </c>
      <c r="G116" s="380" t="s">
        <v>5555</v>
      </c>
      <c r="H116" s="380" t="s">
        <v>5556</v>
      </c>
      <c r="I116" s="472" t="s">
        <v>5554</v>
      </c>
      <c r="J116" s="472" t="s">
        <v>5553</v>
      </c>
      <c r="K116" s="380" t="s">
        <v>4557</v>
      </c>
      <c r="L116" s="380" t="s">
        <v>4252</v>
      </c>
      <c r="M116" s="380" t="s">
        <v>4246</v>
      </c>
      <c r="N116" s="387" t="s">
        <v>630</v>
      </c>
      <c r="O116" s="383" t="s">
        <v>4312</v>
      </c>
      <c r="P116" s="484">
        <v>-26.18</v>
      </c>
      <c r="Q116" s="407" t="s">
        <v>5551</v>
      </c>
      <c r="R116" s="407" t="s">
        <v>5651</v>
      </c>
      <c r="S116" s="467" t="s">
        <v>5552</v>
      </c>
      <c r="T116" s="658"/>
    </row>
    <row r="117" spans="1:20" x14ac:dyDescent="0.25">
      <c r="A117" s="372">
        <f t="shared" ca="1" si="5"/>
        <v>44473.072756828704</v>
      </c>
      <c r="B117" s="373" t="s">
        <v>3925</v>
      </c>
      <c r="C117" s="373" t="s">
        <v>1240</v>
      </c>
      <c r="D117" s="373" t="s">
        <v>3927</v>
      </c>
      <c r="E117" s="374">
        <v>0.1</v>
      </c>
      <c r="F117" s="470" t="s">
        <v>5560</v>
      </c>
      <c r="G117" s="470" t="s">
        <v>5559</v>
      </c>
      <c r="H117" s="470" t="s">
        <v>5561</v>
      </c>
      <c r="I117" s="470" t="s">
        <v>5562</v>
      </c>
      <c r="J117" s="470" t="s">
        <v>5563</v>
      </c>
      <c r="K117" s="373" t="s">
        <v>4948</v>
      </c>
      <c r="L117" s="373" t="s">
        <v>4254</v>
      </c>
      <c r="M117" s="373" t="s">
        <v>4246</v>
      </c>
      <c r="N117" s="375" t="s">
        <v>630</v>
      </c>
      <c r="O117" s="376" t="s">
        <v>4312</v>
      </c>
      <c r="P117" s="485">
        <v>-111.4</v>
      </c>
      <c r="Q117" s="468" t="s">
        <v>5558</v>
      </c>
      <c r="R117" s="468" t="s">
        <v>5683</v>
      </c>
      <c r="S117" s="469" t="s">
        <v>5564</v>
      </c>
      <c r="T117" s="658"/>
    </row>
    <row r="118" spans="1:20" ht="30.75" customHeight="1" x14ac:dyDescent="0.25">
      <c r="A118" s="379">
        <f t="shared" ca="1" si="5"/>
        <v>44473.072785416669</v>
      </c>
      <c r="B118" s="380" t="s">
        <v>3925</v>
      </c>
      <c r="C118" s="380" t="s">
        <v>2450</v>
      </c>
      <c r="D118" s="380" t="s">
        <v>3927</v>
      </c>
      <c r="E118" s="381">
        <v>0.1</v>
      </c>
      <c r="F118" s="380" t="s">
        <v>5571</v>
      </c>
      <c r="G118" s="380" t="s">
        <v>5569</v>
      </c>
      <c r="H118" s="380" t="s">
        <v>5570</v>
      </c>
      <c r="I118" s="472" t="s">
        <v>5568</v>
      </c>
      <c r="J118" s="472" t="s">
        <v>5567</v>
      </c>
      <c r="K118" s="380" t="s">
        <v>4557</v>
      </c>
      <c r="L118" s="380" t="s">
        <v>4252</v>
      </c>
      <c r="M118" s="380" t="s">
        <v>4246</v>
      </c>
      <c r="N118" s="387" t="s">
        <v>630</v>
      </c>
      <c r="O118" s="383" t="s">
        <v>4312</v>
      </c>
      <c r="P118" s="484">
        <v>-16.420000000000002</v>
      </c>
      <c r="Q118" s="407" t="s">
        <v>5566</v>
      </c>
      <c r="R118" s="407" t="s">
        <v>5650</v>
      </c>
      <c r="S118" s="467" t="s">
        <v>5565</v>
      </c>
      <c r="T118" s="658"/>
    </row>
    <row r="119" spans="1:20" x14ac:dyDescent="0.25">
      <c r="A119" s="372">
        <f t="shared" ca="1" si="5"/>
        <v>44473.072820717593</v>
      </c>
      <c r="B119" s="373" t="s">
        <v>3925</v>
      </c>
      <c r="C119" s="373" t="s">
        <v>2394</v>
      </c>
      <c r="D119" s="373" t="s">
        <v>3926</v>
      </c>
      <c r="E119" s="374">
        <v>0.1</v>
      </c>
      <c r="F119" s="373" t="s">
        <v>5577</v>
      </c>
      <c r="G119" s="373" t="s">
        <v>5576</v>
      </c>
      <c r="H119" s="470" t="s">
        <v>5685</v>
      </c>
      <c r="I119" s="470" t="s">
        <v>4150</v>
      </c>
      <c r="J119" s="470" t="s">
        <v>5575</v>
      </c>
      <c r="K119" s="373" t="s">
        <v>4571</v>
      </c>
      <c r="L119" s="373" t="s">
        <v>4252</v>
      </c>
      <c r="M119" s="373" t="s">
        <v>4247</v>
      </c>
      <c r="N119" s="375" t="s">
        <v>18</v>
      </c>
      <c r="O119" s="376" t="s">
        <v>4312</v>
      </c>
      <c r="P119" s="485">
        <v>33.94</v>
      </c>
      <c r="Q119" s="468" t="s">
        <v>5572</v>
      </c>
      <c r="R119" s="468" t="s">
        <v>5686</v>
      </c>
      <c r="S119" s="665" t="s">
        <v>5574</v>
      </c>
      <c r="T119" s="658"/>
    </row>
    <row r="120" spans="1:20" x14ac:dyDescent="0.25">
      <c r="A120" s="379">
        <f t="shared" ca="1" si="5"/>
        <v>44473.072858449072</v>
      </c>
      <c r="B120" s="380" t="s">
        <v>3925</v>
      </c>
      <c r="C120" s="380" t="s">
        <v>2394</v>
      </c>
      <c r="D120" s="380" t="s">
        <v>3926</v>
      </c>
      <c r="E120" s="381">
        <v>0.1</v>
      </c>
      <c r="F120" s="380" t="s">
        <v>5578</v>
      </c>
      <c r="G120" s="380" t="s">
        <v>5579</v>
      </c>
      <c r="H120" s="380" t="s">
        <v>5580</v>
      </c>
      <c r="I120" s="472" t="s">
        <v>5581</v>
      </c>
      <c r="J120" s="472" t="s">
        <v>4962</v>
      </c>
      <c r="K120" s="380" t="s">
        <v>4571</v>
      </c>
      <c r="L120" s="380" t="s">
        <v>4254</v>
      </c>
      <c r="M120" s="380" t="s">
        <v>4247</v>
      </c>
      <c r="N120" s="387" t="s">
        <v>18</v>
      </c>
      <c r="O120" s="383" t="s">
        <v>4312</v>
      </c>
      <c r="P120" s="484">
        <v>57.45</v>
      </c>
      <c r="Q120" s="407" t="s">
        <v>5573</v>
      </c>
      <c r="R120" s="407" t="s">
        <v>5684</v>
      </c>
      <c r="S120" s="666"/>
      <c r="T120" s="658"/>
    </row>
    <row r="121" spans="1:20" ht="30.75" customHeight="1" x14ac:dyDescent="0.25">
      <c r="A121" s="372">
        <f t="shared" ca="1" si="5"/>
        <v>44473.072897337966</v>
      </c>
      <c r="B121" s="373" t="s">
        <v>3925</v>
      </c>
      <c r="C121" s="373" t="s">
        <v>2610</v>
      </c>
      <c r="D121" s="373" t="s">
        <v>3926</v>
      </c>
      <c r="E121" s="374">
        <v>0.1</v>
      </c>
      <c r="F121" s="373" t="s">
        <v>5586</v>
      </c>
      <c r="G121" s="373" t="s">
        <v>5585</v>
      </c>
      <c r="H121" s="373" t="s">
        <v>5587</v>
      </c>
      <c r="I121" s="470" t="s">
        <v>5583</v>
      </c>
      <c r="J121" s="470" t="s">
        <v>5584</v>
      </c>
      <c r="K121" s="373" t="s">
        <v>4541</v>
      </c>
      <c r="L121" s="373" t="s">
        <v>4252</v>
      </c>
      <c r="M121" s="373" t="s">
        <v>4246</v>
      </c>
      <c r="N121" s="375" t="s">
        <v>18</v>
      </c>
      <c r="O121" s="376" t="s">
        <v>4312</v>
      </c>
      <c r="P121" s="485">
        <v>97.75</v>
      </c>
      <c r="Q121" s="468" t="s">
        <v>5582</v>
      </c>
      <c r="R121" s="468" t="s">
        <v>5687</v>
      </c>
      <c r="S121" s="469" t="s">
        <v>5588</v>
      </c>
      <c r="T121" s="658"/>
    </row>
    <row r="122" spans="1:20" ht="33" customHeight="1" x14ac:dyDescent="0.25">
      <c r="A122" s="379">
        <f t="shared" ca="1" si="5"/>
        <v>44473.07292766204</v>
      </c>
      <c r="B122" s="380" t="s">
        <v>3925</v>
      </c>
      <c r="C122" s="380" t="s">
        <v>2451</v>
      </c>
      <c r="D122" s="380" t="s">
        <v>3927</v>
      </c>
      <c r="E122" s="381">
        <v>0.1</v>
      </c>
      <c r="F122" s="380" t="s">
        <v>5600</v>
      </c>
      <c r="G122" s="380" t="s">
        <v>5598</v>
      </c>
      <c r="H122" s="380" t="s">
        <v>5599</v>
      </c>
      <c r="I122" s="472" t="s">
        <v>5597</v>
      </c>
      <c r="J122" s="472" t="s">
        <v>5596</v>
      </c>
      <c r="K122" s="380" t="s">
        <v>4557</v>
      </c>
      <c r="L122" s="380" t="s">
        <v>4252</v>
      </c>
      <c r="M122" s="380" t="s">
        <v>4246</v>
      </c>
      <c r="N122" s="387" t="s">
        <v>4458</v>
      </c>
      <c r="O122" s="383" t="s">
        <v>4312</v>
      </c>
      <c r="P122" s="486">
        <v>0</v>
      </c>
      <c r="Q122" s="407" t="s">
        <v>5595</v>
      </c>
      <c r="R122" s="407" t="s">
        <v>5649</v>
      </c>
      <c r="S122" s="467" t="s">
        <v>5589</v>
      </c>
      <c r="T122" s="658"/>
    </row>
    <row r="123" spans="1:20" x14ac:dyDescent="0.25">
      <c r="A123" s="372">
        <f t="shared" ca="1" si="5"/>
        <v>44473.073008796295</v>
      </c>
      <c r="B123" s="373" t="s">
        <v>3925</v>
      </c>
      <c r="C123" s="373" t="s">
        <v>5443</v>
      </c>
      <c r="D123" s="373" t="s">
        <v>3927</v>
      </c>
      <c r="E123" s="374">
        <v>0.1</v>
      </c>
      <c r="F123" s="373" t="s">
        <v>5605</v>
      </c>
      <c r="G123" s="373" t="s">
        <v>5603</v>
      </c>
      <c r="H123" s="373" t="s">
        <v>5604</v>
      </c>
      <c r="I123" s="470" t="s">
        <v>4235</v>
      </c>
      <c r="J123" s="470" t="s">
        <v>5606</v>
      </c>
      <c r="K123" s="373" t="s">
        <v>4571</v>
      </c>
      <c r="L123" s="373" t="s">
        <v>4254</v>
      </c>
      <c r="M123" s="373" t="s">
        <v>4246</v>
      </c>
      <c r="N123" s="375" t="s">
        <v>4458</v>
      </c>
      <c r="O123" s="376" t="s">
        <v>4312</v>
      </c>
      <c r="P123" s="483">
        <v>0</v>
      </c>
      <c r="Q123" s="468" t="s">
        <v>5601</v>
      </c>
      <c r="R123" s="468" t="s">
        <v>5644</v>
      </c>
      <c r="S123" s="659" t="s">
        <v>5590</v>
      </c>
      <c r="T123" s="658"/>
    </row>
    <row r="124" spans="1:20" x14ac:dyDescent="0.25">
      <c r="A124" s="372">
        <f ca="1">IF(B124&lt;&gt;"",IF(A124="",NOW(),A124),"")</f>
        <v>44473.073836805554</v>
      </c>
      <c r="B124" s="373" t="s">
        <v>3925</v>
      </c>
      <c r="C124" s="373" t="s">
        <v>5443</v>
      </c>
      <c r="D124" s="373" t="s">
        <v>3927</v>
      </c>
      <c r="E124" s="374">
        <v>0.1</v>
      </c>
      <c r="F124" s="373" t="s">
        <v>5607</v>
      </c>
      <c r="G124" s="373" t="s">
        <v>5648</v>
      </c>
      <c r="H124" s="373" t="s">
        <v>5647</v>
      </c>
      <c r="I124" s="470" t="s">
        <v>5646</v>
      </c>
      <c r="J124" s="470" t="s">
        <v>5645</v>
      </c>
      <c r="K124" s="373" t="s">
        <v>4571</v>
      </c>
      <c r="L124" s="373" t="s">
        <v>4252</v>
      </c>
      <c r="M124" s="373" t="s">
        <v>4246</v>
      </c>
      <c r="N124" s="375" t="s">
        <v>18</v>
      </c>
      <c r="O124" s="471" t="s">
        <v>4312</v>
      </c>
      <c r="P124" s="485">
        <v>45.72</v>
      </c>
      <c r="Q124" s="468" t="s">
        <v>5602</v>
      </c>
      <c r="R124" s="468" t="s">
        <v>5688</v>
      </c>
      <c r="S124" s="667"/>
      <c r="T124" s="658"/>
    </row>
    <row r="125" spans="1:20" ht="42" customHeight="1" x14ac:dyDescent="0.25">
      <c r="A125" s="379">
        <f t="shared" ca="1" si="5"/>
        <v>44473.073070486113</v>
      </c>
      <c r="B125" s="380" t="s">
        <v>3925</v>
      </c>
      <c r="C125" s="380" t="s">
        <v>2318</v>
      </c>
      <c r="D125" s="380" t="s">
        <v>3927</v>
      </c>
      <c r="E125" s="381">
        <v>0.1</v>
      </c>
      <c r="F125" s="380" t="s">
        <v>5612</v>
      </c>
      <c r="G125" s="380" t="s">
        <v>5611</v>
      </c>
      <c r="H125" s="472" t="s">
        <v>5690</v>
      </c>
      <c r="I125" s="472" t="s">
        <v>5610</v>
      </c>
      <c r="J125" s="472" t="s">
        <v>5609</v>
      </c>
      <c r="K125" s="380" t="s">
        <v>4550</v>
      </c>
      <c r="L125" s="380" t="s">
        <v>4252</v>
      </c>
      <c r="M125" s="380" t="s">
        <v>4246</v>
      </c>
      <c r="N125" s="387" t="s">
        <v>18</v>
      </c>
      <c r="O125" s="383" t="s">
        <v>4312</v>
      </c>
      <c r="P125" s="484">
        <v>34.450000000000003</v>
      </c>
      <c r="Q125" s="407" t="s">
        <v>5608</v>
      </c>
      <c r="R125" s="407" t="s">
        <v>5689</v>
      </c>
      <c r="S125" s="467" t="s">
        <v>5591</v>
      </c>
      <c r="T125" s="658"/>
    </row>
    <row r="126" spans="1:20" ht="25.5" x14ac:dyDescent="0.25">
      <c r="A126" s="372">
        <f t="shared" ca="1" si="5"/>
        <v>44473.073102083334</v>
      </c>
      <c r="B126" s="373" t="s">
        <v>3925</v>
      </c>
      <c r="C126" s="373" t="s">
        <v>1237</v>
      </c>
      <c r="D126" s="373" t="s">
        <v>3927</v>
      </c>
      <c r="E126" s="374">
        <v>0.1</v>
      </c>
      <c r="F126" s="373" t="s">
        <v>5616</v>
      </c>
      <c r="G126" s="373" t="s">
        <v>5614</v>
      </c>
      <c r="H126" s="373" t="s">
        <v>5615</v>
      </c>
      <c r="I126" s="470" t="s">
        <v>5617</v>
      </c>
      <c r="J126" s="470" t="s">
        <v>5618</v>
      </c>
      <c r="K126" s="373" t="s">
        <v>4571</v>
      </c>
      <c r="L126" s="373" t="s">
        <v>4254</v>
      </c>
      <c r="M126" s="373" t="s">
        <v>4247</v>
      </c>
      <c r="N126" s="375" t="s">
        <v>630</v>
      </c>
      <c r="O126" s="376" t="s">
        <v>4312</v>
      </c>
      <c r="P126" s="485">
        <v>-31.26</v>
      </c>
      <c r="Q126" s="468" t="s">
        <v>5613</v>
      </c>
      <c r="R126" s="468" t="s">
        <v>5643</v>
      </c>
      <c r="S126" s="469" t="s">
        <v>5592</v>
      </c>
      <c r="T126" s="658"/>
    </row>
    <row r="127" spans="1:20" ht="25.5" x14ac:dyDescent="0.25">
      <c r="A127" s="379">
        <f t="shared" ca="1" si="5"/>
        <v>44473.073136226849</v>
      </c>
      <c r="B127" s="380" t="s">
        <v>3925</v>
      </c>
      <c r="C127" s="380" t="s">
        <v>2393</v>
      </c>
      <c r="D127" s="380" t="s">
        <v>3927</v>
      </c>
      <c r="E127" s="381">
        <v>0.1</v>
      </c>
      <c r="F127" s="380" t="s">
        <v>5622</v>
      </c>
      <c r="G127" s="380" t="s">
        <v>5623</v>
      </c>
      <c r="H127" s="380" t="s">
        <v>5621</v>
      </c>
      <c r="I127" s="472" t="s">
        <v>5630</v>
      </c>
      <c r="J127" s="472" t="s">
        <v>5629</v>
      </c>
      <c r="K127" s="380" t="s">
        <v>4948</v>
      </c>
      <c r="L127" s="472" t="s">
        <v>4254</v>
      </c>
      <c r="M127" s="380" t="s">
        <v>4246</v>
      </c>
      <c r="N127" s="387" t="s">
        <v>630</v>
      </c>
      <c r="O127" s="383" t="s">
        <v>4312</v>
      </c>
      <c r="P127" s="484">
        <v>-39.090000000000003</v>
      </c>
      <c r="Q127" s="407" t="s">
        <v>5620</v>
      </c>
      <c r="R127" s="407" t="s">
        <v>5642</v>
      </c>
      <c r="S127" s="467" t="s">
        <v>5593</v>
      </c>
      <c r="T127" s="658"/>
    </row>
    <row r="128" spans="1:20" ht="38.25" x14ac:dyDescent="0.25">
      <c r="A128" s="372">
        <f t="shared" ca="1" si="5"/>
        <v>44473.073169328702</v>
      </c>
      <c r="B128" s="373" t="s">
        <v>3925</v>
      </c>
      <c r="C128" s="373" t="s">
        <v>2452</v>
      </c>
      <c r="D128" s="373" t="s">
        <v>3927</v>
      </c>
      <c r="E128" s="374">
        <v>0.1</v>
      </c>
      <c r="F128" s="373" t="s">
        <v>5624</v>
      </c>
      <c r="G128" s="373" t="s">
        <v>5626</v>
      </c>
      <c r="H128" s="373" t="s">
        <v>5625</v>
      </c>
      <c r="I128" s="470" t="s">
        <v>5627</v>
      </c>
      <c r="J128" s="470" t="s">
        <v>5628</v>
      </c>
      <c r="K128" s="373" t="s">
        <v>4948</v>
      </c>
      <c r="L128" s="373" t="s">
        <v>4254</v>
      </c>
      <c r="M128" s="373" t="s">
        <v>4246</v>
      </c>
      <c r="N128" s="375" t="s">
        <v>630</v>
      </c>
      <c r="O128" s="376" t="s">
        <v>4312</v>
      </c>
      <c r="P128" s="485">
        <v>-34.979999999999997</v>
      </c>
      <c r="Q128" s="468" t="s">
        <v>5619</v>
      </c>
      <c r="R128" s="468" t="s">
        <v>5641</v>
      </c>
      <c r="S128" s="469" t="s">
        <v>5594</v>
      </c>
      <c r="T128" s="658"/>
    </row>
    <row r="129" spans="1:20" ht="25.5" x14ac:dyDescent="0.25">
      <c r="A129" s="379">
        <f t="shared" ca="1" si="5"/>
        <v>44476.579148958335</v>
      </c>
      <c r="B129" s="380" t="s">
        <v>5655</v>
      </c>
      <c r="C129" s="380" t="s">
        <v>1235</v>
      </c>
      <c r="D129" s="380" t="s">
        <v>3927</v>
      </c>
      <c r="E129" s="381">
        <v>0.1</v>
      </c>
      <c r="F129" s="472" t="s">
        <v>5652</v>
      </c>
      <c r="G129" s="472" t="s">
        <v>5654</v>
      </c>
      <c r="H129" s="472" t="s">
        <v>5653</v>
      </c>
      <c r="I129" s="472" t="s">
        <v>5610</v>
      </c>
      <c r="J129" s="472">
        <v>69</v>
      </c>
      <c r="K129" s="380" t="s">
        <v>4715</v>
      </c>
      <c r="L129" s="380" t="s">
        <v>4254</v>
      </c>
      <c r="M129" s="380" t="s">
        <v>4247</v>
      </c>
      <c r="N129" s="387" t="s">
        <v>630</v>
      </c>
      <c r="O129" s="383" t="s">
        <v>4312</v>
      </c>
      <c r="P129" s="484">
        <v>-22.9</v>
      </c>
      <c r="Q129" s="407" t="s">
        <v>5656</v>
      </c>
      <c r="R129" s="407" t="s">
        <v>5694</v>
      </c>
      <c r="S129" s="467" t="s">
        <v>5657</v>
      </c>
      <c r="T129" s="658"/>
    </row>
    <row r="130" spans="1:20" ht="38.25" customHeight="1" x14ac:dyDescent="0.25">
      <c r="A130" s="372">
        <f t="shared" ca="1" si="5"/>
        <v>44476.599316087966</v>
      </c>
      <c r="B130" s="373" t="s">
        <v>3925</v>
      </c>
      <c r="C130" s="373" t="s">
        <v>1233</v>
      </c>
      <c r="D130" s="373" t="s">
        <v>3927</v>
      </c>
      <c r="E130" s="374">
        <v>0.1</v>
      </c>
      <c r="F130" s="373" t="s">
        <v>5664</v>
      </c>
      <c r="G130" s="373" t="s">
        <v>5662</v>
      </c>
      <c r="H130" s="373" t="s">
        <v>5663</v>
      </c>
      <c r="I130" s="470" t="s">
        <v>5554</v>
      </c>
      <c r="J130" s="373">
        <v>90</v>
      </c>
      <c r="K130" s="373" t="s">
        <v>4557</v>
      </c>
      <c r="L130" s="373" t="s">
        <v>4254</v>
      </c>
      <c r="M130" s="373" t="s">
        <v>4246</v>
      </c>
      <c r="N130" s="375" t="s">
        <v>630</v>
      </c>
      <c r="O130" s="376" t="s">
        <v>4312</v>
      </c>
      <c r="P130" s="485">
        <v>-26.03</v>
      </c>
      <c r="Q130" s="468" t="s">
        <v>5660</v>
      </c>
      <c r="R130" s="468" t="s">
        <v>5693</v>
      </c>
      <c r="S130" s="665" t="s">
        <v>5661</v>
      </c>
      <c r="T130" s="658"/>
    </row>
    <row r="131" spans="1:20" x14ac:dyDescent="0.25">
      <c r="A131" s="379">
        <f t="shared" ca="1" si="5"/>
        <v>44476.604290972224</v>
      </c>
      <c r="B131" s="380" t="s">
        <v>3925</v>
      </c>
      <c r="C131" s="380" t="s">
        <v>1233</v>
      </c>
      <c r="D131" s="380" t="s">
        <v>3927</v>
      </c>
      <c r="E131" s="381">
        <v>0.1</v>
      </c>
      <c r="F131" s="380" t="s">
        <v>5667</v>
      </c>
      <c r="G131" s="380" t="s">
        <v>5666</v>
      </c>
      <c r="H131" s="380" t="s">
        <v>5668</v>
      </c>
      <c r="I131" s="380">
        <v>40</v>
      </c>
      <c r="J131" s="380">
        <v>120</v>
      </c>
      <c r="K131" s="380" t="s">
        <v>4557</v>
      </c>
      <c r="L131" s="380" t="s">
        <v>4252</v>
      </c>
      <c r="M131" s="380" t="s">
        <v>4246</v>
      </c>
      <c r="N131" s="387" t="s">
        <v>4458</v>
      </c>
      <c r="O131" s="383" t="s">
        <v>4312</v>
      </c>
      <c r="P131" s="486">
        <v>0</v>
      </c>
      <c r="Q131" s="407" t="s">
        <v>5665</v>
      </c>
      <c r="R131" s="407" t="s">
        <v>5692</v>
      </c>
      <c r="S131" s="668"/>
      <c r="T131" s="658"/>
    </row>
    <row r="132" spans="1:20" ht="25.5" x14ac:dyDescent="0.25">
      <c r="A132" s="372">
        <f t="shared" ca="1" si="5"/>
        <v>44476.620536689814</v>
      </c>
      <c r="B132" s="373" t="s">
        <v>3925</v>
      </c>
      <c r="C132" s="373" t="s">
        <v>2393</v>
      </c>
      <c r="D132" s="373" t="s">
        <v>3927</v>
      </c>
      <c r="E132" s="374">
        <v>0.1</v>
      </c>
      <c r="F132" s="373" t="s">
        <v>5671</v>
      </c>
      <c r="G132" s="373" t="s">
        <v>5669</v>
      </c>
      <c r="H132" s="373" t="s">
        <v>5670</v>
      </c>
      <c r="I132" s="470" t="s">
        <v>5141</v>
      </c>
      <c r="J132" s="470" t="s">
        <v>5672</v>
      </c>
      <c r="K132" s="373" t="s">
        <v>4557</v>
      </c>
      <c r="L132" s="373" t="s">
        <v>4254</v>
      </c>
      <c r="M132" s="373" t="s">
        <v>4246</v>
      </c>
      <c r="N132" s="375" t="s">
        <v>630</v>
      </c>
      <c r="O132" s="376" t="s">
        <v>4312</v>
      </c>
      <c r="P132" s="485">
        <v>-30.84</v>
      </c>
      <c r="Q132" s="468" t="s">
        <v>5674</v>
      </c>
      <c r="R132" s="468" t="s">
        <v>5691</v>
      </c>
      <c r="S132" s="525" t="s">
        <v>5673</v>
      </c>
      <c r="T132" s="658"/>
    </row>
    <row r="133" spans="1:20" ht="25.5" x14ac:dyDescent="0.25">
      <c r="A133" s="379">
        <f t="shared" ca="1" si="5"/>
        <v>44487.437388888888</v>
      </c>
      <c r="B133" s="380" t="s">
        <v>3925</v>
      </c>
      <c r="C133" s="380" t="s">
        <v>2452</v>
      </c>
      <c r="D133" s="380" t="s">
        <v>3926</v>
      </c>
      <c r="E133" s="381">
        <v>0.2</v>
      </c>
      <c r="F133" s="380" t="s">
        <v>5695</v>
      </c>
      <c r="G133" s="380" t="s">
        <v>5697</v>
      </c>
      <c r="H133" s="380" t="s">
        <v>5696</v>
      </c>
      <c r="I133" s="472" t="s">
        <v>5698</v>
      </c>
      <c r="J133" s="472" t="s">
        <v>5699</v>
      </c>
      <c r="K133" s="380" t="s">
        <v>4541</v>
      </c>
      <c r="L133" s="380" t="s">
        <v>4252</v>
      </c>
      <c r="M133" s="380" t="s">
        <v>4247</v>
      </c>
      <c r="N133" s="387" t="s">
        <v>630</v>
      </c>
      <c r="O133" s="383" t="s">
        <v>4312</v>
      </c>
      <c r="P133" s="484">
        <v>-209.96</v>
      </c>
      <c r="Q133" s="407" t="s">
        <v>5701</v>
      </c>
      <c r="R133" s="407" t="s">
        <v>5757</v>
      </c>
      <c r="S133" s="467" t="s">
        <v>5702</v>
      </c>
      <c r="T133" s="658"/>
    </row>
    <row r="134" spans="1:20" x14ac:dyDescent="0.25">
      <c r="A134" s="372">
        <f t="shared" ca="1" si="5"/>
        <v>44487.463771180555</v>
      </c>
      <c r="B134" s="373" t="s">
        <v>3925</v>
      </c>
      <c r="C134" s="373" t="s">
        <v>2318</v>
      </c>
      <c r="D134" s="373" t="s">
        <v>3926</v>
      </c>
      <c r="E134" s="374">
        <v>0.2</v>
      </c>
      <c r="F134" s="373" t="s">
        <v>5708</v>
      </c>
      <c r="G134" s="373" t="s">
        <v>5706</v>
      </c>
      <c r="H134" s="373" t="s">
        <v>5707</v>
      </c>
      <c r="I134" s="470" t="s">
        <v>4150</v>
      </c>
      <c r="J134" s="470" t="s">
        <v>5705</v>
      </c>
      <c r="K134" s="373" t="s">
        <v>4948</v>
      </c>
      <c r="L134" s="373" t="s">
        <v>4254</v>
      </c>
      <c r="M134" s="373" t="s">
        <v>4247</v>
      </c>
      <c r="N134" s="375" t="s">
        <v>630</v>
      </c>
      <c r="O134" s="376" t="s">
        <v>4312</v>
      </c>
      <c r="P134" s="485">
        <v>-72.16</v>
      </c>
      <c r="Q134" s="468" t="s">
        <v>5704</v>
      </c>
      <c r="R134" s="468" t="s">
        <v>5744</v>
      </c>
      <c r="S134" s="526" t="s">
        <v>5703</v>
      </c>
      <c r="T134" s="658"/>
    </row>
    <row r="135" spans="1:20" ht="25.5" x14ac:dyDescent="0.25">
      <c r="A135" s="379">
        <f t="shared" ca="1" si="5"/>
        <v>44487.466644328706</v>
      </c>
      <c r="B135" s="380" t="s">
        <v>3925</v>
      </c>
      <c r="C135" s="380" t="s">
        <v>5443</v>
      </c>
      <c r="D135" s="380" t="s">
        <v>3927</v>
      </c>
      <c r="E135" s="381">
        <v>0.2</v>
      </c>
      <c r="F135" s="380" t="s">
        <v>5712</v>
      </c>
      <c r="G135" s="380" t="s">
        <v>5711</v>
      </c>
      <c r="H135" s="380" t="s">
        <v>5713</v>
      </c>
      <c r="I135" s="472" t="s">
        <v>5714</v>
      </c>
      <c r="J135" s="472" t="s">
        <v>5715</v>
      </c>
      <c r="K135" s="380" t="s">
        <v>4954</v>
      </c>
      <c r="L135" s="380" t="s">
        <v>4254</v>
      </c>
      <c r="M135" s="380" t="s">
        <v>4246</v>
      </c>
      <c r="N135" s="387" t="s">
        <v>630</v>
      </c>
      <c r="O135" s="383" t="s">
        <v>4312</v>
      </c>
      <c r="P135" s="484">
        <v>-63.85</v>
      </c>
      <c r="Q135" s="407" t="s">
        <v>5709</v>
      </c>
      <c r="R135" s="407" t="s">
        <v>5747</v>
      </c>
      <c r="S135" s="467" t="s">
        <v>5710</v>
      </c>
      <c r="T135" s="658"/>
    </row>
    <row r="136" spans="1:20" x14ac:dyDescent="0.25">
      <c r="A136" s="372">
        <f t="shared" ca="1" si="5"/>
        <v>44487.493843750002</v>
      </c>
      <c r="B136" s="373" t="s">
        <v>3925</v>
      </c>
      <c r="C136" s="373" t="s">
        <v>2319</v>
      </c>
      <c r="D136" s="373" t="s">
        <v>3927</v>
      </c>
      <c r="E136" s="374">
        <v>0.2</v>
      </c>
      <c r="F136" s="373" t="s">
        <v>5719</v>
      </c>
      <c r="G136" s="373" t="s">
        <v>5717</v>
      </c>
      <c r="H136" s="373" t="s">
        <v>5718</v>
      </c>
      <c r="I136" s="470" t="s">
        <v>5720</v>
      </c>
      <c r="J136" s="470" t="s">
        <v>5721</v>
      </c>
      <c r="K136" s="373" t="s">
        <v>4571</v>
      </c>
      <c r="L136" s="373" t="s">
        <v>4254</v>
      </c>
      <c r="M136" s="373" t="s">
        <v>4247</v>
      </c>
      <c r="N136" s="375" t="s">
        <v>630</v>
      </c>
      <c r="O136" s="471" t="s">
        <v>4312</v>
      </c>
      <c r="P136" s="485">
        <v>-39</v>
      </c>
      <c r="Q136" s="468" t="s">
        <v>5716</v>
      </c>
      <c r="R136" s="468" t="s">
        <v>5746</v>
      </c>
      <c r="S136" s="526" t="s">
        <v>5722</v>
      </c>
      <c r="T136" s="658"/>
    </row>
    <row r="137" spans="1:20" x14ac:dyDescent="0.25">
      <c r="A137" s="379">
        <f t="shared" ca="1" si="5"/>
        <v>44487.52044641204</v>
      </c>
      <c r="B137" s="380" t="s">
        <v>3925</v>
      </c>
      <c r="C137" s="380" t="s">
        <v>4011</v>
      </c>
      <c r="D137" s="380" t="s">
        <v>3927</v>
      </c>
      <c r="E137" s="381">
        <v>0.2</v>
      </c>
      <c r="F137" s="380" t="s">
        <v>5723</v>
      </c>
      <c r="G137" s="380" t="s">
        <v>5725</v>
      </c>
      <c r="H137" s="380" t="s">
        <v>5724</v>
      </c>
      <c r="I137" s="380">
        <v>1069</v>
      </c>
      <c r="J137" s="380">
        <v>3211</v>
      </c>
      <c r="K137" s="380" t="s">
        <v>4948</v>
      </c>
      <c r="L137" s="380" t="s">
        <v>4254</v>
      </c>
      <c r="M137" s="380" t="s">
        <v>4246</v>
      </c>
      <c r="N137" s="387" t="s">
        <v>630</v>
      </c>
      <c r="O137" s="383" t="s">
        <v>4312</v>
      </c>
      <c r="P137" s="484">
        <v>-427.6</v>
      </c>
      <c r="Q137" s="407" t="s">
        <v>5726</v>
      </c>
      <c r="R137" s="407" t="s">
        <v>5743</v>
      </c>
      <c r="S137" s="467" t="s">
        <v>5727</v>
      </c>
      <c r="T137" s="658"/>
    </row>
    <row r="138" spans="1:20" x14ac:dyDescent="0.25">
      <c r="A138" s="372">
        <f t="shared" ca="1" si="5"/>
        <v>44487.791060763891</v>
      </c>
      <c r="B138" s="373" t="s">
        <v>3925</v>
      </c>
      <c r="C138" s="373" t="s">
        <v>1240</v>
      </c>
      <c r="D138" s="373" t="s">
        <v>3926</v>
      </c>
      <c r="E138" s="374">
        <v>0.2</v>
      </c>
      <c r="F138" s="373" t="s">
        <v>5734</v>
      </c>
      <c r="G138" s="373" t="s">
        <v>5730</v>
      </c>
      <c r="H138" s="373" t="s">
        <v>5733</v>
      </c>
      <c r="I138" s="470" t="s">
        <v>5732</v>
      </c>
      <c r="J138" s="470" t="s">
        <v>5731</v>
      </c>
      <c r="K138" s="373" t="s">
        <v>4953</v>
      </c>
      <c r="L138" s="373" t="s">
        <v>4252</v>
      </c>
      <c r="M138" s="373" t="s">
        <v>4247</v>
      </c>
      <c r="N138" s="375" t="s">
        <v>630</v>
      </c>
      <c r="O138" s="376" t="s">
        <v>4312</v>
      </c>
      <c r="P138" s="485">
        <v>-111.4</v>
      </c>
      <c r="Q138" s="468" t="s">
        <v>5728</v>
      </c>
      <c r="R138" s="468" t="s">
        <v>5769</v>
      </c>
      <c r="S138" s="527" t="s">
        <v>5729</v>
      </c>
      <c r="T138" s="658"/>
    </row>
    <row r="139" spans="1:20" x14ac:dyDescent="0.25">
      <c r="A139" s="379">
        <f t="shared" ref="A139:A150" ca="1" si="6">IF(B139&lt;&gt;"",IF(A139="",NOW(),A139),"")</f>
        <v>44487.806238078701</v>
      </c>
      <c r="B139" s="380" t="s">
        <v>3925</v>
      </c>
      <c r="C139" s="380" t="s">
        <v>1238</v>
      </c>
      <c r="D139" s="380" t="s">
        <v>3927</v>
      </c>
      <c r="E139" s="381">
        <v>0.2</v>
      </c>
      <c r="F139" s="380" t="s">
        <v>5741</v>
      </c>
      <c r="G139" s="380" t="s">
        <v>5739</v>
      </c>
      <c r="H139" s="380" t="s">
        <v>5740</v>
      </c>
      <c r="I139" s="472" t="s">
        <v>5738</v>
      </c>
      <c r="J139" s="472" t="s">
        <v>5737</v>
      </c>
      <c r="K139" s="380" t="s">
        <v>5736</v>
      </c>
      <c r="L139" s="380" t="s">
        <v>4254</v>
      </c>
      <c r="M139" s="380" t="s">
        <v>4247</v>
      </c>
      <c r="N139" s="387" t="s">
        <v>630</v>
      </c>
      <c r="O139" s="383" t="s">
        <v>4312</v>
      </c>
      <c r="P139" s="484">
        <v>-74.2</v>
      </c>
      <c r="Q139" s="407" t="s">
        <v>5735</v>
      </c>
      <c r="R139" s="407" t="s">
        <v>5745</v>
      </c>
      <c r="S139" s="467" t="s">
        <v>5742</v>
      </c>
      <c r="T139" s="658"/>
    </row>
    <row r="140" spans="1:20" ht="25.5" x14ac:dyDescent="0.25">
      <c r="A140" s="372">
        <f t="shared" ca="1" si="6"/>
        <v>44490.007093171298</v>
      </c>
      <c r="B140" s="373" t="s">
        <v>3925</v>
      </c>
      <c r="C140" s="373" t="s">
        <v>4011</v>
      </c>
      <c r="D140" s="373" t="s">
        <v>3926</v>
      </c>
      <c r="E140" s="374">
        <v>0.2</v>
      </c>
      <c r="F140" s="470" t="s">
        <v>5750</v>
      </c>
      <c r="G140" s="373" t="s">
        <v>5752</v>
      </c>
      <c r="H140" s="373" t="s">
        <v>5751</v>
      </c>
      <c r="I140" s="373">
        <v>1396</v>
      </c>
      <c r="J140" s="373">
        <v>4186</v>
      </c>
      <c r="K140" s="373" t="s">
        <v>4541</v>
      </c>
      <c r="L140" s="373" t="s">
        <v>4252</v>
      </c>
      <c r="M140" s="373" t="s">
        <v>4246</v>
      </c>
      <c r="N140" s="375" t="s">
        <v>630</v>
      </c>
      <c r="O140" s="376" t="s">
        <v>4312</v>
      </c>
      <c r="P140" s="485">
        <v>-558.4</v>
      </c>
      <c r="Q140" s="468" t="s">
        <v>5749</v>
      </c>
      <c r="R140" s="468" t="s">
        <v>5758</v>
      </c>
      <c r="S140" s="528" t="s">
        <v>5748</v>
      </c>
      <c r="T140" s="658"/>
    </row>
    <row r="141" spans="1:20" ht="25.5" x14ac:dyDescent="0.25">
      <c r="A141" s="379">
        <f t="shared" ca="1" si="6"/>
        <v>44490.014161921295</v>
      </c>
      <c r="B141" s="380" t="s">
        <v>3925</v>
      </c>
      <c r="C141" s="380" t="s">
        <v>3700</v>
      </c>
      <c r="D141" s="380" t="s">
        <v>3926</v>
      </c>
      <c r="E141" s="381">
        <v>0.2</v>
      </c>
      <c r="F141" s="380">
        <v>35547</v>
      </c>
      <c r="G141" s="380">
        <v>35407</v>
      </c>
      <c r="H141" s="380">
        <v>35969</v>
      </c>
      <c r="I141" s="380">
        <v>140</v>
      </c>
      <c r="J141" s="380">
        <v>422</v>
      </c>
      <c r="K141" s="380" t="s">
        <v>4541</v>
      </c>
      <c r="L141" s="380" t="s">
        <v>4254</v>
      </c>
      <c r="M141" s="380" t="s">
        <v>4247</v>
      </c>
      <c r="N141" s="387" t="s">
        <v>18</v>
      </c>
      <c r="O141" s="383" t="s">
        <v>4312</v>
      </c>
      <c r="P141" s="484">
        <v>361</v>
      </c>
      <c r="Q141" s="407" t="s">
        <v>5753</v>
      </c>
      <c r="R141" s="407" t="s">
        <v>5912</v>
      </c>
      <c r="S141" s="467" t="s">
        <v>5754</v>
      </c>
      <c r="T141" s="658"/>
    </row>
    <row r="142" spans="1:20" x14ac:dyDescent="0.25">
      <c r="A142" s="372">
        <f t="shared" ca="1" si="6"/>
        <v>44493.068615393517</v>
      </c>
      <c r="B142" s="373" t="s">
        <v>3925</v>
      </c>
      <c r="C142" s="373" t="s">
        <v>1232</v>
      </c>
      <c r="D142" s="373" t="s">
        <v>3926</v>
      </c>
      <c r="E142" s="374">
        <v>0.2</v>
      </c>
      <c r="F142" s="373" t="s">
        <v>5765</v>
      </c>
      <c r="G142" s="373" t="s">
        <v>5763</v>
      </c>
      <c r="H142" s="470" t="s">
        <v>5764</v>
      </c>
      <c r="I142" s="470" t="s">
        <v>5766</v>
      </c>
      <c r="J142" s="470" t="s">
        <v>5767</v>
      </c>
      <c r="K142" s="373" t="s">
        <v>4571</v>
      </c>
      <c r="L142" s="373" t="s">
        <v>4254</v>
      </c>
      <c r="M142" s="373" t="s">
        <v>4247</v>
      </c>
      <c r="N142" s="375" t="s">
        <v>630</v>
      </c>
      <c r="O142" s="376" t="s">
        <v>4312</v>
      </c>
      <c r="P142" s="485">
        <v>-47.6</v>
      </c>
      <c r="Q142" s="468" t="s">
        <v>5755</v>
      </c>
      <c r="R142" s="468" t="s">
        <v>5867</v>
      </c>
      <c r="S142" s="665" t="s">
        <v>5768</v>
      </c>
      <c r="T142" s="658"/>
    </row>
    <row r="143" spans="1:20" x14ac:dyDescent="0.25">
      <c r="A143" s="379">
        <f t="shared" ca="1" si="6"/>
        <v>44493.068648379631</v>
      </c>
      <c r="B143" s="380" t="s">
        <v>3925</v>
      </c>
      <c r="C143" s="380" t="s">
        <v>1232</v>
      </c>
      <c r="D143" s="380" t="s">
        <v>3926</v>
      </c>
      <c r="E143" s="381">
        <v>0.2</v>
      </c>
      <c r="F143" s="472" t="s">
        <v>5761</v>
      </c>
      <c r="G143" s="472" t="s">
        <v>5759</v>
      </c>
      <c r="H143" s="472" t="s">
        <v>5760</v>
      </c>
      <c r="I143" s="380">
        <v>29</v>
      </c>
      <c r="J143" s="472" t="s">
        <v>5762</v>
      </c>
      <c r="K143" s="380" t="s">
        <v>4571</v>
      </c>
      <c r="L143" s="380" t="s">
        <v>4252</v>
      </c>
      <c r="M143" s="380" t="s">
        <v>4246</v>
      </c>
      <c r="N143" s="387" t="s">
        <v>630</v>
      </c>
      <c r="O143" s="383" t="s">
        <v>4312</v>
      </c>
      <c r="P143" s="484">
        <v>-58</v>
      </c>
      <c r="Q143" s="407" t="s">
        <v>5756</v>
      </c>
      <c r="R143" s="407" t="s">
        <v>5868</v>
      </c>
      <c r="S143" s="666"/>
      <c r="T143" s="658"/>
    </row>
    <row r="144" spans="1:20" x14ac:dyDescent="0.25">
      <c r="A144" s="372">
        <f t="shared" ca="1" si="6"/>
        <v>44494.024545486114</v>
      </c>
      <c r="B144" s="373" t="s">
        <v>3925</v>
      </c>
      <c r="C144" s="373" t="s">
        <v>2452</v>
      </c>
      <c r="D144" s="373" t="s">
        <v>3927</v>
      </c>
      <c r="E144" s="374">
        <v>0.2</v>
      </c>
      <c r="F144" s="373" t="s">
        <v>5772</v>
      </c>
      <c r="G144" s="373" t="s">
        <v>5770</v>
      </c>
      <c r="H144" s="373" t="s">
        <v>5771</v>
      </c>
      <c r="I144" s="373">
        <v>60</v>
      </c>
      <c r="J144" s="373">
        <v>180</v>
      </c>
      <c r="K144" s="373" t="s">
        <v>4802</v>
      </c>
      <c r="L144" s="373" t="s">
        <v>4252</v>
      </c>
      <c r="M144" s="373" t="s">
        <v>4247</v>
      </c>
      <c r="N144" s="375" t="s">
        <v>4458</v>
      </c>
      <c r="O144" s="376" t="s">
        <v>4312</v>
      </c>
      <c r="P144" s="483">
        <v>0</v>
      </c>
      <c r="Q144" s="468" t="s">
        <v>5773</v>
      </c>
      <c r="R144" s="468" t="s">
        <v>5887</v>
      </c>
      <c r="S144" s="378" t="s">
        <v>5774</v>
      </c>
      <c r="T144" s="658"/>
    </row>
    <row r="145" spans="1:20" x14ac:dyDescent="0.25">
      <c r="A145" s="379">
        <f t="shared" ca="1" si="6"/>
        <v>44494.029295601853</v>
      </c>
      <c r="B145" s="380" t="s">
        <v>3925</v>
      </c>
      <c r="C145" s="380" t="s">
        <v>2393</v>
      </c>
      <c r="D145" s="380" t="s">
        <v>3927</v>
      </c>
      <c r="E145" s="381">
        <v>0.2</v>
      </c>
      <c r="F145" s="380" t="s">
        <v>5779</v>
      </c>
      <c r="G145" s="380" t="s">
        <v>5777</v>
      </c>
      <c r="H145" s="380" t="s">
        <v>5778</v>
      </c>
      <c r="I145" s="380">
        <v>35</v>
      </c>
      <c r="J145" s="380">
        <v>105</v>
      </c>
      <c r="K145" s="380" t="s">
        <v>4954</v>
      </c>
      <c r="L145" s="380" t="s">
        <v>4252</v>
      </c>
      <c r="M145" s="380" t="s">
        <v>4247</v>
      </c>
      <c r="N145" s="387" t="s">
        <v>4458</v>
      </c>
      <c r="O145" s="383" t="s">
        <v>4312</v>
      </c>
      <c r="P145" s="486">
        <v>0</v>
      </c>
      <c r="Q145" s="407" t="s">
        <v>5776</v>
      </c>
      <c r="R145" s="407" t="s">
        <v>5886</v>
      </c>
      <c r="S145" s="385" t="s">
        <v>5775</v>
      </c>
      <c r="T145" s="658"/>
    </row>
    <row r="146" spans="1:20" ht="25.5" x14ac:dyDescent="0.25">
      <c r="A146" s="372">
        <f t="shared" ca="1" si="6"/>
        <v>44494.02993773148</v>
      </c>
      <c r="B146" s="373" t="s">
        <v>3925</v>
      </c>
      <c r="C146" s="373" t="s">
        <v>1237</v>
      </c>
      <c r="D146" s="373" t="s">
        <v>3927</v>
      </c>
      <c r="E146" s="374">
        <v>0.2</v>
      </c>
      <c r="F146" s="373" t="s">
        <v>5783</v>
      </c>
      <c r="G146" s="373" t="s">
        <v>5781</v>
      </c>
      <c r="H146" s="373" t="s">
        <v>5782</v>
      </c>
      <c r="I146" s="373">
        <v>45</v>
      </c>
      <c r="J146" s="373">
        <v>135</v>
      </c>
      <c r="K146" s="373" t="s">
        <v>4802</v>
      </c>
      <c r="L146" s="373" t="s">
        <v>4252</v>
      </c>
      <c r="M146" s="373" t="s">
        <v>4246</v>
      </c>
      <c r="N146" s="375" t="s">
        <v>5700</v>
      </c>
      <c r="O146" s="376" t="s">
        <v>4312</v>
      </c>
      <c r="P146" s="485">
        <v>-78.92</v>
      </c>
      <c r="Q146" s="468" t="s">
        <v>5784</v>
      </c>
      <c r="R146" s="468" t="s">
        <v>5885</v>
      </c>
      <c r="S146" s="378" t="s">
        <v>5780</v>
      </c>
      <c r="T146" s="658"/>
    </row>
    <row r="147" spans="1:20" x14ac:dyDescent="0.25">
      <c r="A147" s="379">
        <f t="shared" ca="1" si="6"/>
        <v>44494.106827430558</v>
      </c>
      <c r="B147" s="380" t="s">
        <v>3925</v>
      </c>
      <c r="C147" s="380" t="s">
        <v>2318</v>
      </c>
      <c r="D147" s="380" t="s">
        <v>3926</v>
      </c>
      <c r="E147" s="381">
        <v>0.2</v>
      </c>
      <c r="F147" s="380" t="s">
        <v>5789</v>
      </c>
      <c r="G147" s="380" t="s">
        <v>5787</v>
      </c>
      <c r="H147" s="380" t="s">
        <v>5788</v>
      </c>
      <c r="I147" s="380">
        <v>35</v>
      </c>
      <c r="J147" s="380">
        <v>105</v>
      </c>
      <c r="K147" s="380" t="s">
        <v>4953</v>
      </c>
      <c r="L147" s="380" t="s">
        <v>4252</v>
      </c>
      <c r="M147" s="380" t="s">
        <v>4246</v>
      </c>
      <c r="N147" s="387" t="s">
        <v>630</v>
      </c>
      <c r="O147" s="383" t="s">
        <v>4312</v>
      </c>
      <c r="P147" s="484">
        <v>-95.99</v>
      </c>
      <c r="Q147" s="407" t="s">
        <v>5785</v>
      </c>
      <c r="R147" s="407" t="s">
        <v>5908</v>
      </c>
      <c r="S147" s="669" t="s">
        <v>5793</v>
      </c>
      <c r="T147" s="658"/>
    </row>
    <row r="148" spans="1:20" x14ac:dyDescent="0.25">
      <c r="A148" s="372">
        <f t="shared" ca="1" si="6"/>
        <v>44494.106863310182</v>
      </c>
      <c r="B148" s="373" t="s">
        <v>3925</v>
      </c>
      <c r="C148" s="373" t="s">
        <v>2318</v>
      </c>
      <c r="D148" s="373" t="s">
        <v>3926</v>
      </c>
      <c r="E148" s="374">
        <v>0.2</v>
      </c>
      <c r="F148" s="373" t="s">
        <v>5792</v>
      </c>
      <c r="G148" s="373" t="s">
        <v>5790</v>
      </c>
      <c r="H148" s="373" t="s">
        <v>5791</v>
      </c>
      <c r="I148" s="373">
        <v>35</v>
      </c>
      <c r="J148" s="373">
        <v>105</v>
      </c>
      <c r="K148" s="373" t="s">
        <v>4953</v>
      </c>
      <c r="L148" s="373" t="s">
        <v>4254</v>
      </c>
      <c r="M148" s="373" t="s">
        <v>4246</v>
      </c>
      <c r="N148" s="375" t="s">
        <v>18</v>
      </c>
      <c r="O148" s="471" t="s">
        <v>5911</v>
      </c>
      <c r="P148" s="524" t="s">
        <v>5909</v>
      </c>
      <c r="Q148" s="468" t="s">
        <v>5786</v>
      </c>
      <c r="R148" s="468" t="s">
        <v>5910</v>
      </c>
      <c r="S148" s="662"/>
      <c r="T148" s="658"/>
    </row>
    <row r="149" spans="1:20" ht="25.5" customHeight="1" x14ac:dyDescent="0.25">
      <c r="A149" s="379">
        <f t="shared" ca="1" si="6"/>
        <v>44494.111742476853</v>
      </c>
      <c r="B149" s="380" t="s">
        <v>3925</v>
      </c>
      <c r="C149" s="380" t="s">
        <v>5443</v>
      </c>
      <c r="D149" s="380" t="s">
        <v>3927</v>
      </c>
      <c r="E149" s="381">
        <v>0.2</v>
      </c>
      <c r="F149" s="380" t="s">
        <v>5799</v>
      </c>
      <c r="G149" s="380" t="s">
        <v>5797</v>
      </c>
      <c r="H149" s="380" t="s">
        <v>5798</v>
      </c>
      <c r="I149" s="472" t="s">
        <v>5800</v>
      </c>
      <c r="J149" s="472" t="s">
        <v>5801</v>
      </c>
      <c r="K149" s="380" t="s">
        <v>4802</v>
      </c>
      <c r="L149" s="380" t="s">
        <v>4254</v>
      </c>
      <c r="M149" s="380" t="s">
        <v>4246</v>
      </c>
      <c r="N149" s="387" t="s">
        <v>630</v>
      </c>
      <c r="O149" s="383" t="s">
        <v>4312</v>
      </c>
      <c r="P149" s="484">
        <v>-50.76</v>
      </c>
      <c r="Q149" s="407" t="s">
        <v>5795</v>
      </c>
      <c r="R149" s="407" t="s">
        <v>5884</v>
      </c>
      <c r="S149" s="661" t="s">
        <v>5794</v>
      </c>
      <c r="T149" s="658"/>
    </row>
    <row r="150" spans="1:20" x14ac:dyDescent="0.25">
      <c r="A150" s="372">
        <f t="shared" ca="1" si="6"/>
        <v>44494.111776273145</v>
      </c>
      <c r="B150" s="373" t="s">
        <v>3925</v>
      </c>
      <c r="C150" s="373" t="s">
        <v>5443</v>
      </c>
      <c r="D150" s="373" t="s">
        <v>3927</v>
      </c>
      <c r="E150" s="374">
        <v>0.2</v>
      </c>
      <c r="F150" s="373" t="s">
        <v>5804</v>
      </c>
      <c r="G150" s="373" t="s">
        <v>5802</v>
      </c>
      <c r="H150" s="373" t="s">
        <v>5803</v>
      </c>
      <c r="I150" s="470" t="s">
        <v>5805</v>
      </c>
      <c r="J150" s="373">
        <v>68</v>
      </c>
      <c r="K150" s="373" t="s">
        <v>4802</v>
      </c>
      <c r="L150" s="373" t="s">
        <v>4252</v>
      </c>
      <c r="M150" s="373" t="s">
        <v>4246</v>
      </c>
      <c r="N150" s="375" t="s">
        <v>18</v>
      </c>
      <c r="O150" s="376" t="s">
        <v>4312</v>
      </c>
      <c r="P150" s="485">
        <v>149.12</v>
      </c>
      <c r="Q150" s="468" t="s">
        <v>5796</v>
      </c>
      <c r="R150" s="468" t="s">
        <v>5908</v>
      </c>
      <c r="S150" s="662"/>
      <c r="T150" s="658"/>
    </row>
    <row r="151" spans="1:20" x14ac:dyDescent="0.25">
      <c r="A151" s="379">
        <f t="shared" ref="A151:A156" ca="1" si="7">IF(B151&lt;&gt;"",IF(A151="",NOW(),A151),"")</f>
        <v>44494.114934837962</v>
      </c>
      <c r="B151" s="380" t="s">
        <v>3925</v>
      </c>
      <c r="C151" s="380" t="s">
        <v>2451</v>
      </c>
      <c r="D151" s="380" t="s">
        <v>3927</v>
      </c>
      <c r="E151" s="381">
        <v>0.2</v>
      </c>
      <c r="F151" s="380" t="s">
        <v>5812</v>
      </c>
      <c r="G151" s="380" t="s">
        <v>5810</v>
      </c>
      <c r="H151" s="380" t="s">
        <v>5811</v>
      </c>
      <c r="I151" s="472" t="s">
        <v>5809</v>
      </c>
      <c r="J151" s="472" t="s">
        <v>5808</v>
      </c>
      <c r="K151" s="380" t="s">
        <v>4948</v>
      </c>
      <c r="L151" s="380" t="s">
        <v>4252</v>
      </c>
      <c r="M151" s="380" t="s">
        <v>4247</v>
      </c>
      <c r="N151" s="387" t="s">
        <v>4458</v>
      </c>
      <c r="O151" s="383" t="s">
        <v>4312</v>
      </c>
      <c r="P151" s="486">
        <v>0</v>
      </c>
      <c r="Q151" s="407" t="s">
        <v>5807</v>
      </c>
      <c r="R151" s="407" t="s">
        <v>5876</v>
      </c>
      <c r="S151" s="385" t="s">
        <v>5806</v>
      </c>
      <c r="T151" s="658"/>
    </row>
    <row r="152" spans="1:20" ht="16.5" customHeight="1" x14ac:dyDescent="0.25">
      <c r="A152" s="372">
        <f t="shared" ca="1" si="7"/>
        <v>44494.118498495372</v>
      </c>
      <c r="B152" s="373" t="s">
        <v>3925</v>
      </c>
      <c r="C152" s="373" t="s">
        <v>2450</v>
      </c>
      <c r="D152" s="373" t="s">
        <v>3926</v>
      </c>
      <c r="E152" s="374">
        <v>0.2</v>
      </c>
      <c r="F152" s="373" t="s">
        <v>5815</v>
      </c>
      <c r="G152" s="373" t="s">
        <v>5813</v>
      </c>
      <c r="H152" s="470" t="s">
        <v>5814</v>
      </c>
      <c r="I152" s="470" t="s">
        <v>5819</v>
      </c>
      <c r="J152" s="470" t="s">
        <v>5820</v>
      </c>
      <c r="K152" s="373" t="s">
        <v>4571</v>
      </c>
      <c r="L152" s="373" t="s">
        <v>4254</v>
      </c>
      <c r="M152" s="373" t="s">
        <v>4247</v>
      </c>
      <c r="N152" s="375" t="s">
        <v>4458</v>
      </c>
      <c r="O152" s="376" t="s">
        <v>4312</v>
      </c>
      <c r="P152" s="483">
        <v>0</v>
      </c>
      <c r="Q152" s="468" t="s">
        <v>5822</v>
      </c>
      <c r="R152" s="468" t="s">
        <v>5875</v>
      </c>
      <c r="S152" s="659" t="s">
        <v>5821</v>
      </c>
      <c r="T152" s="658"/>
    </row>
    <row r="153" spans="1:20" x14ac:dyDescent="0.25">
      <c r="A153" s="379">
        <f t="shared" ca="1" si="7"/>
        <v>44494.118532060187</v>
      </c>
      <c r="B153" s="380" t="s">
        <v>3925</v>
      </c>
      <c r="C153" s="380" t="s">
        <v>2450</v>
      </c>
      <c r="D153" s="380" t="s">
        <v>3926</v>
      </c>
      <c r="E153" s="381">
        <v>0.2</v>
      </c>
      <c r="F153" s="380" t="s">
        <v>5817</v>
      </c>
      <c r="G153" s="380" t="s">
        <v>5816</v>
      </c>
      <c r="H153" s="472" t="s">
        <v>5907</v>
      </c>
      <c r="I153" s="472" t="s">
        <v>5497</v>
      </c>
      <c r="J153" s="472" t="s">
        <v>5818</v>
      </c>
      <c r="K153" s="380" t="s">
        <v>4571</v>
      </c>
      <c r="L153" s="380" t="s">
        <v>4252</v>
      </c>
      <c r="M153" s="380" t="s">
        <v>4246</v>
      </c>
      <c r="N153" s="387" t="s">
        <v>18</v>
      </c>
      <c r="O153" s="474" t="s">
        <v>5906</v>
      </c>
      <c r="P153" s="484">
        <v>74.63</v>
      </c>
      <c r="Q153" s="407" t="s">
        <v>5823</v>
      </c>
      <c r="R153" s="407" t="s">
        <v>5905</v>
      </c>
      <c r="S153" s="660"/>
      <c r="T153" s="658"/>
    </row>
    <row r="154" spans="1:20" ht="25.5" x14ac:dyDescent="0.25">
      <c r="A154" s="530">
        <f ca="1">IF(B154&lt;&gt;"",IF(A154="",NOW(),A154),"")</f>
        <v>44494.12670439815</v>
      </c>
      <c r="B154" s="373" t="s">
        <v>3925</v>
      </c>
      <c r="C154" s="470" t="s">
        <v>1238</v>
      </c>
      <c r="D154" s="373" t="s">
        <v>3927</v>
      </c>
      <c r="E154" s="374">
        <v>0.2</v>
      </c>
      <c r="F154" s="373" t="s">
        <v>5832</v>
      </c>
      <c r="G154" s="373" t="s">
        <v>5830</v>
      </c>
      <c r="H154" s="470" t="s">
        <v>5831</v>
      </c>
      <c r="I154" s="373">
        <v>29</v>
      </c>
      <c r="J154" s="470" t="s">
        <v>5762</v>
      </c>
      <c r="K154" s="373" t="s">
        <v>4557</v>
      </c>
      <c r="L154" s="373" t="s">
        <v>4252</v>
      </c>
      <c r="M154" s="373" t="s">
        <v>4246</v>
      </c>
      <c r="N154" s="375" t="s">
        <v>630</v>
      </c>
      <c r="O154" s="376" t="s">
        <v>4312</v>
      </c>
      <c r="P154" s="485">
        <v>-58</v>
      </c>
      <c r="Q154" s="468" t="s">
        <v>5829</v>
      </c>
      <c r="R154" s="468" t="s">
        <v>5861</v>
      </c>
      <c r="S154" s="378" t="s">
        <v>5824</v>
      </c>
      <c r="T154" s="658"/>
    </row>
    <row r="155" spans="1:20" x14ac:dyDescent="0.25">
      <c r="A155" s="379">
        <f t="shared" ca="1" si="7"/>
        <v>44494.125574652775</v>
      </c>
      <c r="B155" s="380" t="s">
        <v>3925</v>
      </c>
      <c r="C155" s="380" t="s">
        <v>1235</v>
      </c>
      <c r="D155" s="380" t="s">
        <v>3927</v>
      </c>
      <c r="E155" s="381">
        <v>0.2</v>
      </c>
      <c r="F155" s="472" t="s">
        <v>5836</v>
      </c>
      <c r="G155" s="472" t="s">
        <v>5834</v>
      </c>
      <c r="H155" s="472" t="s">
        <v>5835</v>
      </c>
      <c r="I155" s="472" t="s">
        <v>5837</v>
      </c>
      <c r="J155" s="472" t="s">
        <v>5838</v>
      </c>
      <c r="K155" s="380" t="s">
        <v>4557</v>
      </c>
      <c r="L155" s="380" t="s">
        <v>4252</v>
      </c>
      <c r="M155" s="380" t="s">
        <v>4246</v>
      </c>
      <c r="N155" s="387" t="s">
        <v>630</v>
      </c>
      <c r="O155" s="383" t="s">
        <v>4312</v>
      </c>
      <c r="P155" s="484">
        <v>-101</v>
      </c>
      <c r="Q155" s="407" t="s">
        <v>5833</v>
      </c>
      <c r="R155" s="407" t="s">
        <v>5904</v>
      </c>
      <c r="S155" s="385" t="s">
        <v>5825</v>
      </c>
      <c r="T155" s="658"/>
    </row>
    <row r="156" spans="1:20" ht="25.5" x14ac:dyDescent="0.25">
      <c r="A156" s="372">
        <f t="shared" ca="1" si="7"/>
        <v>44494.13056701389</v>
      </c>
      <c r="B156" s="373" t="s">
        <v>3925</v>
      </c>
      <c r="C156" s="373" t="s">
        <v>1232</v>
      </c>
      <c r="D156" s="373" t="s">
        <v>3926</v>
      </c>
      <c r="E156" s="374">
        <v>0.2</v>
      </c>
      <c r="F156" s="470" t="s">
        <v>5842</v>
      </c>
      <c r="G156" s="470" t="s">
        <v>5840</v>
      </c>
      <c r="H156" s="470" t="s">
        <v>5841</v>
      </c>
      <c r="I156" s="373">
        <v>29</v>
      </c>
      <c r="J156" s="470" t="s">
        <v>5762</v>
      </c>
      <c r="K156" s="373" t="s">
        <v>4571</v>
      </c>
      <c r="L156" s="373" t="s">
        <v>4252</v>
      </c>
      <c r="M156" s="373" t="s">
        <v>4246</v>
      </c>
      <c r="N156" s="375" t="s">
        <v>630</v>
      </c>
      <c r="O156" s="376" t="s">
        <v>4312</v>
      </c>
      <c r="P156" s="485">
        <v>-58</v>
      </c>
      <c r="Q156" s="468" t="s">
        <v>5839</v>
      </c>
      <c r="R156" s="468" t="s">
        <v>5903</v>
      </c>
      <c r="S156" s="378" t="s">
        <v>5826</v>
      </c>
      <c r="T156" s="658"/>
    </row>
    <row r="157" spans="1:20" x14ac:dyDescent="0.25">
      <c r="A157" s="379">
        <f t="shared" ref="A157:A181" ca="1" si="8">IF(B157&lt;&gt;"",IF(A157="",NOW(),A157),"")</f>
        <v>44494.133938541665</v>
      </c>
      <c r="B157" s="380" t="s">
        <v>3925</v>
      </c>
      <c r="C157" s="380" t="s">
        <v>1234</v>
      </c>
      <c r="D157" s="380" t="s">
        <v>3927</v>
      </c>
      <c r="E157" s="381">
        <v>0.2</v>
      </c>
      <c r="F157" s="380" t="s">
        <v>5847</v>
      </c>
      <c r="G157" s="380" t="s">
        <v>5845</v>
      </c>
      <c r="H157" s="380" t="s">
        <v>5846</v>
      </c>
      <c r="I157" s="380">
        <v>35</v>
      </c>
      <c r="J157" s="380">
        <v>105</v>
      </c>
      <c r="K157" s="380" t="s">
        <v>5363</v>
      </c>
      <c r="L157" s="380" t="s">
        <v>4252</v>
      </c>
      <c r="M157" s="380" t="s">
        <v>4246</v>
      </c>
      <c r="N157" s="387" t="s">
        <v>4458</v>
      </c>
      <c r="O157" s="383" t="s">
        <v>4312</v>
      </c>
      <c r="P157" s="486">
        <v>0</v>
      </c>
      <c r="Q157" s="407" t="s">
        <v>5843</v>
      </c>
      <c r="R157" s="407" t="s">
        <v>5901</v>
      </c>
      <c r="S157" s="661" t="s">
        <v>5827</v>
      </c>
      <c r="T157" s="658"/>
    </row>
    <row r="158" spans="1:20" x14ac:dyDescent="0.25">
      <c r="A158" s="372">
        <f t="shared" ca="1" si="8"/>
        <v>44494.133976041667</v>
      </c>
      <c r="B158" s="373" t="s">
        <v>3925</v>
      </c>
      <c r="C158" s="373" t="s">
        <v>1234</v>
      </c>
      <c r="D158" s="373" t="s">
        <v>3927</v>
      </c>
      <c r="E158" s="374">
        <v>0.2</v>
      </c>
      <c r="F158" s="373" t="s">
        <v>5853</v>
      </c>
      <c r="G158" s="373" t="s">
        <v>5852</v>
      </c>
      <c r="H158" s="373" t="s">
        <v>5854</v>
      </c>
      <c r="I158" s="373">
        <v>55</v>
      </c>
      <c r="J158" s="470" t="s">
        <v>5855</v>
      </c>
      <c r="K158" s="373" t="s">
        <v>5363</v>
      </c>
      <c r="L158" s="373" t="s">
        <v>4254</v>
      </c>
      <c r="M158" s="373" t="s">
        <v>4246</v>
      </c>
      <c r="N158" s="375" t="s">
        <v>630</v>
      </c>
      <c r="O158" s="376" t="s">
        <v>4312</v>
      </c>
      <c r="P158" s="485">
        <v>-18.2</v>
      </c>
      <c r="Q158" s="468" t="s">
        <v>5844</v>
      </c>
      <c r="R158" s="468" t="s">
        <v>5902</v>
      </c>
      <c r="S158" s="662"/>
      <c r="T158" s="658"/>
    </row>
    <row r="159" spans="1:20" x14ac:dyDescent="0.25">
      <c r="A159" s="372">
        <v>44494.135960648149</v>
      </c>
      <c r="B159" s="373" t="s">
        <v>3925</v>
      </c>
      <c r="C159" s="373" t="s">
        <v>4011</v>
      </c>
      <c r="D159" s="373" t="s">
        <v>3926</v>
      </c>
      <c r="E159" s="374">
        <v>0.2</v>
      </c>
      <c r="F159" s="470" t="s">
        <v>5893</v>
      </c>
      <c r="G159" s="373" t="s">
        <v>5894</v>
      </c>
      <c r="H159" s="373" t="s">
        <v>5895</v>
      </c>
      <c r="I159" s="373">
        <v>1083</v>
      </c>
      <c r="J159" s="470">
        <v>3250</v>
      </c>
      <c r="K159" s="373" t="s">
        <v>4571</v>
      </c>
      <c r="L159" s="373" t="s">
        <v>4254</v>
      </c>
      <c r="M159" s="373" t="s">
        <v>4246</v>
      </c>
      <c r="N159" s="375" t="s">
        <v>18</v>
      </c>
      <c r="O159" s="471" t="s">
        <v>4312</v>
      </c>
      <c r="P159" s="485">
        <v>1300</v>
      </c>
      <c r="Q159" s="468" t="s">
        <v>5848</v>
      </c>
      <c r="R159" s="468" t="s">
        <v>5896</v>
      </c>
      <c r="S159" s="661" t="s">
        <v>5828</v>
      </c>
      <c r="T159" s="658"/>
    </row>
    <row r="160" spans="1:20" x14ac:dyDescent="0.25">
      <c r="A160" s="379">
        <f t="shared" ca="1" si="8"/>
        <v>44494.135960995372</v>
      </c>
      <c r="B160" s="380" t="s">
        <v>3925</v>
      </c>
      <c r="C160" s="380" t="s">
        <v>4011</v>
      </c>
      <c r="D160" s="380" t="s">
        <v>3926</v>
      </c>
      <c r="E160" s="381">
        <v>0.2</v>
      </c>
      <c r="F160" s="380" t="s">
        <v>5851</v>
      </c>
      <c r="G160" s="380" t="s">
        <v>5849</v>
      </c>
      <c r="H160" s="380" t="s">
        <v>5850</v>
      </c>
      <c r="I160" s="380">
        <v>1162</v>
      </c>
      <c r="J160" s="380">
        <v>3500</v>
      </c>
      <c r="K160" s="380" t="s">
        <v>4571</v>
      </c>
      <c r="L160" s="380" t="s">
        <v>4252</v>
      </c>
      <c r="M160" s="380" t="s">
        <v>4246</v>
      </c>
      <c r="N160" s="387" t="s">
        <v>18</v>
      </c>
      <c r="O160" s="383" t="s">
        <v>4312</v>
      </c>
      <c r="P160" s="484">
        <v>1400</v>
      </c>
      <c r="Q160" s="407" t="s">
        <v>5848</v>
      </c>
      <c r="R160" s="407" t="s">
        <v>5897</v>
      </c>
      <c r="S160" s="662"/>
      <c r="T160" s="658"/>
    </row>
    <row r="161" spans="1:20" ht="25.5" x14ac:dyDescent="0.25">
      <c r="A161" s="372">
        <f t="shared" ca="1" si="8"/>
        <v>44494.496098379626</v>
      </c>
      <c r="B161" s="373" t="s">
        <v>3925</v>
      </c>
      <c r="C161" s="373" t="s">
        <v>1233</v>
      </c>
      <c r="D161" s="373" t="s">
        <v>3927</v>
      </c>
      <c r="E161" s="374">
        <v>0.2</v>
      </c>
      <c r="F161" s="373" t="s">
        <v>5858</v>
      </c>
      <c r="G161" s="373" t="s">
        <v>5856</v>
      </c>
      <c r="H161" s="373" t="s">
        <v>5857</v>
      </c>
      <c r="I161" s="373">
        <v>45</v>
      </c>
      <c r="J161" s="373">
        <v>135</v>
      </c>
      <c r="K161" s="373" t="s">
        <v>4548</v>
      </c>
      <c r="L161" s="373" t="s">
        <v>4252</v>
      </c>
      <c r="M161" s="373" t="s">
        <v>4246</v>
      </c>
      <c r="N161" s="375" t="s">
        <v>4458</v>
      </c>
      <c r="O161" s="376" t="s">
        <v>4312</v>
      </c>
      <c r="P161" s="483">
        <v>0</v>
      </c>
      <c r="Q161" s="468" t="s">
        <v>5859</v>
      </c>
      <c r="R161" s="468" t="s">
        <v>5874</v>
      </c>
      <c r="S161" s="529" t="s">
        <v>5860</v>
      </c>
      <c r="T161" s="658"/>
    </row>
    <row r="162" spans="1:20" ht="38.25" x14ac:dyDescent="0.25">
      <c r="A162" s="379">
        <f t="shared" ca="1" si="8"/>
        <v>44495.728831018518</v>
      </c>
      <c r="B162" s="380" t="s">
        <v>3925</v>
      </c>
      <c r="C162" s="380" t="s">
        <v>1238</v>
      </c>
      <c r="D162" s="380" t="s">
        <v>3927</v>
      </c>
      <c r="E162" s="381">
        <v>0.2</v>
      </c>
      <c r="F162" s="380" t="s">
        <v>5864</v>
      </c>
      <c r="G162" s="472" t="s">
        <v>5862</v>
      </c>
      <c r="H162" s="380" t="s">
        <v>5863</v>
      </c>
      <c r="I162" s="380">
        <v>55</v>
      </c>
      <c r="J162" s="380">
        <v>165</v>
      </c>
      <c r="K162" s="380" t="s">
        <v>4632</v>
      </c>
      <c r="L162" s="380" t="s">
        <v>4254</v>
      </c>
      <c r="M162" s="380" t="s">
        <v>4246</v>
      </c>
      <c r="N162" s="387" t="s">
        <v>630</v>
      </c>
      <c r="O162" s="383" t="s">
        <v>4312</v>
      </c>
      <c r="P162" s="484">
        <v>-2.2000000000000002</v>
      </c>
      <c r="Q162" s="407" t="s">
        <v>5865</v>
      </c>
      <c r="R162" s="407" t="s">
        <v>5900</v>
      </c>
      <c r="S162" s="532" t="s">
        <v>5866</v>
      </c>
      <c r="T162" s="658"/>
    </row>
    <row r="163" spans="1:20" ht="25.5" x14ac:dyDescent="0.25">
      <c r="A163" s="372">
        <f t="shared" ca="1" si="8"/>
        <v>44495.751144097223</v>
      </c>
      <c r="B163" s="373" t="s">
        <v>3925</v>
      </c>
      <c r="C163" s="373" t="s">
        <v>1239</v>
      </c>
      <c r="D163" s="373" t="s">
        <v>3926</v>
      </c>
      <c r="E163" s="374">
        <v>0.2</v>
      </c>
      <c r="F163" s="373" t="s">
        <v>5873</v>
      </c>
      <c r="G163" s="373" t="s">
        <v>5871</v>
      </c>
      <c r="H163" s="373" t="s">
        <v>5872</v>
      </c>
      <c r="I163" s="373">
        <v>65</v>
      </c>
      <c r="J163" s="373">
        <v>195</v>
      </c>
      <c r="K163" s="373" t="s">
        <v>4632</v>
      </c>
      <c r="L163" s="373" t="s">
        <v>4252</v>
      </c>
      <c r="M163" s="373" t="s">
        <v>4247</v>
      </c>
      <c r="N163" s="375" t="s">
        <v>4458</v>
      </c>
      <c r="O163" s="376" t="s">
        <v>4312</v>
      </c>
      <c r="P163" s="483">
        <v>0</v>
      </c>
      <c r="Q163" s="468" t="s">
        <v>5869</v>
      </c>
      <c r="R163" s="468" t="s">
        <v>5898</v>
      </c>
      <c r="S163" s="531" t="s">
        <v>5870</v>
      </c>
      <c r="T163" s="658"/>
    </row>
    <row r="164" spans="1:20" ht="25.5" x14ac:dyDescent="0.25">
      <c r="A164" s="379">
        <f t="shared" ca="1" si="8"/>
        <v>44495.766708796298</v>
      </c>
      <c r="B164" s="380" t="s">
        <v>3925</v>
      </c>
      <c r="C164" s="380" t="s">
        <v>2451</v>
      </c>
      <c r="D164" s="380" t="s">
        <v>3927</v>
      </c>
      <c r="E164" s="381">
        <v>0.2</v>
      </c>
      <c r="F164" s="380" t="s">
        <v>5877</v>
      </c>
      <c r="G164" s="380" t="s">
        <v>5878</v>
      </c>
      <c r="H164" s="380" t="s">
        <v>5879</v>
      </c>
      <c r="I164" s="472" t="s">
        <v>5880</v>
      </c>
      <c r="J164" s="472" t="s">
        <v>5881</v>
      </c>
      <c r="K164" s="380" t="s">
        <v>4581</v>
      </c>
      <c r="L164" s="380" t="s">
        <v>4254</v>
      </c>
      <c r="M164" s="380" t="s">
        <v>4247</v>
      </c>
      <c r="N164" s="387" t="s">
        <v>630</v>
      </c>
      <c r="O164" s="383" t="s">
        <v>4312</v>
      </c>
      <c r="P164" s="484">
        <v>-49.18</v>
      </c>
      <c r="Q164" s="407" t="s">
        <v>5882</v>
      </c>
      <c r="R164" s="407" t="s">
        <v>5899</v>
      </c>
      <c r="S164" s="532" t="s">
        <v>5883</v>
      </c>
      <c r="T164" s="658"/>
    </row>
    <row r="165" spans="1:20" ht="18.75" x14ac:dyDescent="0.25">
      <c r="A165" s="657" t="s">
        <v>5890</v>
      </c>
      <c r="B165" s="657"/>
      <c r="C165" s="657"/>
      <c r="D165" s="657"/>
      <c r="E165" s="657">
        <v>0.2</v>
      </c>
      <c r="F165" s="657"/>
      <c r="G165" s="657"/>
      <c r="H165" s="657"/>
      <c r="I165" s="657"/>
      <c r="J165" s="657"/>
      <c r="K165" s="657"/>
      <c r="L165" s="657"/>
      <c r="M165" s="657"/>
      <c r="N165" s="657"/>
      <c r="O165" s="657" t="s">
        <v>4312</v>
      </c>
      <c r="P165" s="657"/>
      <c r="Q165" s="657"/>
      <c r="R165" s="657"/>
      <c r="S165" s="657"/>
      <c r="T165" s="658"/>
    </row>
    <row r="166" spans="1:20" x14ac:dyDescent="0.25">
      <c r="A166" s="379" t="str">
        <f t="shared" ca="1" si="8"/>
        <v/>
      </c>
      <c r="B166" s="380"/>
      <c r="C166" s="380"/>
      <c r="D166" s="380"/>
      <c r="E166" s="381"/>
      <c r="F166" s="380"/>
      <c r="G166" s="380"/>
      <c r="H166" s="380"/>
      <c r="I166" s="380"/>
      <c r="J166" s="380"/>
      <c r="K166" s="380"/>
      <c r="L166" s="380"/>
      <c r="M166" s="380"/>
      <c r="N166" s="387"/>
      <c r="O166" s="383" t="s">
        <v>4312</v>
      </c>
      <c r="P166" s="484"/>
      <c r="Q166" s="388"/>
      <c r="R166" s="388"/>
      <c r="S166" s="385"/>
      <c r="T166" s="658"/>
    </row>
    <row r="167" spans="1:20" x14ac:dyDescent="0.25">
      <c r="A167" s="372" t="str">
        <f t="shared" ca="1" si="8"/>
        <v/>
      </c>
      <c r="B167" s="373"/>
      <c r="C167" s="373"/>
      <c r="D167" s="373"/>
      <c r="E167" s="374"/>
      <c r="F167" s="373"/>
      <c r="G167" s="373"/>
      <c r="H167" s="373"/>
      <c r="I167" s="373"/>
      <c r="J167" s="373"/>
      <c r="K167" s="373"/>
      <c r="L167" s="373"/>
      <c r="M167" s="373"/>
      <c r="N167" s="375"/>
      <c r="O167" s="376" t="s">
        <v>4312</v>
      </c>
      <c r="P167" s="485"/>
      <c r="Q167" s="389"/>
      <c r="R167" s="389"/>
      <c r="S167" s="378"/>
      <c r="T167" s="658"/>
    </row>
    <row r="168" spans="1:20" x14ac:dyDescent="0.25">
      <c r="A168" s="379" t="str">
        <f t="shared" ca="1" si="8"/>
        <v/>
      </c>
      <c r="B168" s="380"/>
      <c r="C168" s="380"/>
      <c r="D168" s="380"/>
      <c r="E168" s="381"/>
      <c r="F168" s="380"/>
      <c r="G168" s="380"/>
      <c r="H168" s="380"/>
      <c r="I168" s="380"/>
      <c r="J168" s="380"/>
      <c r="K168" s="380"/>
      <c r="L168" s="380"/>
      <c r="M168" s="380"/>
      <c r="N168" s="387"/>
      <c r="O168" s="383" t="s">
        <v>4312</v>
      </c>
      <c r="P168" s="484"/>
      <c r="Q168" s="388"/>
      <c r="R168" s="388"/>
      <c r="S168" s="385"/>
      <c r="T168" s="658"/>
    </row>
    <row r="169" spans="1:20" x14ac:dyDescent="0.25">
      <c r="A169" s="372" t="str">
        <f t="shared" ca="1" si="8"/>
        <v/>
      </c>
      <c r="B169" s="373"/>
      <c r="C169" s="373"/>
      <c r="D169" s="373"/>
      <c r="E169" s="374"/>
      <c r="F169" s="373"/>
      <c r="G169" s="373"/>
      <c r="H169" s="373"/>
      <c r="I169" s="373"/>
      <c r="J169" s="373"/>
      <c r="K169" s="373"/>
      <c r="L169" s="373"/>
      <c r="M169" s="373"/>
      <c r="N169" s="375"/>
      <c r="O169" s="376" t="s">
        <v>4312</v>
      </c>
      <c r="P169" s="485"/>
      <c r="Q169" s="389"/>
      <c r="R169" s="389"/>
      <c r="S169" s="378"/>
      <c r="T169" s="658"/>
    </row>
    <row r="170" spans="1:20" x14ac:dyDescent="0.25">
      <c r="A170" s="379" t="str">
        <f t="shared" ca="1" si="8"/>
        <v/>
      </c>
      <c r="B170" s="380"/>
      <c r="C170" s="380"/>
      <c r="D170" s="380"/>
      <c r="E170" s="381"/>
      <c r="F170" s="380"/>
      <c r="G170" s="380"/>
      <c r="H170" s="380"/>
      <c r="I170" s="380"/>
      <c r="J170" s="380"/>
      <c r="K170" s="380"/>
      <c r="L170" s="380"/>
      <c r="M170" s="380"/>
      <c r="N170" s="387"/>
      <c r="O170" s="383" t="s">
        <v>4312</v>
      </c>
      <c r="P170" s="484"/>
      <c r="Q170" s="388"/>
      <c r="R170" s="388"/>
      <c r="S170" s="385"/>
      <c r="T170" s="658"/>
    </row>
    <row r="171" spans="1:20" x14ac:dyDescent="0.25">
      <c r="A171" s="372" t="str">
        <f t="shared" ca="1" si="8"/>
        <v/>
      </c>
      <c r="B171" s="373"/>
      <c r="C171" s="373"/>
      <c r="D171" s="373"/>
      <c r="E171" s="374"/>
      <c r="F171" s="373"/>
      <c r="G171" s="373"/>
      <c r="H171" s="373"/>
      <c r="I171" s="373"/>
      <c r="J171" s="373"/>
      <c r="K171" s="373"/>
      <c r="L171" s="373"/>
      <c r="M171" s="373"/>
      <c r="N171" s="375"/>
      <c r="O171" s="376" t="s">
        <v>4312</v>
      </c>
      <c r="P171" s="485"/>
      <c r="Q171" s="389"/>
      <c r="R171" s="389"/>
      <c r="S171" s="378"/>
      <c r="T171" s="658"/>
    </row>
    <row r="172" spans="1:20" x14ac:dyDescent="0.25">
      <c r="A172" s="379" t="str">
        <f t="shared" ca="1" si="8"/>
        <v/>
      </c>
      <c r="B172" s="380"/>
      <c r="C172" s="380"/>
      <c r="D172" s="380"/>
      <c r="E172" s="381"/>
      <c r="F172" s="380"/>
      <c r="G172" s="380"/>
      <c r="H172" s="380"/>
      <c r="I172" s="380"/>
      <c r="J172" s="380"/>
      <c r="K172" s="380"/>
      <c r="L172" s="380"/>
      <c r="M172" s="380"/>
      <c r="N172" s="387"/>
      <c r="O172" s="383" t="s">
        <v>4312</v>
      </c>
      <c r="P172" s="484"/>
      <c r="Q172" s="388"/>
      <c r="R172" s="388"/>
      <c r="S172" s="385"/>
      <c r="T172" s="658"/>
    </row>
    <row r="173" spans="1:20" x14ac:dyDescent="0.25">
      <c r="A173" s="372" t="str">
        <f t="shared" ca="1" si="8"/>
        <v/>
      </c>
      <c r="B173" s="373"/>
      <c r="C173" s="373"/>
      <c r="D173" s="373"/>
      <c r="E173" s="374"/>
      <c r="F173" s="373"/>
      <c r="G173" s="373"/>
      <c r="H173" s="373"/>
      <c r="I173" s="373"/>
      <c r="J173" s="373"/>
      <c r="K173" s="373"/>
      <c r="L173" s="373"/>
      <c r="M173" s="373"/>
      <c r="N173" s="375"/>
      <c r="O173" s="376" t="s">
        <v>4312</v>
      </c>
      <c r="P173" s="485"/>
      <c r="Q173" s="389"/>
      <c r="R173" s="389"/>
      <c r="S173" s="378"/>
      <c r="T173" s="658"/>
    </row>
    <row r="174" spans="1:20" x14ac:dyDescent="0.25">
      <c r="A174" s="379" t="str">
        <f t="shared" ca="1" si="8"/>
        <v/>
      </c>
      <c r="B174" s="380"/>
      <c r="C174" s="380"/>
      <c r="D174" s="380"/>
      <c r="E174" s="381"/>
      <c r="F174" s="380"/>
      <c r="G174" s="380"/>
      <c r="H174" s="380"/>
      <c r="I174" s="380"/>
      <c r="J174" s="380"/>
      <c r="K174" s="380"/>
      <c r="L174" s="380"/>
      <c r="M174" s="380"/>
      <c r="N174" s="387"/>
      <c r="O174" s="383" t="s">
        <v>4312</v>
      </c>
      <c r="P174" s="484"/>
      <c r="Q174" s="388"/>
      <c r="R174" s="388"/>
      <c r="S174" s="385"/>
      <c r="T174" s="658"/>
    </row>
    <row r="175" spans="1:20" x14ac:dyDescent="0.25">
      <c r="A175" s="372" t="str">
        <f t="shared" ca="1" si="8"/>
        <v/>
      </c>
      <c r="B175" s="373"/>
      <c r="C175" s="373"/>
      <c r="D175" s="373"/>
      <c r="E175" s="374"/>
      <c r="F175" s="373"/>
      <c r="G175" s="373"/>
      <c r="H175" s="373"/>
      <c r="I175" s="373"/>
      <c r="J175" s="373"/>
      <c r="K175" s="373"/>
      <c r="L175" s="373"/>
      <c r="M175" s="373"/>
      <c r="N175" s="375"/>
      <c r="O175" s="376" t="s">
        <v>4312</v>
      </c>
      <c r="P175" s="485"/>
      <c r="Q175" s="389"/>
      <c r="R175" s="389"/>
      <c r="S175" s="378"/>
      <c r="T175" s="658"/>
    </row>
    <row r="176" spans="1:20" x14ac:dyDescent="0.25">
      <c r="A176" s="379" t="str">
        <f t="shared" ca="1" si="8"/>
        <v/>
      </c>
      <c r="B176" s="380"/>
      <c r="C176" s="380"/>
      <c r="D176" s="380"/>
      <c r="E176" s="381"/>
      <c r="F176" s="380"/>
      <c r="G176" s="380"/>
      <c r="H176" s="380"/>
      <c r="I176" s="380"/>
      <c r="J176" s="380"/>
      <c r="K176" s="380"/>
      <c r="L176" s="380"/>
      <c r="M176" s="380"/>
      <c r="N176" s="387"/>
      <c r="O176" s="383" t="s">
        <v>4312</v>
      </c>
      <c r="P176" s="484"/>
      <c r="Q176" s="388"/>
      <c r="R176" s="388"/>
      <c r="S176" s="385"/>
      <c r="T176" s="658"/>
    </row>
    <row r="177" spans="1:20" x14ac:dyDescent="0.25">
      <c r="A177" s="372" t="str">
        <f t="shared" ca="1" si="8"/>
        <v/>
      </c>
      <c r="B177" s="373"/>
      <c r="C177" s="373"/>
      <c r="D177" s="373"/>
      <c r="E177" s="374"/>
      <c r="F177" s="373"/>
      <c r="G177" s="373"/>
      <c r="H177" s="373"/>
      <c r="I177" s="373"/>
      <c r="J177" s="373"/>
      <c r="K177" s="373"/>
      <c r="L177" s="373"/>
      <c r="M177" s="373"/>
      <c r="N177" s="375"/>
      <c r="O177" s="376" t="s">
        <v>4312</v>
      </c>
      <c r="P177" s="485"/>
      <c r="Q177" s="389"/>
      <c r="R177" s="389"/>
      <c r="S177" s="378"/>
      <c r="T177" s="658"/>
    </row>
    <row r="178" spans="1:20" x14ac:dyDescent="0.25">
      <c r="A178" s="379" t="str">
        <f t="shared" ca="1" si="8"/>
        <v/>
      </c>
      <c r="B178" s="380"/>
      <c r="C178" s="380"/>
      <c r="D178" s="380"/>
      <c r="E178" s="381"/>
      <c r="F178" s="380"/>
      <c r="G178" s="380"/>
      <c r="H178" s="380"/>
      <c r="I178" s="380"/>
      <c r="J178" s="380"/>
      <c r="K178" s="380"/>
      <c r="L178" s="380"/>
      <c r="M178" s="380"/>
      <c r="N178" s="387"/>
      <c r="O178" s="383" t="s">
        <v>4312</v>
      </c>
      <c r="P178" s="484"/>
      <c r="Q178" s="388"/>
      <c r="R178" s="388"/>
      <c r="S178" s="385"/>
      <c r="T178" s="658"/>
    </row>
    <row r="179" spans="1:20" x14ac:dyDescent="0.25">
      <c r="A179" s="372" t="str">
        <f t="shared" ca="1" si="8"/>
        <v/>
      </c>
      <c r="B179" s="373"/>
      <c r="C179" s="373"/>
      <c r="D179" s="373"/>
      <c r="E179" s="374"/>
      <c r="F179" s="373"/>
      <c r="G179" s="373"/>
      <c r="H179" s="373"/>
      <c r="I179" s="373"/>
      <c r="J179" s="373"/>
      <c r="K179" s="373"/>
      <c r="L179" s="373"/>
      <c r="M179" s="373"/>
      <c r="N179" s="375"/>
      <c r="O179" s="376" t="s">
        <v>4312</v>
      </c>
      <c r="P179" s="485"/>
      <c r="Q179" s="389"/>
      <c r="R179" s="389"/>
      <c r="S179" s="378"/>
      <c r="T179" s="658"/>
    </row>
    <row r="180" spans="1:20" x14ac:dyDescent="0.25">
      <c r="A180" s="379" t="str">
        <f t="shared" ca="1" si="8"/>
        <v/>
      </c>
      <c r="B180" s="380"/>
      <c r="C180" s="380"/>
      <c r="D180" s="380"/>
      <c r="E180" s="381"/>
      <c r="F180" s="380"/>
      <c r="G180" s="380"/>
      <c r="H180" s="380"/>
      <c r="I180" s="380"/>
      <c r="J180" s="380"/>
      <c r="K180" s="380"/>
      <c r="L180" s="380"/>
      <c r="M180" s="380"/>
      <c r="N180" s="387"/>
      <c r="O180" s="383" t="s">
        <v>4312</v>
      </c>
      <c r="P180" s="484"/>
      <c r="Q180" s="388"/>
      <c r="R180" s="388"/>
      <c r="S180" s="385"/>
      <c r="T180" s="658"/>
    </row>
    <row r="181" spans="1:20" x14ac:dyDescent="0.25">
      <c r="A181" s="372" t="str">
        <f t="shared" ca="1" si="8"/>
        <v/>
      </c>
      <c r="B181" s="373"/>
      <c r="C181" s="373"/>
      <c r="D181" s="373"/>
      <c r="E181" s="374"/>
      <c r="F181" s="373"/>
      <c r="G181" s="373"/>
      <c r="H181" s="373"/>
      <c r="I181" s="373"/>
      <c r="J181" s="373"/>
      <c r="K181" s="373"/>
      <c r="L181" s="373"/>
      <c r="M181" s="373"/>
      <c r="N181" s="375"/>
      <c r="O181" s="376" t="s">
        <v>4312</v>
      </c>
      <c r="P181" s="485"/>
      <c r="Q181" s="389"/>
      <c r="R181" s="389"/>
      <c r="S181" s="378"/>
      <c r="T181" s="658"/>
    </row>
    <row r="182" spans="1:20" x14ac:dyDescent="0.25">
      <c r="A182" s="379" t="str">
        <f t="shared" ref="A182:A220" ca="1" si="9">IF(B182&lt;&gt;"",IF(A182="",NOW(),A182),"")</f>
        <v/>
      </c>
      <c r="B182" s="380"/>
      <c r="C182" s="380"/>
      <c r="D182" s="380"/>
      <c r="E182" s="381"/>
      <c r="F182" s="380"/>
      <c r="G182" s="380"/>
      <c r="H182" s="380"/>
      <c r="I182" s="380"/>
      <c r="J182" s="380"/>
      <c r="K182" s="380"/>
      <c r="L182" s="380"/>
      <c r="M182" s="380"/>
      <c r="N182" s="387"/>
      <c r="O182" s="383" t="s">
        <v>4312</v>
      </c>
      <c r="P182" s="484"/>
      <c r="Q182" s="388"/>
      <c r="R182" s="388"/>
      <c r="S182" s="385"/>
      <c r="T182" s="658"/>
    </row>
    <row r="183" spans="1:20" x14ac:dyDescent="0.25">
      <c r="A183" s="372" t="str">
        <f t="shared" ca="1" si="9"/>
        <v/>
      </c>
      <c r="B183" s="373"/>
      <c r="C183" s="373"/>
      <c r="D183" s="373"/>
      <c r="E183" s="374"/>
      <c r="F183" s="373"/>
      <c r="G183" s="373"/>
      <c r="H183" s="373"/>
      <c r="I183" s="373"/>
      <c r="J183" s="373"/>
      <c r="K183" s="373"/>
      <c r="L183" s="373"/>
      <c r="M183" s="373"/>
      <c r="N183" s="375"/>
      <c r="O183" s="376" t="s">
        <v>4312</v>
      </c>
      <c r="P183" s="485"/>
      <c r="Q183" s="389"/>
      <c r="R183" s="389"/>
      <c r="S183" s="378"/>
      <c r="T183" s="658"/>
    </row>
    <row r="184" spans="1:20" x14ac:dyDescent="0.25">
      <c r="A184" s="379" t="str">
        <f t="shared" ca="1" si="9"/>
        <v/>
      </c>
      <c r="B184" s="380"/>
      <c r="C184" s="380"/>
      <c r="D184" s="380"/>
      <c r="E184" s="381"/>
      <c r="F184" s="380"/>
      <c r="G184" s="380"/>
      <c r="H184" s="380"/>
      <c r="I184" s="380"/>
      <c r="J184" s="380"/>
      <c r="K184" s="380"/>
      <c r="L184" s="380"/>
      <c r="M184" s="380"/>
      <c r="N184" s="387"/>
      <c r="O184" s="383" t="s">
        <v>4312</v>
      </c>
      <c r="P184" s="484"/>
      <c r="Q184" s="388"/>
      <c r="R184" s="388"/>
      <c r="S184" s="385"/>
      <c r="T184" s="658"/>
    </row>
    <row r="185" spans="1:20" x14ac:dyDescent="0.25">
      <c r="A185" s="372" t="str">
        <f t="shared" ca="1" si="9"/>
        <v/>
      </c>
      <c r="B185" s="373"/>
      <c r="C185" s="373"/>
      <c r="D185" s="373"/>
      <c r="E185" s="374"/>
      <c r="F185" s="373"/>
      <c r="G185" s="373"/>
      <c r="H185" s="373"/>
      <c r="I185" s="373"/>
      <c r="J185" s="373"/>
      <c r="K185" s="373"/>
      <c r="L185" s="373"/>
      <c r="M185" s="373"/>
      <c r="N185" s="375"/>
      <c r="O185" s="376" t="s">
        <v>4312</v>
      </c>
      <c r="P185" s="485"/>
      <c r="Q185" s="389"/>
      <c r="R185" s="389"/>
      <c r="S185" s="378"/>
      <c r="T185" s="658"/>
    </row>
    <row r="186" spans="1:20" x14ac:dyDescent="0.25">
      <c r="A186" s="379" t="str">
        <f t="shared" ca="1" si="9"/>
        <v/>
      </c>
      <c r="B186" s="380"/>
      <c r="C186" s="380"/>
      <c r="D186" s="380"/>
      <c r="E186" s="381"/>
      <c r="F186" s="380"/>
      <c r="G186" s="380"/>
      <c r="H186" s="380"/>
      <c r="I186" s="380"/>
      <c r="J186" s="380"/>
      <c r="K186" s="380"/>
      <c r="L186" s="380"/>
      <c r="M186" s="380"/>
      <c r="N186" s="387"/>
      <c r="O186" s="383" t="s">
        <v>4312</v>
      </c>
      <c r="P186" s="484"/>
      <c r="Q186" s="388"/>
      <c r="R186" s="388"/>
      <c r="S186" s="385"/>
      <c r="T186" s="658"/>
    </row>
    <row r="187" spans="1:20" x14ac:dyDescent="0.25">
      <c r="A187" s="372" t="str">
        <f t="shared" ca="1" si="9"/>
        <v/>
      </c>
      <c r="B187" s="373"/>
      <c r="C187" s="373"/>
      <c r="D187" s="373"/>
      <c r="E187" s="374"/>
      <c r="F187" s="373"/>
      <c r="G187" s="373"/>
      <c r="H187" s="373"/>
      <c r="I187" s="373"/>
      <c r="J187" s="373"/>
      <c r="K187" s="373"/>
      <c r="L187" s="373"/>
      <c r="M187" s="373"/>
      <c r="N187" s="375"/>
      <c r="O187" s="376" t="s">
        <v>4312</v>
      </c>
      <c r="P187" s="485"/>
      <c r="Q187" s="389"/>
      <c r="R187" s="389"/>
      <c r="S187" s="378"/>
      <c r="T187" s="658"/>
    </row>
    <row r="188" spans="1:20" x14ac:dyDescent="0.25">
      <c r="A188" s="379" t="str">
        <f t="shared" ca="1" si="9"/>
        <v/>
      </c>
      <c r="B188" s="380"/>
      <c r="C188" s="380"/>
      <c r="D188" s="380"/>
      <c r="E188" s="381"/>
      <c r="F188" s="380"/>
      <c r="G188" s="380"/>
      <c r="H188" s="380"/>
      <c r="I188" s="380"/>
      <c r="J188" s="380"/>
      <c r="K188" s="380"/>
      <c r="L188" s="380"/>
      <c r="M188" s="380"/>
      <c r="N188" s="387"/>
      <c r="O188" s="383" t="s">
        <v>4312</v>
      </c>
      <c r="P188" s="484"/>
      <c r="Q188" s="388"/>
      <c r="R188" s="388"/>
      <c r="S188" s="385"/>
      <c r="T188" s="658"/>
    </row>
    <row r="189" spans="1:20" x14ac:dyDescent="0.25">
      <c r="A189" s="372" t="str">
        <f t="shared" ca="1" si="9"/>
        <v/>
      </c>
      <c r="B189" s="373"/>
      <c r="C189" s="373"/>
      <c r="D189" s="373"/>
      <c r="E189" s="374"/>
      <c r="F189" s="373"/>
      <c r="G189" s="373"/>
      <c r="H189" s="373"/>
      <c r="I189" s="373"/>
      <c r="J189" s="373"/>
      <c r="K189" s="373"/>
      <c r="L189" s="373"/>
      <c r="M189" s="373"/>
      <c r="N189" s="375"/>
      <c r="O189" s="376" t="s">
        <v>4312</v>
      </c>
      <c r="P189" s="485"/>
      <c r="Q189" s="389"/>
      <c r="R189" s="389"/>
      <c r="S189" s="378"/>
      <c r="T189" s="658"/>
    </row>
    <row r="190" spans="1:20" x14ac:dyDescent="0.25">
      <c r="A190" s="379" t="str">
        <f t="shared" ca="1" si="9"/>
        <v/>
      </c>
      <c r="B190" s="380"/>
      <c r="C190" s="380"/>
      <c r="D190" s="380"/>
      <c r="E190" s="381"/>
      <c r="F190" s="380"/>
      <c r="G190" s="380"/>
      <c r="H190" s="380"/>
      <c r="I190" s="380"/>
      <c r="J190" s="380"/>
      <c r="K190" s="380"/>
      <c r="L190" s="380"/>
      <c r="M190" s="380"/>
      <c r="N190" s="387"/>
      <c r="O190" s="383" t="s">
        <v>4312</v>
      </c>
      <c r="P190" s="484"/>
      <c r="Q190" s="388"/>
      <c r="R190" s="388"/>
      <c r="S190" s="385"/>
      <c r="T190" s="658"/>
    </row>
    <row r="191" spans="1:20" x14ac:dyDescent="0.25">
      <c r="A191" s="372" t="str">
        <f t="shared" ca="1" si="9"/>
        <v/>
      </c>
      <c r="B191" s="373"/>
      <c r="C191" s="373"/>
      <c r="D191" s="373"/>
      <c r="E191" s="374"/>
      <c r="F191" s="373"/>
      <c r="G191" s="373"/>
      <c r="H191" s="373"/>
      <c r="I191" s="373"/>
      <c r="J191" s="373"/>
      <c r="K191" s="373"/>
      <c r="L191" s="373"/>
      <c r="M191" s="373"/>
      <c r="N191" s="375"/>
      <c r="O191" s="376" t="s">
        <v>4312</v>
      </c>
      <c r="P191" s="485"/>
      <c r="Q191" s="389"/>
      <c r="R191" s="389"/>
      <c r="S191" s="378"/>
      <c r="T191" s="658"/>
    </row>
    <row r="192" spans="1:20" x14ac:dyDescent="0.25">
      <c r="A192" s="379" t="str">
        <f t="shared" ca="1" si="9"/>
        <v/>
      </c>
      <c r="B192" s="380"/>
      <c r="C192" s="380"/>
      <c r="D192" s="380"/>
      <c r="E192" s="381"/>
      <c r="F192" s="380"/>
      <c r="G192" s="380"/>
      <c r="H192" s="380"/>
      <c r="I192" s="380"/>
      <c r="J192" s="380"/>
      <c r="K192" s="380"/>
      <c r="L192" s="380"/>
      <c r="M192" s="380"/>
      <c r="N192" s="387"/>
      <c r="O192" s="383" t="s">
        <v>4312</v>
      </c>
      <c r="P192" s="484"/>
      <c r="Q192" s="388"/>
      <c r="R192" s="388"/>
      <c r="S192" s="385"/>
      <c r="T192" s="658"/>
    </row>
    <row r="193" spans="1:20" x14ac:dyDescent="0.25">
      <c r="A193" s="372" t="str">
        <f t="shared" ca="1" si="9"/>
        <v/>
      </c>
      <c r="B193" s="373"/>
      <c r="C193" s="373"/>
      <c r="D193" s="373"/>
      <c r="E193" s="374"/>
      <c r="F193" s="373"/>
      <c r="G193" s="373"/>
      <c r="H193" s="373"/>
      <c r="I193" s="373"/>
      <c r="J193" s="373"/>
      <c r="K193" s="373"/>
      <c r="L193" s="373"/>
      <c r="M193" s="373"/>
      <c r="N193" s="375"/>
      <c r="O193" s="376" t="s">
        <v>4312</v>
      </c>
      <c r="P193" s="485"/>
      <c r="Q193" s="389"/>
      <c r="R193" s="389"/>
      <c r="S193" s="378"/>
      <c r="T193" s="658"/>
    </row>
    <row r="194" spans="1:20" x14ac:dyDescent="0.25">
      <c r="A194" s="379" t="str">
        <f t="shared" ca="1" si="9"/>
        <v/>
      </c>
      <c r="B194" s="380"/>
      <c r="C194" s="380"/>
      <c r="D194" s="380"/>
      <c r="E194" s="381"/>
      <c r="F194" s="380"/>
      <c r="G194" s="380"/>
      <c r="H194" s="380"/>
      <c r="I194" s="380"/>
      <c r="J194" s="380"/>
      <c r="K194" s="380"/>
      <c r="L194" s="380"/>
      <c r="M194" s="380"/>
      <c r="N194" s="387"/>
      <c r="O194" s="383" t="s">
        <v>4312</v>
      </c>
      <c r="P194" s="484"/>
      <c r="Q194" s="388"/>
      <c r="R194" s="388"/>
      <c r="S194" s="385"/>
      <c r="T194" s="658"/>
    </row>
    <row r="195" spans="1:20" x14ac:dyDescent="0.25">
      <c r="A195" s="372" t="str">
        <f t="shared" ca="1" si="9"/>
        <v/>
      </c>
      <c r="B195" s="373"/>
      <c r="C195" s="373"/>
      <c r="D195" s="373"/>
      <c r="E195" s="374"/>
      <c r="F195" s="373"/>
      <c r="G195" s="373"/>
      <c r="H195" s="373"/>
      <c r="I195" s="373"/>
      <c r="J195" s="373"/>
      <c r="K195" s="373"/>
      <c r="L195" s="373"/>
      <c r="M195" s="373"/>
      <c r="N195" s="375"/>
      <c r="O195" s="376" t="s">
        <v>4312</v>
      </c>
      <c r="P195" s="485"/>
      <c r="Q195" s="389"/>
      <c r="R195" s="389"/>
      <c r="S195" s="378"/>
      <c r="T195" s="658"/>
    </row>
    <row r="196" spans="1:20" x14ac:dyDescent="0.25">
      <c r="A196" s="379" t="str">
        <f t="shared" ca="1" si="9"/>
        <v/>
      </c>
      <c r="B196" s="380"/>
      <c r="C196" s="380"/>
      <c r="D196" s="380"/>
      <c r="E196" s="381"/>
      <c r="F196" s="380"/>
      <c r="G196" s="380"/>
      <c r="H196" s="380"/>
      <c r="I196" s="380"/>
      <c r="J196" s="380"/>
      <c r="K196" s="380"/>
      <c r="L196" s="380"/>
      <c r="M196" s="380"/>
      <c r="N196" s="387"/>
      <c r="O196" s="383" t="s">
        <v>4312</v>
      </c>
      <c r="P196" s="484"/>
      <c r="Q196" s="388"/>
      <c r="R196" s="388"/>
      <c r="S196" s="385"/>
      <c r="T196" s="658"/>
    </row>
    <row r="197" spans="1:20" x14ac:dyDescent="0.25">
      <c r="A197" s="372" t="str">
        <f t="shared" ca="1" si="9"/>
        <v/>
      </c>
      <c r="B197" s="373"/>
      <c r="C197" s="373"/>
      <c r="D197" s="373"/>
      <c r="E197" s="374"/>
      <c r="F197" s="373"/>
      <c r="G197" s="373"/>
      <c r="H197" s="373"/>
      <c r="I197" s="373"/>
      <c r="J197" s="373"/>
      <c r="K197" s="373"/>
      <c r="L197" s="373"/>
      <c r="M197" s="373"/>
      <c r="N197" s="375"/>
      <c r="O197" s="376" t="s">
        <v>4312</v>
      </c>
      <c r="P197" s="485"/>
      <c r="Q197" s="389"/>
      <c r="R197" s="389"/>
      <c r="S197" s="378"/>
      <c r="T197" s="658"/>
    </row>
    <row r="198" spans="1:20" x14ac:dyDescent="0.25">
      <c r="A198" s="379" t="str">
        <f t="shared" ca="1" si="9"/>
        <v/>
      </c>
      <c r="B198" s="380"/>
      <c r="C198" s="380"/>
      <c r="D198" s="380"/>
      <c r="E198" s="381"/>
      <c r="F198" s="380"/>
      <c r="G198" s="380"/>
      <c r="H198" s="380"/>
      <c r="I198" s="380"/>
      <c r="J198" s="380"/>
      <c r="K198" s="380"/>
      <c r="L198" s="380"/>
      <c r="M198" s="380"/>
      <c r="N198" s="387"/>
      <c r="O198" s="383" t="s">
        <v>4312</v>
      </c>
      <c r="P198" s="484"/>
      <c r="Q198" s="388"/>
      <c r="R198" s="388"/>
      <c r="S198" s="385"/>
      <c r="T198" s="658"/>
    </row>
    <row r="199" spans="1:20" x14ac:dyDescent="0.25">
      <c r="A199" s="372" t="str">
        <f t="shared" ca="1" si="9"/>
        <v/>
      </c>
      <c r="B199" s="373"/>
      <c r="C199" s="373"/>
      <c r="D199" s="373"/>
      <c r="E199" s="374"/>
      <c r="F199" s="373"/>
      <c r="G199" s="373"/>
      <c r="H199" s="373"/>
      <c r="I199" s="373"/>
      <c r="J199" s="373"/>
      <c r="K199" s="373"/>
      <c r="L199" s="373"/>
      <c r="M199" s="373"/>
      <c r="N199" s="375"/>
      <c r="O199" s="376" t="s">
        <v>4312</v>
      </c>
      <c r="P199" s="485"/>
      <c r="Q199" s="389"/>
      <c r="R199" s="389"/>
      <c r="S199" s="378"/>
      <c r="T199" s="658"/>
    </row>
    <row r="200" spans="1:20" x14ac:dyDescent="0.25">
      <c r="A200" s="379" t="str">
        <f t="shared" ca="1" si="9"/>
        <v/>
      </c>
      <c r="B200" s="380"/>
      <c r="C200" s="380"/>
      <c r="D200" s="380"/>
      <c r="E200" s="381"/>
      <c r="F200" s="380"/>
      <c r="G200" s="380"/>
      <c r="H200" s="380"/>
      <c r="I200" s="380"/>
      <c r="J200" s="380"/>
      <c r="K200" s="380"/>
      <c r="L200" s="380"/>
      <c r="M200" s="380"/>
      <c r="N200" s="387"/>
      <c r="O200" s="383" t="s">
        <v>4312</v>
      </c>
      <c r="P200" s="484"/>
      <c r="Q200" s="388"/>
      <c r="R200" s="388"/>
      <c r="S200" s="385"/>
      <c r="T200" s="658"/>
    </row>
    <row r="201" spans="1:20" x14ac:dyDescent="0.25">
      <c r="A201" s="372" t="str">
        <f t="shared" ca="1" si="9"/>
        <v/>
      </c>
      <c r="B201" s="373"/>
      <c r="C201" s="373"/>
      <c r="D201" s="373"/>
      <c r="E201" s="374"/>
      <c r="F201" s="373"/>
      <c r="G201" s="373"/>
      <c r="H201" s="373"/>
      <c r="I201" s="373"/>
      <c r="J201" s="373"/>
      <c r="K201" s="373"/>
      <c r="L201" s="373"/>
      <c r="M201" s="373"/>
      <c r="N201" s="375"/>
      <c r="O201" s="376" t="s">
        <v>4312</v>
      </c>
      <c r="P201" s="485"/>
      <c r="Q201" s="389"/>
      <c r="R201" s="389"/>
      <c r="S201" s="378"/>
      <c r="T201" s="658"/>
    </row>
    <row r="202" spans="1:20" x14ac:dyDescent="0.25">
      <c r="A202" s="379" t="str">
        <f t="shared" ca="1" si="9"/>
        <v/>
      </c>
      <c r="B202" s="380"/>
      <c r="C202" s="380"/>
      <c r="D202" s="380"/>
      <c r="E202" s="381"/>
      <c r="F202" s="380"/>
      <c r="G202" s="380"/>
      <c r="H202" s="380"/>
      <c r="I202" s="380"/>
      <c r="J202" s="380"/>
      <c r="K202" s="380"/>
      <c r="L202" s="380"/>
      <c r="M202" s="380"/>
      <c r="N202" s="387"/>
      <c r="O202" s="383" t="s">
        <v>4312</v>
      </c>
      <c r="P202" s="484"/>
      <c r="Q202" s="388"/>
      <c r="R202" s="388"/>
      <c r="S202" s="385"/>
      <c r="T202" s="658"/>
    </row>
    <row r="203" spans="1:20" x14ac:dyDescent="0.25">
      <c r="A203" s="372" t="str">
        <f t="shared" ca="1" si="9"/>
        <v/>
      </c>
      <c r="B203" s="373"/>
      <c r="C203" s="373"/>
      <c r="D203" s="373"/>
      <c r="E203" s="374"/>
      <c r="F203" s="373"/>
      <c r="G203" s="373"/>
      <c r="H203" s="373"/>
      <c r="I203" s="373"/>
      <c r="J203" s="373"/>
      <c r="K203" s="373"/>
      <c r="L203" s="373"/>
      <c r="M203" s="373"/>
      <c r="N203" s="375"/>
      <c r="O203" s="376" t="s">
        <v>4312</v>
      </c>
      <c r="P203" s="485"/>
      <c r="Q203" s="389"/>
      <c r="R203" s="389"/>
      <c r="S203" s="378"/>
      <c r="T203" s="658"/>
    </row>
    <row r="204" spans="1:20" x14ac:dyDescent="0.25">
      <c r="A204" s="379" t="str">
        <f t="shared" ca="1" si="9"/>
        <v/>
      </c>
      <c r="B204" s="380"/>
      <c r="C204" s="380"/>
      <c r="D204" s="380"/>
      <c r="E204" s="381"/>
      <c r="F204" s="380"/>
      <c r="G204" s="380"/>
      <c r="H204" s="380"/>
      <c r="I204" s="380"/>
      <c r="J204" s="380"/>
      <c r="K204" s="380"/>
      <c r="L204" s="380"/>
      <c r="M204" s="380"/>
      <c r="N204" s="387"/>
      <c r="O204" s="383" t="s">
        <v>4312</v>
      </c>
      <c r="P204" s="484"/>
      <c r="Q204" s="388"/>
      <c r="R204" s="388"/>
      <c r="S204" s="385"/>
      <c r="T204" s="658"/>
    </row>
    <row r="205" spans="1:20" x14ac:dyDescent="0.25">
      <c r="A205" s="372" t="str">
        <f t="shared" ca="1" si="9"/>
        <v/>
      </c>
      <c r="B205" s="373"/>
      <c r="C205" s="373"/>
      <c r="D205" s="373"/>
      <c r="E205" s="374"/>
      <c r="F205" s="373"/>
      <c r="G205" s="373"/>
      <c r="H205" s="373"/>
      <c r="I205" s="373"/>
      <c r="J205" s="373"/>
      <c r="K205" s="373"/>
      <c r="L205" s="373"/>
      <c r="M205" s="373"/>
      <c r="N205" s="375"/>
      <c r="O205" s="376" t="s">
        <v>4312</v>
      </c>
      <c r="P205" s="485"/>
      <c r="Q205" s="389"/>
      <c r="R205" s="389"/>
      <c r="S205" s="378"/>
      <c r="T205" s="658"/>
    </row>
    <row r="206" spans="1:20" x14ac:dyDescent="0.25">
      <c r="A206" s="379" t="str">
        <f t="shared" ca="1" si="9"/>
        <v/>
      </c>
      <c r="B206" s="380"/>
      <c r="C206" s="380"/>
      <c r="D206" s="380"/>
      <c r="E206" s="381"/>
      <c r="F206" s="380"/>
      <c r="G206" s="380"/>
      <c r="H206" s="380"/>
      <c r="I206" s="380"/>
      <c r="J206" s="380"/>
      <c r="K206" s="380"/>
      <c r="L206" s="380"/>
      <c r="M206" s="380"/>
      <c r="N206" s="387"/>
      <c r="O206" s="383" t="s">
        <v>4312</v>
      </c>
      <c r="P206" s="484"/>
      <c r="Q206" s="388"/>
      <c r="R206" s="388"/>
      <c r="S206" s="385"/>
      <c r="T206" s="658"/>
    </row>
    <row r="207" spans="1:20" x14ac:dyDescent="0.25">
      <c r="A207" s="372" t="str">
        <f t="shared" ca="1" si="9"/>
        <v/>
      </c>
      <c r="B207" s="373"/>
      <c r="C207" s="373"/>
      <c r="D207" s="373"/>
      <c r="E207" s="374"/>
      <c r="F207" s="373"/>
      <c r="G207" s="373"/>
      <c r="H207" s="373"/>
      <c r="I207" s="373"/>
      <c r="J207" s="373"/>
      <c r="K207" s="373"/>
      <c r="L207" s="373"/>
      <c r="M207" s="373"/>
      <c r="N207" s="375"/>
      <c r="O207" s="376" t="s">
        <v>4312</v>
      </c>
      <c r="P207" s="485"/>
      <c r="Q207" s="389"/>
      <c r="R207" s="389"/>
      <c r="S207" s="378"/>
      <c r="T207" s="658"/>
    </row>
    <row r="208" spans="1:20" x14ac:dyDescent="0.25">
      <c r="A208" s="379" t="str">
        <f t="shared" ca="1" si="9"/>
        <v/>
      </c>
      <c r="B208" s="380"/>
      <c r="C208" s="380"/>
      <c r="D208" s="380"/>
      <c r="E208" s="381"/>
      <c r="F208" s="380"/>
      <c r="G208" s="380"/>
      <c r="H208" s="380"/>
      <c r="I208" s="380"/>
      <c r="J208" s="380"/>
      <c r="K208" s="380"/>
      <c r="L208" s="380"/>
      <c r="M208" s="380"/>
      <c r="N208" s="387"/>
      <c r="O208" s="383" t="s">
        <v>4312</v>
      </c>
      <c r="P208" s="484"/>
      <c r="Q208" s="388"/>
      <c r="R208" s="388"/>
      <c r="S208" s="385"/>
      <c r="T208" s="658"/>
    </row>
    <row r="209" spans="1:20" x14ac:dyDescent="0.25">
      <c r="A209" s="372" t="str">
        <f t="shared" ca="1" si="9"/>
        <v/>
      </c>
      <c r="B209" s="373"/>
      <c r="C209" s="373"/>
      <c r="D209" s="373"/>
      <c r="E209" s="374"/>
      <c r="F209" s="373"/>
      <c r="G209" s="373"/>
      <c r="H209" s="373"/>
      <c r="I209" s="373"/>
      <c r="J209" s="373"/>
      <c r="K209" s="373"/>
      <c r="L209" s="373"/>
      <c r="M209" s="373"/>
      <c r="N209" s="375"/>
      <c r="O209" s="376" t="s">
        <v>4312</v>
      </c>
      <c r="P209" s="485"/>
      <c r="Q209" s="389"/>
      <c r="R209" s="389"/>
      <c r="S209" s="378"/>
      <c r="T209" s="658"/>
    </row>
    <row r="210" spans="1:20" x14ac:dyDescent="0.25">
      <c r="A210" s="379" t="str">
        <f t="shared" ca="1" si="9"/>
        <v/>
      </c>
      <c r="B210" s="380"/>
      <c r="C210" s="380"/>
      <c r="D210" s="380"/>
      <c r="E210" s="381"/>
      <c r="F210" s="380"/>
      <c r="G210" s="380"/>
      <c r="H210" s="380"/>
      <c r="I210" s="380"/>
      <c r="J210" s="380"/>
      <c r="K210" s="380"/>
      <c r="L210" s="380"/>
      <c r="M210" s="380"/>
      <c r="N210" s="387"/>
      <c r="O210" s="383" t="s">
        <v>4312</v>
      </c>
      <c r="P210" s="484"/>
      <c r="Q210" s="388"/>
      <c r="R210" s="388"/>
      <c r="S210" s="385"/>
      <c r="T210" s="658"/>
    </row>
    <row r="211" spans="1:20" x14ac:dyDescent="0.25">
      <c r="A211" s="372" t="str">
        <f t="shared" ca="1" si="9"/>
        <v/>
      </c>
      <c r="B211" s="373"/>
      <c r="C211" s="373"/>
      <c r="D211" s="373"/>
      <c r="E211" s="374"/>
      <c r="F211" s="373"/>
      <c r="G211" s="373"/>
      <c r="H211" s="373"/>
      <c r="I211" s="373"/>
      <c r="J211" s="373"/>
      <c r="K211" s="373"/>
      <c r="L211" s="373"/>
      <c r="M211" s="373"/>
      <c r="N211" s="375"/>
      <c r="O211" s="376" t="s">
        <v>4312</v>
      </c>
      <c r="P211" s="485"/>
      <c r="Q211" s="389"/>
      <c r="R211" s="389"/>
      <c r="S211" s="378"/>
      <c r="T211" s="658"/>
    </row>
    <row r="212" spans="1:20" x14ac:dyDescent="0.25">
      <c r="A212" s="379" t="str">
        <f t="shared" ca="1" si="9"/>
        <v/>
      </c>
      <c r="B212" s="380"/>
      <c r="C212" s="380"/>
      <c r="D212" s="380"/>
      <c r="E212" s="381"/>
      <c r="F212" s="380"/>
      <c r="G212" s="380"/>
      <c r="H212" s="380"/>
      <c r="I212" s="380"/>
      <c r="J212" s="380"/>
      <c r="K212" s="380"/>
      <c r="L212" s="380"/>
      <c r="M212" s="380"/>
      <c r="N212" s="387"/>
      <c r="O212" s="383" t="s">
        <v>4312</v>
      </c>
      <c r="P212" s="484"/>
      <c r="Q212" s="388"/>
      <c r="R212" s="388"/>
      <c r="S212" s="385"/>
      <c r="T212" s="658"/>
    </row>
    <row r="213" spans="1:20" x14ac:dyDescent="0.25">
      <c r="A213" s="372" t="str">
        <f t="shared" ca="1" si="9"/>
        <v/>
      </c>
      <c r="B213" s="373"/>
      <c r="C213" s="373"/>
      <c r="D213" s="373"/>
      <c r="E213" s="374"/>
      <c r="F213" s="373"/>
      <c r="G213" s="373"/>
      <c r="H213" s="373"/>
      <c r="I213" s="373"/>
      <c r="J213" s="373"/>
      <c r="K213" s="373"/>
      <c r="L213" s="373"/>
      <c r="M213" s="373"/>
      <c r="N213" s="375"/>
      <c r="O213" s="376" t="s">
        <v>4312</v>
      </c>
      <c r="P213" s="485"/>
      <c r="Q213" s="389"/>
      <c r="R213" s="389"/>
      <c r="S213" s="378"/>
      <c r="T213" s="658"/>
    </row>
    <row r="214" spans="1:20" x14ac:dyDescent="0.25">
      <c r="A214" s="379" t="str">
        <f t="shared" ca="1" si="9"/>
        <v/>
      </c>
      <c r="B214" s="380"/>
      <c r="C214" s="380"/>
      <c r="D214" s="380"/>
      <c r="E214" s="381"/>
      <c r="F214" s="380"/>
      <c r="G214" s="380"/>
      <c r="H214" s="380"/>
      <c r="I214" s="380"/>
      <c r="J214" s="380"/>
      <c r="K214" s="380"/>
      <c r="L214" s="380"/>
      <c r="M214" s="380"/>
      <c r="N214" s="387"/>
      <c r="O214" s="383" t="s">
        <v>4312</v>
      </c>
      <c r="P214" s="484"/>
      <c r="Q214" s="388"/>
      <c r="R214" s="388"/>
      <c r="S214" s="385"/>
      <c r="T214" s="658"/>
    </row>
    <row r="215" spans="1:20" x14ac:dyDescent="0.25">
      <c r="A215" s="372" t="str">
        <f t="shared" ca="1" si="9"/>
        <v/>
      </c>
      <c r="B215" s="373"/>
      <c r="C215" s="373"/>
      <c r="D215" s="373"/>
      <c r="E215" s="374"/>
      <c r="F215" s="373"/>
      <c r="G215" s="373"/>
      <c r="H215" s="373"/>
      <c r="I215" s="373"/>
      <c r="J215" s="373"/>
      <c r="K215" s="373"/>
      <c r="L215" s="373"/>
      <c r="M215" s="373"/>
      <c r="N215" s="375"/>
      <c r="O215" s="376" t="s">
        <v>4312</v>
      </c>
      <c r="P215" s="485"/>
      <c r="Q215" s="389"/>
      <c r="R215" s="389"/>
      <c r="S215" s="378"/>
      <c r="T215" s="658"/>
    </row>
    <row r="216" spans="1:20" x14ac:dyDescent="0.25">
      <c r="A216" s="379" t="str">
        <f t="shared" ca="1" si="9"/>
        <v/>
      </c>
      <c r="B216" s="380"/>
      <c r="C216" s="380"/>
      <c r="D216" s="380"/>
      <c r="E216" s="381"/>
      <c r="F216" s="380"/>
      <c r="G216" s="380"/>
      <c r="H216" s="380"/>
      <c r="I216" s="380"/>
      <c r="J216" s="380"/>
      <c r="K216" s="380"/>
      <c r="L216" s="380"/>
      <c r="M216" s="380"/>
      <c r="N216" s="387"/>
      <c r="O216" s="383" t="s">
        <v>4312</v>
      </c>
      <c r="P216" s="484"/>
      <c r="Q216" s="388"/>
      <c r="R216" s="388"/>
      <c r="S216" s="385"/>
      <c r="T216" s="658"/>
    </row>
    <row r="217" spans="1:20" x14ac:dyDescent="0.25">
      <c r="A217" s="372" t="str">
        <f t="shared" ca="1" si="9"/>
        <v/>
      </c>
      <c r="B217" s="373"/>
      <c r="C217" s="373"/>
      <c r="D217" s="373"/>
      <c r="E217" s="374"/>
      <c r="F217" s="373"/>
      <c r="G217" s="373"/>
      <c r="H217" s="373"/>
      <c r="I217" s="373"/>
      <c r="J217" s="373"/>
      <c r="K217" s="373"/>
      <c r="L217" s="373"/>
      <c r="M217" s="373"/>
      <c r="N217" s="375"/>
      <c r="O217" s="376" t="s">
        <v>4312</v>
      </c>
      <c r="P217" s="485"/>
      <c r="Q217" s="389"/>
      <c r="R217" s="389"/>
      <c r="S217" s="378"/>
      <c r="T217" s="658"/>
    </row>
    <row r="218" spans="1:20" x14ac:dyDescent="0.25">
      <c r="A218" s="379" t="str">
        <f t="shared" ca="1" si="9"/>
        <v/>
      </c>
      <c r="B218" s="380"/>
      <c r="C218" s="380"/>
      <c r="D218" s="380"/>
      <c r="E218" s="381"/>
      <c r="F218" s="380"/>
      <c r="G218" s="380"/>
      <c r="H218" s="380"/>
      <c r="I218" s="380"/>
      <c r="J218" s="380"/>
      <c r="K218" s="380"/>
      <c r="L218" s="380"/>
      <c r="M218" s="380"/>
      <c r="N218" s="387"/>
      <c r="O218" s="383" t="s">
        <v>4312</v>
      </c>
      <c r="P218" s="484"/>
      <c r="Q218" s="388"/>
      <c r="R218" s="388"/>
      <c r="S218" s="385"/>
      <c r="T218" s="658"/>
    </row>
    <row r="219" spans="1:20" x14ac:dyDescent="0.25">
      <c r="A219" s="372" t="str">
        <f t="shared" ca="1" si="9"/>
        <v/>
      </c>
      <c r="B219" s="373"/>
      <c r="C219" s="373"/>
      <c r="D219" s="373"/>
      <c r="E219" s="374"/>
      <c r="F219" s="373"/>
      <c r="G219" s="373"/>
      <c r="H219" s="373"/>
      <c r="I219" s="373"/>
      <c r="J219" s="373"/>
      <c r="K219" s="373"/>
      <c r="L219" s="373"/>
      <c r="M219" s="373"/>
      <c r="N219" s="375"/>
      <c r="O219" s="376" t="s">
        <v>4312</v>
      </c>
      <c r="P219" s="485"/>
      <c r="Q219" s="389"/>
      <c r="R219" s="389"/>
      <c r="S219" s="378"/>
      <c r="T219" s="658"/>
    </row>
    <row r="220" spans="1:20" x14ac:dyDescent="0.25">
      <c r="A220" s="379" t="str">
        <f t="shared" ca="1" si="9"/>
        <v/>
      </c>
      <c r="B220" s="380"/>
      <c r="C220" s="380"/>
      <c r="D220" s="380"/>
      <c r="E220" s="381"/>
      <c r="F220" s="380"/>
      <c r="G220" s="380"/>
      <c r="H220" s="380"/>
      <c r="I220" s="380"/>
      <c r="J220" s="380"/>
      <c r="K220" s="380"/>
      <c r="L220" s="380"/>
      <c r="M220" s="380"/>
      <c r="N220" s="387"/>
      <c r="O220" s="383" t="s">
        <v>4312</v>
      </c>
      <c r="P220" s="484"/>
      <c r="Q220" s="388"/>
      <c r="R220" s="388"/>
      <c r="S220" s="385"/>
      <c r="T220" s="658"/>
    </row>
    <row r="221" spans="1:20" x14ac:dyDescent="0.25">
      <c r="A221" s="372" t="str">
        <f t="shared" ref="A221:A250" ca="1" si="10">IF(B221&lt;&gt;"",IF(A221="",NOW(),A221),"")</f>
        <v/>
      </c>
      <c r="B221" s="373"/>
      <c r="C221" s="373"/>
      <c r="D221" s="373"/>
      <c r="E221" s="374"/>
      <c r="F221" s="373"/>
      <c r="G221" s="373"/>
      <c r="H221" s="373"/>
      <c r="I221" s="373"/>
      <c r="J221" s="373"/>
      <c r="K221" s="373"/>
      <c r="L221" s="373"/>
      <c r="M221" s="373"/>
      <c r="N221" s="375"/>
      <c r="O221" s="376" t="s">
        <v>4312</v>
      </c>
      <c r="P221" s="485"/>
      <c r="Q221" s="389"/>
      <c r="R221" s="389"/>
      <c r="S221" s="378"/>
      <c r="T221" s="658"/>
    </row>
    <row r="222" spans="1:20" x14ac:dyDescent="0.25">
      <c r="A222" s="379" t="str">
        <f t="shared" ca="1" si="10"/>
        <v/>
      </c>
      <c r="B222" s="380"/>
      <c r="C222" s="380"/>
      <c r="D222" s="380"/>
      <c r="E222" s="381"/>
      <c r="F222" s="380"/>
      <c r="G222" s="380"/>
      <c r="H222" s="380"/>
      <c r="I222" s="380"/>
      <c r="J222" s="380"/>
      <c r="K222" s="380"/>
      <c r="L222" s="380"/>
      <c r="M222" s="380"/>
      <c r="N222" s="387"/>
      <c r="O222" s="383" t="s">
        <v>4312</v>
      </c>
      <c r="P222" s="484"/>
      <c r="Q222" s="388"/>
      <c r="R222" s="388"/>
      <c r="S222" s="385"/>
      <c r="T222" s="658"/>
    </row>
    <row r="223" spans="1:20" x14ac:dyDescent="0.25">
      <c r="A223" s="372" t="str">
        <f t="shared" ca="1" si="10"/>
        <v/>
      </c>
      <c r="B223" s="373"/>
      <c r="C223" s="373"/>
      <c r="D223" s="373"/>
      <c r="E223" s="374"/>
      <c r="F223" s="373"/>
      <c r="G223" s="373"/>
      <c r="H223" s="373"/>
      <c r="I223" s="373"/>
      <c r="J223" s="373"/>
      <c r="K223" s="373"/>
      <c r="L223" s="373"/>
      <c r="M223" s="373"/>
      <c r="N223" s="375"/>
      <c r="O223" s="376" t="s">
        <v>4312</v>
      </c>
      <c r="P223" s="485"/>
      <c r="Q223" s="389"/>
      <c r="R223" s="389"/>
      <c r="S223" s="378"/>
      <c r="T223" s="658"/>
    </row>
    <row r="224" spans="1:20" x14ac:dyDescent="0.25">
      <c r="A224" s="379" t="str">
        <f t="shared" ca="1" si="10"/>
        <v/>
      </c>
      <c r="B224" s="380"/>
      <c r="C224" s="380"/>
      <c r="D224" s="380"/>
      <c r="E224" s="381"/>
      <c r="F224" s="380"/>
      <c r="G224" s="380"/>
      <c r="H224" s="380"/>
      <c r="I224" s="380"/>
      <c r="J224" s="380"/>
      <c r="K224" s="380"/>
      <c r="L224" s="380"/>
      <c r="M224" s="380"/>
      <c r="N224" s="387"/>
      <c r="O224" s="383" t="s">
        <v>4312</v>
      </c>
      <c r="P224" s="484"/>
      <c r="Q224" s="388"/>
      <c r="R224" s="388"/>
      <c r="S224" s="385"/>
      <c r="T224" s="658"/>
    </row>
    <row r="225" spans="1:20" x14ac:dyDescent="0.25">
      <c r="A225" s="372" t="str">
        <f t="shared" ca="1" si="10"/>
        <v/>
      </c>
      <c r="B225" s="373"/>
      <c r="C225" s="373"/>
      <c r="D225" s="373"/>
      <c r="E225" s="374"/>
      <c r="F225" s="373"/>
      <c r="G225" s="373"/>
      <c r="H225" s="373"/>
      <c r="I225" s="373"/>
      <c r="J225" s="373"/>
      <c r="K225" s="373"/>
      <c r="L225" s="373"/>
      <c r="M225" s="373"/>
      <c r="N225" s="375"/>
      <c r="O225" s="376" t="s">
        <v>4312</v>
      </c>
      <c r="P225" s="485"/>
      <c r="Q225" s="389"/>
      <c r="R225" s="389"/>
      <c r="S225" s="378"/>
      <c r="T225" s="658"/>
    </row>
    <row r="226" spans="1:20" x14ac:dyDescent="0.25">
      <c r="A226" s="379" t="str">
        <f t="shared" ca="1" si="10"/>
        <v/>
      </c>
      <c r="B226" s="380"/>
      <c r="C226" s="380"/>
      <c r="D226" s="380"/>
      <c r="E226" s="381"/>
      <c r="F226" s="380"/>
      <c r="G226" s="380"/>
      <c r="H226" s="380"/>
      <c r="I226" s="380"/>
      <c r="J226" s="380"/>
      <c r="K226" s="380"/>
      <c r="L226" s="380"/>
      <c r="M226" s="380"/>
      <c r="N226" s="387"/>
      <c r="O226" s="383" t="s">
        <v>4312</v>
      </c>
      <c r="P226" s="484"/>
      <c r="Q226" s="388"/>
      <c r="R226" s="388"/>
      <c r="S226" s="385"/>
      <c r="T226" s="658"/>
    </row>
    <row r="227" spans="1:20" x14ac:dyDescent="0.25">
      <c r="A227" s="372" t="str">
        <f t="shared" ca="1" si="10"/>
        <v/>
      </c>
      <c r="B227" s="373"/>
      <c r="C227" s="373"/>
      <c r="D227" s="373"/>
      <c r="E227" s="374"/>
      <c r="F227" s="373"/>
      <c r="G227" s="373"/>
      <c r="H227" s="373"/>
      <c r="I227" s="373"/>
      <c r="J227" s="373"/>
      <c r="K227" s="373"/>
      <c r="L227" s="373"/>
      <c r="M227" s="373"/>
      <c r="N227" s="375"/>
      <c r="O227" s="376" t="s">
        <v>4312</v>
      </c>
      <c r="P227" s="485"/>
      <c r="Q227" s="389"/>
      <c r="R227" s="389"/>
      <c r="S227" s="378"/>
      <c r="T227" s="658"/>
    </row>
    <row r="228" spans="1:20" x14ac:dyDescent="0.25">
      <c r="A228" s="379" t="str">
        <f t="shared" ca="1" si="10"/>
        <v/>
      </c>
      <c r="B228" s="380"/>
      <c r="C228" s="380"/>
      <c r="D228" s="380"/>
      <c r="E228" s="381"/>
      <c r="F228" s="380"/>
      <c r="G228" s="380"/>
      <c r="H228" s="380"/>
      <c r="I228" s="380"/>
      <c r="J228" s="380"/>
      <c r="K228" s="380"/>
      <c r="L228" s="380"/>
      <c r="M228" s="380"/>
      <c r="N228" s="387"/>
      <c r="O228" s="383" t="s">
        <v>4312</v>
      </c>
      <c r="P228" s="484"/>
      <c r="Q228" s="388"/>
      <c r="R228" s="388"/>
      <c r="S228" s="385"/>
      <c r="T228" s="658"/>
    </row>
    <row r="229" spans="1:20" x14ac:dyDescent="0.25">
      <c r="A229" s="372" t="str">
        <f t="shared" ca="1" si="10"/>
        <v/>
      </c>
      <c r="B229" s="373"/>
      <c r="C229" s="373"/>
      <c r="D229" s="373"/>
      <c r="E229" s="374"/>
      <c r="F229" s="373"/>
      <c r="G229" s="373"/>
      <c r="H229" s="373"/>
      <c r="I229" s="373"/>
      <c r="J229" s="373"/>
      <c r="K229" s="373"/>
      <c r="L229" s="373"/>
      <c r="M229" s="373"/>
      <c r="N229" s="375"/>
      <c r="O229" s="376" t="s">
        <v>4312</v>
      </c>
      <c r="P229" s="485"/>
      <c r="Q229" s="389"/>
      <c r="R229" s="389"/>
      <c r="S229" s="378"/>
      <c r="T229" s="658"/>
    </row>
    <row r="230" spans="1:20" x14ac:dyDescent="0.25">
      <c r="A230" s="379" t="str">
        <f t="shared" ca="1" si="10"/>
        <v/>
      </c>
      <c r="B230" s="380"/>
      <c r="C230" s="380"/>
      <c r="D230" s="380"/>
      <c r="E230" s="381"/>
      <c r="F230" s="380"/>
      <c r="G230" s="380"/>
      <c r="H230" s="380"/>
      <c r="I230" s="380"/>
      <c r="J230" s="380"/>
      <c r="K230" s="380"/>
      <c r="L230" s="380"/>
      <c r="M230" s="380"/>
      <c r="N230" s="387"/>
      <c r="O230" s="383" t="s">
        <v>4312</v>
      </c>
      <c r="P230" s="484"/>
      <c r="Q230" s="388"/>
      <c r="R230" s="388"/>
      <c r="S230" s="385"/>
      <c r="T230" s="658"/>
    </row>
    <row r="231" spans="1:20" x14ac:dyDescent="0.25">
      <c r="A231" s="372" t="str">
        <f t="shared" ca="1" si="10"/>
        <v/>
      </c>
      <c r="B231" s="373"/>
      <c r="C231" s="373"/>
      <c r="D231" s="373"/>
      <c r="E231" s="374"/>
      <c r="F231" s="373"/>
      <c r="G231" s="373"/>
      <c r="H231" s="373"/>
      <c r="I231" s="373"/>
      <c r="J231" s="373"/>
      <c r="K231" s="373"/>
      <c r="L231" s="373"/>
      <c r="M231" s="373"/>
      <c r="N231" s="375"/>
      <c r="O231" s="376" t="s">
        <v>4312</v>
      </c>
      <c r="P231" s="485"/>
      <c r="Q231" s="389"/>
      <c r="R231" s="389"/>
      <c r="S231" s="378"/>
      <c r="T231" s="658"/>
    </row>
    <row r="232" spans="1:20" x14ac:dyDescent="0.25">
      <c r="A232" s="379" t="str">
        <f t="shared" ca="1" si="10"/>
        <v/>
      </c>
      <c r="B232" s="380"/>
      <c r="C232" s="380"/>
      <c r="D232" s="380"/>
      <c r="E232" s="381"/>
      <c r="F232" s="380"/>
      <c r="G232" s="380"/>
      <c r="H232" s="380"/>
      <c r="I232" s="380"/>
      <c r="J232" s="380"/>
      <c r="K232" s="380"/>
      <c r="L232" s="380"/>
      <c r="M232" s="380"/>
      <c r="N232" s="387"/>
      <c r="O232" s="383" t="s">
        <v>4312</v>
      </c>
      <c r="P232" s="484"/>
      <c r="Q232" s="388"/>
      <c r="R232" s="388"/>
      <c r="S232" s="385"/>
      <c r="T232" s="658"/>
    </row>
    <row r="233" spans="1:20" x14ac:dyDescent="0.25">
      <c r="A233" s="372" t="str">
        <f t="shared" ca="1" si="10"/>
        <v/>
      </c>
      <c r="B233" s="373"/>
      <c r="C233" s="373"/>
      <c r="D233" s="373"/>
      <c r="E233" s="374"/>
      <c r="F233" s="373"/>
      <c r="G233" s="373"/>
      <c r="H233" s="373"/>
      <c r="I233" s="373"/>
      <c r="J233" s="373"/>
      <c r="K233" s="373"/>
      <c r="L233" s="373"/>
      <c r="M233" s="373"/>
      <c r="N233" s="375"/>
      <c r="O233" s="376" t="s">
        <v>4312</v>
      </c>
      <c r="P233" s="485"/>
      <c r="Q233" s="389"/>
      <c r="R233" s="389"/>
      <c r="S233" s="378"/>
      <c r="T233" s="658"/>
    </row>
    <row r="234" spans="1:20" x14ac:dyDescent="0.25">
      <c r="A234" s="379" t="str">
        <f t="shared" ca="1" si="10"/>
        <v/>
      </c>
      <c r="B234" s="380"/>
      <c r="C234" s="380"/>
      <c r="D234" s="380"/>
      <c r="E234" s="381"/>
      <c r="F234" s="380"/>
      <c r="G234" s="380"/>
      <c r="H234" s="380"/>
      <c r="I234" s="380"/>
      <c r="J234" s="380"/>
      <c r="K234" s="380"/>
      <c r="L234" s="380"/>
      <c r="M234" s="380"/>
      <c r="N234" s="387"/>
      <c r="O234" s="383" t="s">
        <v>4312</v>
      </c>
      <c r="P234" s="484"/>
      <c r="Q234" s="388"/>
      <c r="R234" s="388"/>
      <c r="S234" s="385"/>
      <c r="T234" s="658"/>
    </row>
    <row r="235" spans="1:20" x14ac:dyDescent="0.25">
      <c r="A235" s="372" t="str">
        <f t="shared" ca="1" si="10"/>
        <v/>
      </c>
      <c r="B235" s="373"/>
      <c r="C235" s="373"/>
      <c r="D235" s="373"/>
      <c r="E235" s="374"/>
      <c r="F235" s="373"/>
      <c r="G235" s="373"/>
      <c r="H235" s="373"/>
      <c r="I235" s="373"/>
      <c r="J235" s="373"/>
      <c r="K235" s="373"/>
      <c r="L235" s="373"/>
      <c r="M235" s="373"/>
      <c r="N235" s="375"/>
      <c r="O235" s="376" t="s">
        <v>4312</v>
      </c>
      <c r="P235" s="485"/>
      <c r="Q235" s="389"/>
      <c r="R235" s="389"/>
      <c r="S235" s="378"/>
      <c r="T235" s="658"/>
    </row>
    <row r="236" spans="1:20" x14ac:dyDescent="0.25">
      <c r="A236" s="379" t="str">
        <f t="shared" ca="1" si="10"/>
        <v/>
      </c>
      <c r="B236" s="380"/>
      <c r="C236" s="380"/>
      <c r="D236" s="380"/>
      <c r="E236" s="381"/>
      <c r="F236" s="380"/>
      <c r="G236" s="380"/>
      <c r="H236" s="380"/>
      <c r="I236" s="380"/>
      <c r="J236" s="380"/>
      <c r="K236" s="380"/>
      <c r="L236" s="380"/>
      <c r="M236" s="380"/>
      <c r="N236" s="387"/>
      <c r="O236" s="383" t="s">
        <v>4312</v>
      </c>
      <c r="P236" s="484"/>
      <c r="Q236" s="388"/>
      <c r="R236" s="388"/>
      <c r="S236" s="385"/>
      <c r="T236" s="658"/>
    </row>
    <row r="237" spans="1:20" x14ac:dyDescent="0.25">
      <c r="A237" s="372" t="str">
        <f t="shared" ca="1" si="10"/>
        <v/>
      </c>
      <c r="B237" s="373"/>
      <c r="C237" s="373"/>
      <c r="D237" s="373"/>
      <c r="E237" s="374"/>
      <c r="F237" s="373"/>
      <c r="G237" s="373"/>
      <c r="H237" s="373"/>
      <c r="I237" s="373"/>
      <c r="J237" s="373"/>
      <c r="K237" s="373"/>
      <c r="L237" s="373"/>
      <c r="M237" s="373"/>
      <c r="N237" s="375"/>
      <c r="O237" s="376" t="s">
        <v>4312</v>
      </c>
      <c r="P237" s="485"/>
      <c r="Q237" s="389"/>
      <c r="R237" s="389"/>
      <c r="S237" s="378"/>
      <c r="T237" s="658"/>
    </row>
    <row r="238" spans="1:20" x14ac:dyDescent="0.25">
      <c r="A238" s="379" t="str">
        <f t="shared" ca="1" si="10"/>
        <v/>
      </c>
      <c r="B238" s="380"/>
      <c r="C238" s="380"/>
      <c r="D238" s="380"/>
      <c r="E238" s="381"/>
      <c r="F238" s="380"/>
      <c r="G238" s="380"/>
      <c r="H238" s="380"/>
      <c r="I238" s="380"/>
      <c r="J238" s="380"/>
      <c r="K238" s="380"/>
      <c r="L238" s="380"/>
      <c r="M238" s="380"/>
      <c r="N238" s="387"/>
      <c r="O238" s="383" t="s">
        <v>4312</v>
      </c>
      <c r="P238" s="484"/>
      <c r="Q238" s="388"/>
      <c r="R238" s="388"/>
      <c r="S238" s="385"/>
      <c r="T238" s="658"/>
    </row>
    <row r="239" spans="1:20" x14ac:dyDescent="0.25">
      <c r="A239" s="372" t="str">
        <f t="shared" ca="1" si="10"/>
        <v/>
      </c>
      <c r="B239" s="373"/>
      <c r="C239" s="373"/>
      <c r="D239" s="373"/>
      <c r="E239" s="374"/>
      <c r="F239" s="373"/>
      <c r="G239" s="373"/>
      <c r="H239" s="373"/>
      <c r="I239" s="373"/>
      <c r="J239" s="373"/>
      <c r="K239" s="373"/>
      <c r="L239" s="373"/>
      <c r="M239" s="373"/>
      <c r="N239" s="375"/>
      <c r="O239" s="376" t="s">
        <v>4312</v>
      </c>
      <c r="P239" s="485"/>
      <c r="Q239" s="389"/>
      <c r="R239" s="389"/>
      <c r="S239" s="378"/>
      <c r="T239" s="658"/>
    </row>
    <row r="240" spans="1:20" x14ac:dyDescent="0.25">
      <c r="A240" s="379" t="str">
        <f t="shared" ca="1" si="10"/>
        <v/>
      </c>
      <c r="B240" s="380"/>
      <c r="C240" s="380"/>
      <c r="D240" s="380"/>
      <c r="E240" s="381"/>
      <c r="F240" s="380"/>
      <c r="G240" s="380"/>
      <c r="H240" s="380"/>
      <c r="I240" s="380"/>
      <c r="J240" s="380"/>
      <c r="K240" s="380"/>
      <c r="L240" s="380"/>
      <c r="M240" s="380"/>
      <c r="N240" s="387"/>
      <c r="O240" s="383" t="s">
        <v>4312</v>
      </c>
      <c r="P240" s="484"/>
      <c r="Q240" s="388"/>
      <c r="R240" s="388"/>
      <c r="S240" s="385"/>
      <c r="T240" s="658"/>
    </row>
    <row r="241" spans="1:20" x14ac:dyDescent="0.25">
      <c r="A241" s="372" t="str">
        <f t="shared" ca="1" si="10"/>
        <v/>
      </c>
      <c r="B241" s="373"/>
      <c r="C241" s="373"/>
      <c r="D241" s="373"/>
      <c r="E241" s="374"/>
      <c r="F241" s="373"/>
      <c r="G241" s="373"/>
      <c r="H241" s="373"/>
      <c r="I241" s="373"/>
      <c r="J241" s="373"/>
      <c r="K241" s="373"/>
      <c r="L241" s="373"/>
      <c r="M241" s="373"/>
      <c r="N241" s="375"/>
      <c r="O241" s="376" t="s">
        <v>4312</v>
      </c>
      <c r="P241" s="485"/>
      <c r="Q241" s="389"/>
      <c r="R241" s="389"/>
      <c r="S241" s="378"/>
      <c r="T241" s="658"/>
    </row>
    <row r="242" spans="1:20" x14ac:dyDescent="0.25">
      <c r="A242" s="379" t="str">
        <f t="shared" ca="1" si="10"/>
        <v/>
      </c>
      <c r="B242" s="380"/>
      <c r="C242" s="380"/>
      <c r="D242" s="380"/>
      <c r="E242" s="381"/>
      <c r="F242" s="380"/>
      <c r="G242" s="380"/>
      <c r="H242" s="380"/>
      <c r="I242" s="380"/>
      <c r="J242" s="380"/>
      <c r="K242" s="380"/>
      <c r="L242" s="380"/>
      <c r="M242" s="380"/>
      <c r="N242" s="387"/>
      <c r="O242" s="383" t="s">
        <v>4312</v>
      </c>
      <c r="P242" s="484"/>
      <c r="Q242" s="388"/>
      <c r="R242" s="388"/>
      <c r="S242" s="385"/>
      <c r="T242" s="658"/>
    </row>
    <row r="243" spans="1:20" x14ac:dyDescent="0.25">
      <c r="A243" s="372" t="str">
        <f t="shared" ca="1" si="10"/>
        <v/>
      </c>
      <c r="B243" s="373"/>
      <c r="C243" s="373"/>
      <c r="D243" s="373"/>
      <c r="E243" s="374"/>
      <c r="F243" s="373"/>
      <c r="G243" s="373"/>
      <c r="H243" s="373"/>
      <c r="I243" s="373"/>
      <c r="J243" s="373"/>
      <c r="K243" s="373"/>
      <c r="L243" s="373"/>
      <c r="M243" s="373"/>
      <c r="N243" s="375"/>
      <c r="O243" s="376" t="s">
        <v>4312</v>
      </c>
      <c r="P243" s="485"/>
      <c r="Q243" s="389"/>
      <c r="R243" s="389"/>
      <c r="S243" s="378"/>
      <c r="T243" s="658"/>
    </row>
    <row r="244" spans="1:20" x14ac:dyDescent="0.25">
      <c r="A244" s="379" t="str">
        <f t="shared" ca="1" si="10"/>
        <v/>
      </c>
      <c r="B244" s="380"/>
      <c r="C244" s="380"/>
      <c r="D244" s="380"/>
      <c r="E244" s="381"/>
      <c r="F244" s="380"/>
      <c r="G244" s="380"/>
      <c r="H244" s="380"/>
      <c r="I244" s="380"/>
      <c r="J244" s="380"/>
      <c r="K244" s="380"/>
      <c r="L244" s="380"/>
      <c r="M244" s="380"/>
      <c r="N244" s="387"/>
      <c r="O244" s="383" t="s">
        <v>4312</v>
      </c>
      <c r="P244" s="484"/>
      <c r="Q244" s="388"/>
      <c r="R244" s="388"/>
      <c r="S244" s="385"/>
      <c r="T244" s="658"/>
    </row>
    <row r="245" spans="1:20" x14ac:dyDescent="0.25">
      <c r="A245" s="372" t="str">
        <f t="shared" ca="1" si="10"/>
        <v/>
      </c>
      <c r="B245" s="373"/>
      <c r="C245" s="373"/>
      <c r="D245" s="373"/>
      <c r="E245" s="374"/>
      <c r="F245" s="373"/>
      <c r="G245" s="373"/>
      <c r="H245" s="373"/>
      <c r="I245" s="373"/>
      <c r="J245" s="373"/>
      <c r="K245" s="373"/>
      <c r="L245" s="373"/>
      <c r="M245" s="373"/>
      <c r="N245" s="375"/>
      <c r="O245" s="376" t="s">
        <v>4312</v>
      </c>
      <c r="P245" s="485"/>
      <c r="Q245" s="389"/>
      <c r="R245" s="389"/>
      <c r="S245" s="378"/>
      <c r="T245" s="658"/>
    </row>
    <row r="246" spans="1:20" x14ac:dyDescent="0.25">
      <c r="A246" s="379" t="str">
        <f t="shared" ca="1" si="10"/>
        <v/>
      </c>
      <c r="B246" s="380"/>
      <c r="C246" s="380"/>
      <c r="D246" s="380"/>
      <c r="E246" s="381"/>
      <c r="F246" s="380"/>
      <c r="G246" s="380"/>
      <c r="H246" s="380"/>
      <c r="I246" s="380"/>
      <c r="J246" s="380"/>
      <c r="K246" s="380"/>
      <c r="L246" s="380"/>
      <c r="M246" s="380"/>
      <c r="N246" s="387"/>
      <c r="O246" s="383" t="s">
        <v>4312</v>
      </c>
      <c r="P246" s="484"/>
      <c r="Q246" s="388"/>
      <c r="R246" s="388"/>
      <c r="S246" s="385"/>
      <c r="T246" s="658"/>
    </row>
    <row r="247" spans="1:20" x14ac:dyDescent="0.25">
      <c r="A247" s="372" t="str">
        <f t="shared" ca="1" si="10"/>
        <v/>
      </c>
      <c r="B247" s="373"/>
      <c r="C247" s="373"/>
      <c r="D247" s="373"/>
      <c r="E247" s="374"/>
      <c r="F247" s="373"/>
      <c r="G247" s="373"/>
      <c r="H247" s="373"/>
      <c r="I247" s="373"/>
      <c r="J247" s="373"/>
      <c r="K247" s="373"/>
      <c r="L247" s="373"/>
      <c r="M247" s="373"/>
      <c r="N247" s="375"/>
      <c r="O247" s="376" t="s">
        <v>4312</v>
      </c>
      <c r="P247" s="485"/>
      <c r="Q247" s="389"/>
      <c r="R247" s="389"/>
      <c r="S247" s="378"/>
      <c r="T247" s="658"/>
    </row>
    <row r="248" spans="1:20" x14ac:dyDescent="0.25">
      <c r="A248" s="379" t="str">
        <f t="shared" ca="1" si="10"/>
        <v/>
      </c>
      <c r="B248" s="380"/>
      <c r="C248" s="380"/>
      <c r="D248" s="380"/>
      <c r="E248" s="381"/>
      <c r="F248" s="380"/>
      <c r="G248" s="380"/>
      <c r="H248" s="380"/>
      <c r="I248" s="380"/>
      <c r="J248" s="380"/>
      <c r="K248" s="380"/>
      <c r="L248" s="380"/>
      <c r="M248" s="380"/>
      <c r="N248" s="387"/>
      <c r="O248" s="383" t="s">
        <v>4312</v>
      </c>
      <c r="P248" s="484"/>
      <c r="Q248" s="388"/>
      <c r="R248" s="388"/>
      <c r="S248" s="385"/>
      <c r="T248" s="658"/>
    </row>
    <row r="249" spans="1:20" x14ac:dyDescent="0.25">
      <c r="A249" s="372" t="str">
        <f t="shared" ca="1" si="10"/>
        <v/>
      </c>
      <c r="B249" s="373"/>
      <c r="C249" s="373"/>
      <c r="D249" s="373"/>
      <c r="E249" s="374"/>
      <c r="F249" s="373"/>
      <c r="G249" s="373"/>
      <c r="H249" s="373"/>
      <c r="I249" s="373"/>
      <c r="J249" s="373"/>
      <c r="K249" s="373"/>
      <c r="L249" s="373"/>
      <c r="M249" s="373"/>
      <c r="N249" s="375"/>
      <c r="O249" s="376" t="s">
        <v>4312</v>
      </c>
      <c r="P249" s="485"/>
      <c r="Q249" s="389"/>
      <c r="R249" s="389"/>
      <c r="S249" s="378"/>
      <c r="T249" s="658"/>
    </row>
    <row r="250" spans="1:20" x14ac:dyDescent="0.25">
      <c r="A250" s="379" t="str">
        <f t="shared" ca="1" si="10"/>
        <v/>
      </c>
      <c r="B250" s="380"/>
      <c r="C250" s="380"/>
      <c r="D250" s="380"/>
      <c r="E250" s="381"/>
      <c r="F250" s="380"/>
      <c r="G250" s="380"/>
      <c r="H250" s="380"/>
      <c r="I250" s="380"/>
      <c r="J250" s="380"/>
      <c r="K250" s="380"/>
      <c r="L250" s="380"/>
      <c r="M250" s="380"/>
      <c r="N250" s="387"/>
      <c r="O250" s="383" t="s">
        <v>4312</v>
      </c>
      <c r="P250" s="484"/>
      <c r="Q250" s="388"/>
      <c r="R250" s="388"/>
      <c r="S250" s="385"/>
      <c r="T250" s="658"/>
    </row>
    <row r="251" spans="1:20" x14ac:dyDescent="0.25">
      <c r="A251" s="372" t="str">
        <f t="shared" ref="A251" ca="1" si="11">IF(B251&lt;&gt;"",IF(A251="",NOW(),A251),"")</f>
        <v/>
      </c>
      <c r="B251" s="373"/>
      <c r="C251" s="373"/>
      <c r="D251" s="373"/>
      <c r="E251" s="374"/>
      <c r="F251" s="373"/>
      <c r="G251" s="373"/>
      <c r="H251" s="373"/>
      <c r="I251" s="373"/>
      <c r="J251" s="373"/>
      <c r="K251" s="373"/>
      <c r="L251" s="373"/>
      <c r="M251" s="373"/>
      <c r="N251" s="375"/>
      <c r="O251" s="376" t="s">
        <v>4312</v>
      </c>
      <c r="P251" s="485"/>
      <c r="Q251" s="389"/>
      <c r="R251" s="389"/>
      <c r="S251" s="378"/>
      <c r="T251" s="658"/>
    </row>
  </sheetData>
  <mergeCells count="13">
    <mergeCell ref="A165:S165"/>
    <mergeCell ref="T2:T251"/>
    <mergeCell ref="S152:S153"/>
    <mergeCell ref="S157:S158"/>
    <mergeCell ref="A92:S92"/>
    <mergeCell ref="S112:S113"/>
    <mergeCell ref="S119:S120"/>
    <mergeCell ref="S123:S124"/>
    <mergeCell ref="S130:S131"/>
    <mergeCell ref="S142:S143"/>
    <mergeCell ref="S147:S148"/>
    <mergeCell ref="S149:S150"/>
    <mergeCell ref="S159:S160"/>
  </mergeCells>
  <phoneticPr fontId="25" type="noConversion"/>
  <conditionalFormatting sqref="N10">
    <cfRule type="cellIs" dxfId="2051" priority="1458" operator="equal">
      <formula>"Loss"</formula>
    </cfRule>
  </conditionalFormatting>
  <conditionalFormatting sqref="N1:N27 N29:N91 N252:N1048576 N93:N101">
    <cfRule type="cellIs" dxfId="2050" priority="1439" operator="equal">
      <formula>"Active order"</formula>
    </cfRule>
    <cfRule type="cellIs" dxfId="2049" priority="1440" operator="equal">
      <formula>"Active order"</formula>
    </cfRule>
    <cfRule type="cellIs" dxfId="2048" priority="1441" operator="equal">
      <formula>"Active order"</formula>
    </cfRule>
    <cfRule type="cellIs" dxfId="2047" priority="1454" operator="equal">
      <formula>"Pending order"</formula>
    </cfRule>
    <cfRule type="cellIs" dxfId="2046" priority="1455" operator="equal">
      <formula>"Breakeven"</formula>
    </cfRule>
    <cfRule type="cellIs" dxfId="2045" priority="1456" operator="equal">
      <formula>"Profit"</formula>
    </cfRule>
    <cfRule type="cellIs" dxfId="2044" priority="1457" operator="equal">
      <formula>"Loss"</formula>
    </cfRule>
  </conditionalFormatting>
  <conditionalFormatting sqref="N31:N47">
    <cfRule type="cellIs" dxfId="2043" priority="1450" operator="equal">
      <formula>"Pending order"</formula>
    </cfRule>
    <cfRule type="cellIs" dxfId="2042" priority="1451" operator="equal">
      <formula>"Breakeven"</formula>
    </cfRule>
    <cfRule type="cellIs" dxfId="2041" priority="1452" operator="equal">
      <formula>"Profit"</formula>
    </cfRule>
    <cfRule type="cellIs" dxfId="2040" priority="1453" operator="equal">
      <formula>"Loss"</formula>
    </cfRule>
  </conditionalFormatting>
  <conditionalFormatting sqref="N48:N65">
    <cfRule type="cellIs" dxfId="2039" priority="1446" operator="equal">
      <formula>"Pending order"</formula>
    </cfRule>
    <cfRule type="cellIs" dxfId="2038" priority="1447" operator="equal">
      <formula>"Breakeven"</formula>
    </cfRule>
    <cfRule type="cellIs" dxfId="2037" priority="1448" operator="equal">
      <formula>"Profit"</formula>
    </cfRule>
    <cfRule type="cellIs" dxfId="2036" priority="1449" operator="equal">
      <formula>"Loss"</formula>
    </cfRule>
  </conditionalFormatting>
  <conditionalFormatting sqref="N66:N82">
    <cfRule type="cellIs" dxfId="2035" priority="1442" operator="equal">
      <formula>"Pending order"</formula>
    </cfRule>
    <cfRule type="cellIs" dxfId="2034" priority="1443" operator="equal">
      <formula>"Breakeven"</formula>
    </cfRule>
    <cfRule type="cellIs" dxfId="2033" priority="1444" operator="equal">
      <formula>"Profit"</formula>
    </cfRule>
    <cfRule type="cellIs" dxfId="2032" priority="1445" operator="equal">
      <formula>"Loss"</formula>
    </cfRule>
  </conditionalFormatting>
  <conditionalFormatting sqref="N83:N91 N93:N101">
    <cfRule type="cellIs" dxfId="2031" priority="1424" operator="equal">
      <formula>"Active order"</formula>
    </cfRule>
    <cfRule type="cellIs" dxfId="2030" priority="1425" operator="equal">
      <formula>"Active order"</formula>
    </cfRule>
    <cfRule type="cellIs" dxfId="2029" priority="1426" operator="equal">
      <formula>"Active order"</formula>
    </cfRule>
    <cfRule type="cellIs" dxfId="2028" priority="1435" operator="equal">
      <formula>"Pending order"</formula>
    </cfRule>
    <cfRule type="cellIs" dxfId="2027" priority="1436" operator="equal">
      <formula>"Breakeven"</formula>
    </cfRule>
    <cfRule type="cellIs" dxfId="2026" priority="1437" operator="equal">
      <formula>"Profit"</formula>
    </cfRule>
    <cfRule type="cellIs" dxfId="2025" priority="1438" operator="equal">
      <formula>"Loss"</formula>
    </cfRule>
  </conditionalFormatting>
  <conditionalFormatting sqref="N83:N86">
    <cfRule type="cellIs" dxfId="2024" priority="1431" operator="equal">
      <formula>"Pending order"</formula>
    </cfRule>
    <cfRule type="cellIs" dxfId="2023" priority="1432" operator="equal">
      <formula>"Breakeven"</formula>
    </cfRule>
    <cfRule type="cellIs" dxfId="2022" priority="1433" operator="equal">
      <formula>"Profit"</formula>
    </cfRule>
    <cfRule type="cellIs" dxfId="2021" priority="1434" operator="equal">
      <formula>"Loss"</formula>
    </cfRule>
  </conditionalFormatting>
  <conditionalFormatting sqref="N87:N91 N93:N101">
    <cfRule type="cellIs" dxfId="2020" priority="1427" operator="equal">
      <formula>"Pending order"</formula>
    </cfRule>
    <cfRule type="cellIs" dxfId="2019" priority="1428" operator="equal">
      <formula>"Breakeven"</formula>
    </cfRule>
    <cfRule type="cellIs" dxfId="2018" priority="1429" operator="equal">
      <formula>"Profit"</formula>
    </cfRule>
    <cfRule type="cellIs" dxfId="2017" priority="1430" operator="equal">
      <formula>"Loss"</formula>
    </cfRule>
  </conditionalFormatting>
  <conditionalFormatting sqref="N28">
    <cfRule type="cellIs" dxfId="2016" priority="1403" operator="equal">
      <formula>"Loss"</formula>
    </cfRule>
    <cfRule type="cellIs" dxfId="2015" priority="1417" operator="equal">
      <formula>"Active order"</formula>
    </cfRule>
    <cfRule type="cellIs" dxfId="2014" priority="1418" operator="equal">
      <formula>"Active order"</formula>
    </cfRule>
    <cfRule type="cellIs" dxfId="2013" priority="1419" operator="equal">
      <formula>"Active order"</formula>
    </cfRule>
    <cfRule type="cellIs" dxfId="2012" priority="1420" operator="equal">
      <formula>"Pending order"</formula>
    </cfRule>
    <cfRule type="cellIs" dxfId="2011" priority="1421" operator="equal">
      <formula>"Breakeven"</formula>
    </cfRule>
    <cfRule type="cellIs" dxfId="2010" priority="1422" operator="equal">
      <formula>"Profit"</formula>
    </cfRule>
    <cfRule type="cellIs" dxfId="2009" priority="1423" operator="equal">
      <formula>"Loss"</formula>
    </cfRule>
  </conditionalFormatting>
  <conditionalFormatting sqref="N22">
    <cfRule type="cellIs" dxfId="2008" priority="1416" operator="equal">
      <formula>"Never triggered"</formula>
    </cfRule>
  </conditionalFormatting>
  <conditionalFormatting sqref="N31:N36">
    <cfRule type="cellIs" dxfId="2007" priority="1415" operator="equal">
      <formula>"Never triggered"</formula>
    </cfRule>
  </conditionalFormatting>
  <conditionalFormatting sqref="N2:N91 N93:N101">
    <cfRule type="cellIs" dxfId="2006" priority="1395" operator="equal">
      <formula>"Pending order"</formula>
    </cfRule>
    <cfRule type="cellIs" dxfId="2005" priority="1396" operator="equal">
      <formula>"Never triggered"</formula>
    </cfRule>
    <cfRule type="cellIs" dxfId="2004" priority="1397" operator="equal">
      <formula>"Active order"</formula>
    </cfRule>
    <cfRule type="cellIs" dxfId="2003" priority="1398" operator="equal">
      <formula>"Pending order"</formula>
    </cfRule>
    <cfRule type="cellIs" dxfId="2002" priority="1399" operator="equal">
      <formula>"Never triggered"</formula>
    </cfRule>
    <cfRule type="cellIs" dxfId="2001" priority="1414" operator="equal">
      <formula>"Never triggered"</formula>
    </cfRule>
  </conditionalFormatting>
  <conditionalFormatting sqref="P34">
    <cfRule type="cellIs" dxfId="2000" priority="1413" operator="lessThan">
      <formula>0</formula>
    </cfRule>
  </conditionalFormatting>
  <conditionalFormatting sqref="P2:P91 P93:P101">
    <cfRule type="cellIs" dxfId="1999" priority="1411" operator="greaterThan">
      <formula>0</formula>
    </cfRule>
    <cfRule type="cellIs" dxfId="1998" priority="1412" operator="lessThan">
      <formula>0</formula>
    </cfRule>
  </conditionalFormatting>
  <conditionalFormatting sqref="P1:P91 P252:P1048576 P93:P101">
    <cfRule type="cellIs" dxfId="1997" priority="1405" operator="equal">
      <formula>0</formula>
    </cfRule>
    <cfRule type="cellIs" dxfId="1996" priority="1407" operator="equal">
      <formula>0</formula>
    </cfRule>
    <cfRule type="cellIs" priority="1408" operator="greaterThanOrEqual">
      <formula>1</formula>
    </cfRule>
    <cfRule type="cellIs" dxfId="1995" priority="1409" operator="equal">
      <formula>0</formula>
    </cfRule>
    <cfRule type="cellIs" dxfId="1994" priority="1410" operator="equal">
      <formula>0</formula>
    </cfRule>
  </conditionalFormatting>
  <conditionalFormatting sqref="P3">
    <cfRule type="cellIs" dxfId="1993" priority="1406" operator="equal">
      <formula>0</formula>
    </cfRule>
  </conditionalFormatting>
  <conditionalFormatting sqref="N29">
    <cfRule type="cellIs" dxfId="1992" priority="1404" operator="equal">
      <formula>"Never triggered"</formula>
    </cfRule>
  </conditionalFormatting>
  <conditionalFormatting sqref="N1:N91 N252:N1048576 N93:N101">
    <cfRule type="cellIs" dxfId="1991" priority="1400" operator="equal">
      <formula>"Breakeven"</formula>
    </cfRule>
    <cfRule type="cellIs" dxfId="1990" priority="1401" operator="equal">
      <formula>"Profit"</formula>
    </cfRule>
    <cfRule type="cellIs" dxfId="1989" priority="1402" operator="equal">
      <formula>"Loss"</formula>
    </cfRule>
  </conditionalFormatting>
  <conditionalFormatting sqref="N102:N113">
    <cfRule type="cellIs" dxfId="1988" priority="1388" operator="equal">
      <formula>"Active order"</formula>
    </cfRule>
    <cfRule type="cellIs" dxfId="1987" priority="1389" operator="equal">
      <formula>"Active order"</formula>
    </cfRule>
    <cfRule type="cellIs" dxfId="1986" priority="1390" operator="equal">
      <formula>"Active order"</formula>
    </cfRule>
    <cfRule type="cellIs" dxfId="1985" priority="1391" operator="equal">
      <formula>"Pending order"</formula>
    </cfRule>
    <cfRule type="cellIs" dxfId="1984" priority="1392" operator="equal">
      <formula>"Breakeven"</formula>
    </cfRule>
    <cfRule type="cellIs" dxfId="1983" priority="1393" operator="equal">
      <formula>"Profit"</formula>
    </cfRule>
    <cfRule type="cellIs" dxfId="1982" priority="1394" operator="equal">
      <formula>"Loss"</formula>
    </cfRule>
  </conditionalFormatting>
  <conditionalFormatting sqref="N102:N113">
    <cfRule type="cellIs" dxfId="1981" priority="1377" operator="equal">
      <formula>"Active order"</formula>
    </cfRule>
    <cfRule type="cellIs" dxfId="1980" priority="1378" operator="equal">
      <formula>"Active order"</formula>
    </cfRule>
    <cfRule type="cellIs" dxfId="1979" priority="1379" operator="equal">
      <formula>"Active order"</formula>
    </cfRule>
    <cfRule type="cellIs" dxfId="1978" priority="1384" operator="equal">
      <formula>"Pending order"</formula>
    </cfRule>
    <cfRule type="cellIs" dxfId="1977" priority="1385" operator="equal">
      <formula>"Breakeven"</formula>
    </cfRule>
    <cfRule type="cellIs" dxfId="1976" priority="1386" operator="equal">
      <formula>"Profit"</formula>
    </cfRule>
    <cfRule type="cellIs" dxfId="1975" priority="1387" operator="equal">
      <formula>"Loss"</formula>
    </cfRule>
  </conditionalFormatting>
  <conditionalFormatting sqref="N102:N113">
    <cfRule type="cellIs" dxfId="1974" priority="1380" operator="equal">
      <formula>"Pending order"</formula>
    </cfRule>
    <cfRule type="cellIs" dxfId="1973" priority="1381" operator="equal">
      <formula>"Breakeven"</formula>
    </cfRule>
    <cfRule type="cellIs" dxfId="1972" priority="1382" operator="equal">
      <formula>"Profit"</formula>
    </cfRule>
    <cfRule type="cellIs" dxfId="1971" priority="1383" operator="equal">
      <formula>"Loss"</formula>
    </cfRule>
  </conditionalFormatting>
  <conditionalFormatting sqref="N102:N113">
    <cfRule type="cellIs" dxfId="1970" priority="1361" operator="equal">
      <formula>"Pending order"</formula>
    </cfRule>
    <cfRule type="cellIs" dxfId="1969" priority="1362" operator="equal">
      <formula>"Never triggered"</formula>
    </cfRule>
    <cfRule type="cellIs" dxfId="1968" priority="1363" operator="equal">
      <formula>"Active order"</formula>
    </cfRule>
    <cfRule type="cellIs" dxfId="1967" priority="1364" operator="equal">
      <formula>"Pending order"</formula>
    </cfRule>
    <cfRule type="cellIs" dxfId="1966" priority="1365" operator="equal">
      <formula>"Never triggered"</formula>
    </cfRule>
    <cfRule type="cellIs" dxfId="1965" priority="1376" operator="equal">
      <formula>"Never triggered"</formula>
    </cfRule>
  </conditionalFormatting>
  <conditionalFormatting sqref="P102:P113">
    <cfRule type="cellIs" dxfId="1964" priority="1374" operator="greaterThan">
      <formula>0</formula>
    </cfRule>
    <cfRule type="cellIs" dxfId="1963" priority="1375" operator="lessThan">
      <formula>0</formula>
    </cfRule>
  </conditionalFormatting>
  <conditionalFormatting sqref="P102:P113">
    <cfRule type="cellIs" dxfId="1962" priority="1369" operator="equal">
      <formula>0</formula>
    </cfRule>
    <cfRule type="cellIs" dxfId="1961" priority="1370" operator="equal">
      <formula>0</formula>
    </cfRule>
    <cfRule type="cellIs" priority="1371" operator="greaterThanOrEqual">
      <formula>1</formula>
    </cfRule>
    <cfRule type="cellIs" dxfId="1960" priority="1372" operator="equal">
      <formula>0</formula>
    </cfRule>
    <cfRule type="cellIs" dxfId="1959" priority="1373" operator="equal">
      <formula>0</formula>
    </cfRule>
  </conditionalFormatting>
  <conditionalFormatting sqref="N102:N113">
    <cfRule type="cellIs" dxfId="1958" priority="1366" operator="equal">
      <formula>"Breakeven"</formula>
    </cfRule>
    <cfRule type="cellIs" dxfId="1957" priority="1367" operator="equal">
      <formula>"Profit"</formula>
    </cfRule>
    <cfRule type="cellIs" dxfId="1956" priority="1368" operator="equal">
      <formula>"Loss"</formula>
    </cfRule>
  </conditionalFormatting>
  <conditionalFormatting sqref="N114:N126">
    <cfRule type="cellIs" dxfId="1955" priority="1354" operator="equal">
      <formula>"Active order"</formula>
    </cfRule>
    <cfRule type="cellIs" dxfId="1954" priority="1355" operator="equal">
      <formula>"Active order"</formula>
    </cfRule>
    <cfRule type="cellIs" dxfId="1953" priority="1356" operator="equal">
      <formula>"Active order"</formula>
    </cfRule>
    <cfRule type="cellIs" dxfId="1952" priority="1357" operator="equal">
      <formula>"Pending order"</formula>
    </cfRule>
    <cfRule type="cellIs" dxfId="1951" priority="1358" operator="equal">
      <formula>"Breakeven"</formula>
    </cfRule>
    <cfRule type="cellIs" dxfId="1950" priority="1359" operator="equal">
      <formula>"Profit"</formula>
    </cfRule>
    <cfRule type="cellIs" dxfId="1949" priority="1360" operator="equal">
      <formula>"Loss"</formula>
    </cfRule>
  </conditionalFormatting>
  <conditionalFormatting sqref="N114:N126">
    <cfRule type="cellIs" dxfId="1948" priority="1343" operator="equal">
      <formula>"Active order"</formula>
    </cfRule>
    <cfRule type="cellIs" dxfId="1947" priority="1344" operator="equal">
      <formula>"Active order"</formula>
    </cfRule>
    <cfRule type="cellIs" dxfId="1946" priority="1345" operator="equal">
      <formula>"Active order"</formula>
    </cfRule>
    <cfRule type="cellIs" dxfId="1945" priority="1350" operator="equal">
      <formula>"Pending order"</formula>
    </cfRule>
    <cfRule type="cellIs" dxfId="1944" priority="1351" operator="equal">
      <formula>"Breakeven"</formula>
    </cfRule>
    <cfRule type="cellIs" dxfId="1943" priority="1352" operator="equal">
      <formula>"Profit"</formula>
    </cfRule>
    <cfRule type="cellIs" dxfId="1942" priority="1353" operator="equal">
      <formula>"Loss"</formula>
    </cfRule>
  </conditionalFormatting>
  <conditionalFormatting sqref="N114:N126">
    <cfRule type="cellIs" dxfId="1941" priority="1346" operator="equal">
      <formula>"Pending order"</formula>
    </cfRule>
    <cfRule type="cellIs" dxfId="1940" priority="1347" operator="equal">
      <formula>"Breakeven"</formula>
    </cfRule>
    <cfRule type="cellIs" dxfId="1939" priority="1348" operator="equal">
      <formula>"Profit"</formula>
    </cfRule>
    <cfRule type="cellIs" dxfId="1938" priority="1349" operator="equal">
      <formula>"Loss"</formula>
    </cfRule>
  </conditionalFormatting>
  <conditionalFormatting sqref="N114:N126">
    <cfRule type="cellIs" dxfId="1937" priority="1327" operator="equal">
      <formula>"Pending order"</formula>
    </cfRule>
    <cfRule type="cellIs" dxfId="1936" priority="1328" operator="equal">
      <formula>"Never triggered"</formula>
    </cfRule>
    <cfRule type="cellIs" dxfId="1935" priority="1329" operator="equal">
      <formula>"Active order"</formula>
    </cfRule>
    <cfRule type="cellIs" dxfId="1934" priority="1330" operator="equal">
      <formula>"Pending order"</formula>
    </cfRule>
    <cfRule type="cellIs" dxfId="1933" priority="1331" operator="equal">
      <formula>"Never triggered"</formula>
    </cfRule>
    <cfRule type="cellIs" dxfId="1932" priority="1342" operator="equal">
      <formula>"Never triggered"</formula>
    </cfRule>
  </conditionalFormatting>
  <conditionalFormatting sqref="P114:P126">
    <cfRule type="cellIs" dxfId="1931" priority="1340" operator="greaterThan">
      <formula>0</formula>
    </cfRule>
    <cfRule type="cellIs" dxfId="1930" priority="1341" operator="lessThan">
      <formula>0</formula>
    </cfRule>
  </conditionalFormatting>
  <conditionalFormatting sqref="P114:P126">
    <cfRule type="cellIs" dxfId="1929" priority="1335" operator="equal">
      <formula>0</formula>
    </cfRule>
    <cfRule type="cellIs" dxfId="1928" priority="1336" operator="equal">
      <formula>0</formula>
    </cfRule>
    <cfRule type="cellIs" priority="1337" operator="greaterThanOrEqual">
      <formula>1</formula>
    </cfRule>
    <cfRule type="cellIs" dxfId="1927" priority="1338" operator="equal">
      <formula>0</formula>
    </cfRule>
    <cfRule type="cellIs" dxfId="1926" priority="1339" operator="equal">
      <formula>0</formula>
    </cfRule>
  </conditionalFormatting>
  <conditionalFormatting sqref="N114:N126">
    <cfRule type="cellIs" dxfId="1925" priority="1332" operator="equal">
      <formula>"Breakeven"</formula>
    </cfRule>
    <cfRule type="cellIs" dxfId="1924" priority="1333" operator="equal">
      <formula>"Profit"</formula>
    </cfRule>
    <cfRule type="cellIs" dxfId="1923" priority="1334" operator="equal">
      <formula>"Loss"</formula>
    </cfRule>
  </conditionalFormatting>
  <conditionalFormatting sqref="N127:N138">
    <cfRule type="cellIs" dxfId="1922" priority="1320" operator="equal">
      <formula>"Active order"</formula>
    </cfRule>
    <cfRule type="cellIs" dxfId="1921" priority="1321" operator="equal">
      <formula>"Active order"</formula>
    </cfRule>
    <cfRule type="cellIs" dxfId="1920" priority="1322" operator="equal">
      <formula>"Active order"</formula>
    </cfRule>
    <cfRule type="cellIs" dxfId="1919" priority="1323" operator="equal">
      <formula>"Pending order"</formula>
    </cfRule>
    <cfRule type="cellIs" dxfId="1918" priority="1324" operator="equal">
      <formula>"Breakeven"</formula>
    </cfRule>
    <cfRule type="cellIs" dxfId="1917" priority="1325" operator="equal">
      <formula>"Profit"</formula>
    </cfRule>
    <cfRule type="cellIs" dxfId="1916" priority="1326" operator="equal">
      <formula>"Loss"</formula>
    </cfRule>
  </conditionalFormatting>
  <conditionalFormatting sqref="N127:N138">
    <cfRule type="cellIs" dxfId="1915" priority="1309" operator="equal">
      <formula>"Active order"</formula>
    </cfRule>
    <cfRule type="cellIs" dxfId="1914" priority="1310" operator="equal">
      <formula>"Active order"</formula>
    </cfRule>
    <cfRule type="cellIs" dxfId="1913" priority="1311" operator="equal">
      <formula>"Active order"</formula>
    </cfRule>
    <cfRule type="cellIs" dxfId="1912" priority="1316" operator="equal">
      <formula>"Pending order"</formula>
    </cfRule>
    <cfRule type="cellIs" dxfId="1911" priority="1317" operator="equal">
      <formula>"Breakeven"</formula>
    </cfRule>
    <cfRule type="cellIs" dxfId="1910" priority="1318" operator="equal">
      <formula>"Profit"</formula>
    </cfRule>
    <cfRule type="cellIs" dxfId="1909" priority="1319" operator="equal">
      <formula>"Loss"</formula>
    </cfRule>
  </conditionalFormatting>
  <conditionalFormatting sqref="N127:N138">
    <cfRule type="cellIs" dxfId="1908" priority="1312" operator="equal">
      <formula>"Pending order"</formula>
    </cfRule>
    <cfRule type="cellIs" dxfId="1907" priority="1313" operator="equal">
      <formula>"Breakeven"</formula>
    </cfRule>
    <cfRule type="cellIs" dxfId="1906" priority="1314" operator="equal">
      <formula>"Profit"</formula>
    </cfRule>
    <cfRule type="cellIs" dxfId="1905" priority="1315" operator="equal">
      <formula>"Loss"</formula>
    </cfRule>
  </conditionalFormatting>
  <conditionalFormatting sqref="N127:N138">
    <cfRule type="cellIs" dxfId="1904" priority="1293" operator="equal">
      <formula>"Pending order"</formula>
    </cfRule>
    <cfRule type="cellIs" dxfId="1903" priority="1294" operator="equal">
      <formula>"Never triggered"</formula>
    </cfRule>
    <cfRule type="cellIs" dxfId="1902" priority="1295" operator="equal">
      <formula>"Active order"</formula>
    </cfRule>
    <cfRule type="cellIs" dxfId="1901" priority="1296" operator="equal">
      <formula>"Pending order"</formula>
    </cfRule>
    <cfRule type="cellIs" dxfId="1900" priority="1297" operator="equal">
      <formula>"Never triggered"</formula>
    </cfRule>
    <cfRule type="cellIs" dxfId="1899" priority="1308" operator="equal">
      <formula>"Never triggered"</formula>
    </cfRule>
  </conditionalFormatting>
  <conditionalFormatting sqref="P127:P138">
    <cfRule type="cellIs" dxfId="1898" priority="1306" operator="greaterThan">
      <formula>0</formula>
    </cfRule>
    <cfRule type="cellIs" dxfId="1897" priority="1307" operator="lessThan">
      <formula>0</formula>
    </cfRule>
  </conditionalFormatting>
  <conditionalFormatting sqref="P127:P138">
    <cfRule type="cellIs" dxfId="1896" priority="1301" operator="equal">
      <formula>0</formula>
    </cfRule>
    <cfRule type="cellIs" dxfId="1895" priority="1302" operator="equal">
      <formula>0</formula>
    </cfRule>
    <cfRule type="cellIs" priority="1303" operator="greaterThanOrEqual">
      <formula>1</formula>
    </cfRule>
    <cfRule type="cellIs" dxfId="1894" priority="1304" operator="equal">
      <formula>0</formula>
    </cfRule>
    <cfRule type="cellIs" dxfId="1893" priority="1305" operator="equal">
      <formula>0</formula>
    </cfRule>
  </conditionalFormatting>
  <conditionalFormatting sqref="N127:N138">
    <cfRule type="cellIs" dxfId="1892" priority="1298" operator="equal">
      <formula>"Breakeven"</formula>
    </cfRule>
    <cfRule type="cellIs" dxfId="1891" priority="1299" operator="equal">
      <formula>"Profit"</formula>
    </cfRule>
    <cfRule type="cellIs" dxfId="1890" priority="1300" operator="equal">
      <formula>"Loss"</formula>
    </cfRule>
  </conditionalFormatting>
  <conditionalFormatting sqref="N139:N140">
    <cfRule type="cellIs" dxfId="1889" priority="1286" operator="equal">
      <formula>"Active order"</formula>
    </cfRule>
    <cfRule type="cellIs" dxfId="1888" priority="1287" operator="equal">
      <formula>"Active order"</formula>
    </cfRule>
    <cfRule type="cellIs" dxfId="1887" priority="1288" operator="equal">
      <formula>"Active order"</formula>
    </cfRule>
    <cfRule type="cellIs" dxfId="1886" priority="1289" operator="equal">
      <formula>"Pending order"</formula>
    </cfRule>
    <cfRule type="cellIs" dxfId="1885" priority="1290" operator="equal">
      <formula>"Breakeven"</formula>
    </cfRule>
    <cfRule type="cellIs" dxfId="1884" priority="1291" operator="equal">
      <formula>"Profit"</formula>
    </cfRule>
    <cfRule type="cellIs" dxfId="1883" priority="1292" operator="equal">
      <formula>"Loss"</formula>
    </cfRule>
  </conditionalFormatting>
  <conditionalFormatting sqref="N139:N140">
    <cfRule type="cellIs" dxfId="1882" priority="1275" operator="equal">
      <formula>"Active order"</formula>
    </cfRule>
    <cfRule type="cellIs" dxfId="1881" priority="1276" operator="equal">
      <formula>"Active order"</formula>
    </cfRule>
    <cfRule type="cellIs" dxfId="1880" priority="1277" operator="equal">
      <formula>"Active order"</formula>
    </cfRule>
    <cfRule type="cellIs" dxfId="1879" priority="1282" operator="equal">
      <formula>"Pending order"</formula>
    </cfRule>
    <cfRule type="cellIs" dxfId="1878" priority="1283" operator="equal">
      <formula>"Breakeven"</formula>
    </cfRule>
    <cfRule type="cellIs" dxfId="1877" priority="1284" operator="equal">
      <formula>"Profit"</formula>
    </cfRule>
    <cfRule type="cellIs" dxfId="1876" priority="1285" operator="equal">
      <formula>"Loss"</formula>
    </cfRule>
  </conditionalFormatting>
  <conditionalFormatting sqref="N139:N140">
    <cfRule type="cellIs" dxfId="1875" priority="1278" operator="equal">
      <formula>"Pending order"</formula>
    </cfRule>
    <cfRule type="cellIs" dxfId="1874" priority="1279" operator="equal">
      <formula>"Breakeven"</formula>
    </cfRule>
    <cfRule type="cellIs" dxfId="1873" priority="1280" operator="equal">
      <formula>"Profit"</formula>
    </cfRule>
    <cfRule type="cellIs" dxfId="1872" priority="1281" operator="equal">
      <formula>"Loss"</formula>
    </cfRule>
  </conditionalFormatting>
  <conditionalFormatting sqref="N139:N140">
    <cfRule type="cellIs" dxfId="1871" priority="1259" operator="equal">
      <formula>"Pending order"</formula>
    </cfRule>
    <cfRule type="cellIs" dxfId="1870" priority="1260" operator="equal">
      <formula>"Never triggered"</formula>
    </cfRule>
    <cfRule type="cellIs" dxfId="1869" priority="1261" operator="equal">
      <formula>"Active order"</formula>
    </cfRule>
    <cfRule type="cellIs" dxfId="1868" priority="1262" operator="equal">
      <formula>"Pending order"</formula>
    </cfRule>
    <cfRule type="cellIs" dxfId="1867" priority="1263" operator="equal">
      <formula>"Never triggered"</formula>
    </cfRule>
    <cfRule type="cellIs" dxfId="1866" priority="1274" operator="equal">
      <formula>"Never triggered"</formula>
    </cfRule>
  </conditionalFormatting>
  <conditionalFormatting sqref="P139:P140">
    <cfRule type="cellIs" dxfId="1865" priority="1272" operator="greaterThan">
      <formula>0</formula>
    </cfRule>
    <cfRule type="cellIs" dxfId="1864" priority="1273" operator="lessThan">
      <formula>0</formula>
    </cfRule>
  </conditionalFormatting>
  <conditionalFormatting sqref="P139:P140">
    <cfRule type="cellIs" dxfId="1863" priority="1267" operator="equal">
      <formula>0</formula>
    </cfRule>
    <cfRule type="cellIs" dxfId="1862" priority="1268" operator="equal">
      <formula>0</formula>
    </cfRule>
    <cfRule type="cellIs" priority="1269" operator="greaterThanOrEqual">
      <formula>1</formula>
    </cfRule>
    <cfRule type="cellIs" dxfId="1861" priority="1270" operator="equal">
      <formula>0</formula>
    </cfRule>
    <cfRule type="cellIs" dxfId="1860" priority="1271" operator="equal">
      <formula>0</formula>
    </cfRule>
  </conditionalFormatting>
  <conditionalFormatting sqref="N139:N140">
    <cfRule type="cellIs" dxfId="1859" priority="1264" operator="equal">
      <formula>"Breakeven"</formula>
    </cfRule>
    <cfRule type="cellIs" dxfId="1858" priority="1265" operator="equal">
      <formula>"Profit"</formula>
    </cfRule>
    <cfRule type="cellIs" dxfId="1857" priority="1266" operator="equal">
      <formula>"Loss"</formula>
    </cfRule>
  </conditionalFormatting>
  <conditionalFormatting sqref="N141:N150">
    <cfRule type="cellIs" dxfId="1856" priority="1252" operator="equal">
      <formula>"Active order"</formula>
    </cfRule>
    <cfRule type="cellIs" dxfId="1855" priority="1253" operator="equal">
      <formula>"Active order"</formula>
    </cfRule>
    <cfRule type="cellIs" dxfId="1854" priority="1254" operator="equal">
      <formula>"Active order"</formula>
    </cfRule>
    <cfRule type="cellIs" dxfId="1853" priority="1255" operator="equal">
      <formula>"Pending order"</formula>
    </cfRule>
    <cfRule type="cellIs" dxfId="1852" priority="1256" operator="equal">
      <formula>"Breakeven"</formula>
    </cfRule>
    <cfRule type="cellIs" dxfId="1851" priority="1257" operator="equal">
      <formula>"Profit"</formula>
    </cfRule>
    <cfRule type="cellIs" dxfId="1850" priority="1258" operator="equal">
      <formula>"Loss"</formula>
    </cfRule>
  </conditionalFormatting>
  <conditionalFormatting sqref="N141:N150">
    <cfRule type="cellIs" dxfId="1849" priority="1241" operator="equal">
      <formula>"Active order"</formula>
    </cfRule>
    <cfRule type="cellIs" dxfId="1848" priority="1242" operator="equal">
      <formula>"Active order"</formula>
    </cfRule>
    <cfRule type="cellIs" dxfId="1847" priority="1243" operator="equal">
      <formula>"Active order"</formula>
    </cfRule>
    <cfRule type="cellIs" dxfId="1846" priority="1248" operator="equal">
      <formula>"Pending order"</formula>
    </cfRule>
    <cfRule type="cellIs" dxfId="1845" priority="1249" operator="equal">
      <formula>"Breakeven"</formula>
    </cfRule>
    <cfRule type="cellIs" dxfId="1844" priority="1250" operator="equal">
      <formula>"Profit"</formula>
    </cfRule>
    <cfRule type="cellIs" dxfId="1843" priority="1251" operator="equal">
      <formula>"Loss"</formula>
    </cfRule>
  </conditionalFormatting>
  <conditionalFormatting sqref="N141:N150">
    <cfRule type="cellIs" dxfId="1842" priority="1244" operator="equal">
      <formula>"Pending order"</formula>
    </cfRule>
    <cfRule type="cellIs" dxfId="1841" priority="1245" operator="equal">
      <formula>"Breakeven"</formula>
    </cfRule>
    <cfRule type="cellIs" dxfId="1840" priority="1246" operator="equal">
      <formula>"Profit"</formula>
    </cfRule>
    <cfRule type="cellIs" dxfId="1839" priority="1247" operator="equal">
      <formula>"Loss"</formula>
    </cfRule>
  </conditionalFormatting>
  <conditionalFormatting sqref="N141:N150">
    <cfRule type="cellIs" dxfId="1838" priority="1225" operator="equal">
      <formula>"Pending order"</formula>
    </cfRule>
    <cfRule type="cellIs" dxfId="1837" priority="1226" operator="equal">
      <formula>"Never triggered"</formula>
    </cfRule>
    <cfRule type="cellIs" dxfId="1836" priority="1227" operator="equal">
      <formula>"Active order"</formula>
    </cfRule>
    <cfRule type="cellIs" dxfId="1835" priority="1228" operator="equal">
      <formula>"Pending order"</formula>
    </cfRule>
    <cfRule type="cellIs" dxfId="1834" priority="1229" operator="equal">
      <formula>"Never triggered"</formula>
    </cfRule>
    <cfRule type="cellIs" dxfId="1833" priority="1240" operator="equal">
      <formula>"Never triggered"</formula>
    </cfRule>
  </conditionalFormatting>
  <conditionalFormatting sqref="P141:P150">
    <cfRule type="cellIs" dxfId="1832" priority="1238" operator="greaterThan">
      <formula>0</formula>
    </cfRule>
    <cfRule type="cellIs" dxfId="1831" priority="1239" operator="lessThan">
      <formula>0</formula>
    </cfRule>
  </conditionalFormatting>
  <conditionalFormatting sqref="P141:P150">
    <cfRule type="cellIs" dxfId="1830" priority="1233" operator="equal">
      <formula>0</formula>
    </cfRule>
    <cfRule type="cellIs" dxfId="1829" priority="1234" operator="equal">
      <formula>0</formula>
    </cfRule>
    <cfRule type="cellIs" priority="1235" operator="greaterThanOrEqual">
      <formula>1</formula>
    </cfRule>
    <cfRule type="cellIs" dxfId="1828" priority="1236" operator="equal">
      <formula>0</formula>
    </cfRule>
    <cfRule type="cellIs" dxfId="1827" priority="1237" operator="equal">
      <formula>0</formula>
    </cfRule>
  </conditionalFormatting>
  <conditionalFormatting sqref="N141:N150">
    <cfRule type="cellIs" dxfId="1826" priority="1230" operator="equal">
      <formula>"Breakeven"</formula>
    </cfRule>
    <cfRule type="cellIs" dxfId="1825" priority="1231" operator="equal">
      <formula>"Profit"</formula>
    </cfRule>
    <cfRule type="cellIs" dxfId="1824" priority="1232" operator="equal">
      <formula>"Loss"</formula>
    </cfRule>
  </conditionalFormatting>
  <conditionalFormatting sqref="N151:N153">
    <cfRule type="cellIs" dxfId="1823" priority="1150" operator="equal">
      <formula>"Active order"</formula>
    </cfRule>
    <cfRule type="cellIs" dxfId="1822" priority="1151" operator="equal">
      <formula>"Active order"</formula>
    </cfRule>
    <cfRule type="cellIs" dxfId="1821" priority="1152" operator="equal">
      <formula>"Active order"</formula>
    </cfRule>
    <cfRule type="cellIs" dxfId="1820" priority="1153" operator="equal">
      <formula>"Pending order"</formula>
    </cfRule>
    <cfRule type="cellIs" dxfId="1819" priority="1154" operator="equal">
      <formula>"Breakeven"</formula>
    </cfRule>
    <cfRule type="cellIs" dxfId="1818" priority="1155" operator="equal">
      <formula>"Profit"</formula>
    </cfRule>
    <cfRule type="cellIs" dxfId="1817" priority="1156" operator="equal">
      <formula>"Loss"</formula>
    </cfRule>
  </conditionalFormatting>
  <conditionalFormatting sqref="N151:N153">
    <cfRule type="cellIs" dxfId="1816" priority="1139" operator="equal">
      <formula>"Active order"</formula>
    </cfRule>
    <cfRule type="cellIs" dxfId="1815" priority="1140" operator="equal">
      <formula>"Active order"</formula>
    </cfRule>
    <cfRule type="cellIs" dxfId="1814" priority="1141" operator="equal">
      <formula>"Active order"</formula>
    </cfRule>
    <cfRule type="cellIs" dxfId="1813" priority="1146" operator="equal">
      <formula>"Pending order"</formula>
    </cfRule>
    <cfRule type="cellIs" dxfId="1812" priority="1147" operator="equal">
      <formula>"Breakeven"</formula>
    </cfRule>
    <cfRule type="cellIs" dxfId="1811" priority="1148" operator="equal">
      <formula>"Profit"</formula>
    </cfRule>
    <cfRule type="cellIs" dxfId="1810" priority="1149" operator="equal">
      <formula>"Loss"</formula>
    </cfRule>
  </conditionalFormatting>
  <conditionalFormatting sqref="N151:N153">
    <cfRule type="cellIs" dxfId="1809" priority="1142" operator="equal">
      <formula>"Pending order"</formula>
    </cfRule>
    <cfRule type="cellIs" dxfId="1808" priority="1143" operator="equal">
      <formula>"Breakeven"</formula>
    </cfRule>
    <cfRule type="cellIs" dxfId="1807" priority="1144" operator="equal">
      <formula>"Profit"</formula>
    </cfRule>
    <cfRule type="cellIs" dxfId="1806" priority="1145" operator="equal">
      <formula>"Loss"</formula>
    </cfRule>
  </conditionalFormatting>
  <conditionalFormatting sqref="N151:N153">
    <cfRule type="cellIs" dxfId="1805" priority="1123" operator="equal">
      <formula>"Pending order"</formula>
    </cfRule>
    <cfRule type="cellIs" dxfId="1804" priority="1124" operator="equal">
      <formula>"Never triggered"</formula>
    </cfRule>
    <cfRule type="cellIs" dxfId="1803" priority="1125" operator="equal">
      <formula>"Active order"</formula>
    </cfRule>
    <cfRule type="cellIs" dxfId="1802" priority="1126" operator="equal">
      <formula>"Pending order"</formula>
    </cfRule>
    <cfRule type="cellIs" dxfId="1801" priority="1127" operator="equal">
      <formula>"Never triggered"</formula>
    </cfRule>
    <cfRule type="cellIs" dxfId="1800" priority="1138" operator="equal">
      <formula>"Never triggered"</formula>
    </cfRule>
  </conditionalFormatting>
  <conditionalFormatting sqref="P151:P153">
    <cfRule type="cellIs" dxfId="1799" priority="1136" operator="greaterThan">
      <formula>0</formula>
    </cfRule>
    <cfRule type="cellIs" dxfId="1798" priority="1137" operator="lessThan">
      <formula>0</formula>
    </cfRule>
  </conditionalFormatting>
  <conditionalFormatting sqref="P151:P153">
    <cfRule type="cellIs" dxfId="1797" priority="1131" operator="equal">
      <formula>0</formula>
    </cfRule>
    <cfRule type="cellIs" dxfId="1796" priority="1132" operator="equal">
      <formula>0</formula>
    </cfRule>
    <cfRule type="cellIs" priority="1133" operator="greaterThanOrEqual">
      <formula>1</formula>
    </cfRule>
    <cfRule type="cellIs" dxfId="1795" priority="1134" operator="equal">
      <formula>0</formula>
    </cfRule>
    <cfRule type="cellIs" dxfId="1794" priority="1135" operator="equal">
      <formula>0</formula>
    </cfRule>
  </conditionalFormatting>
  <conditionalFormatting sqref="N151:N153">
    <cfRule type="cellIs" dxfId="1793" priority="1128" operator="equal">
      <formula>"Breakeven"</formula>
    </cfRule>
    <cfRule type="cellIs" dxfId="1792" priority="1129" operator="equal">
      <formula>"Profit"</formula>
    </cfRule>
    <cfRule type="cellIs" dxfId="1791" priority="1130" operator="equal">
      <formula>"Loss"</formula>
    </cfRule>
  </conditionalFormatting>
  <conditionalFormatting sqref="N154:N156">
    <cfRule type="cellIs" dxfId="1790" priority="1116" operator="equal">
      <formula>"Active order"</formula>
    </cfRule>
    <cfRule type="cellIs" dxfId="1789" priority="1117" operator="equal">
      <formula>"Active order"</formula>
    </cfRule>
    <cfRule type="cellIs" dxfId="1788" priority="1118" operator="equal">
      <formula>"Active order"</formula>
    </cfRule>
    <cfRule type="cellIs" dxfId="1787" priority="1119" operator="equal">
      <formula>"Pending order"</formula>
    </cfRule>
    <cfRule type="cellIs" dxfId="1786" priority="1120" operator="equal">
      <formula>"Breakeven"</formula>
    </cfRule>
    <cfRule type="cellIs" dxfId="1785" priority="1121" operator="equal">
      <formula>"Profit"</formula>
    </cfRule>
    <cfRule type="cellIs" dxfId="1784" priority="1122" operator="equal">
      <formula>"Loss"</formula>
    </cfRule>
  </conditionalFormatting>
  <conditionalFormatting sqref="N154:N156">
    <cfRule type="cellIs" dxfId="1783" priority="1105" operator="equal">
      <formula>"Active order"</formula>
    </cfRule>
    <cfRule type="cellIs" dxfId="1782" priority="1106" operator="equal">
      <formula>"Active order"</formula>
    </cfRule>
    <cfRule type="cellIs" dxfId="1781" priority="1107" operator="equal">
      <formula>"Active order"</formula>
    </cfRule>
    <cfRule type="cellIs" dxfId="1780" priority="1112" operator="equal">
      <formula>"Pending order"</formula>
    </cfRule>
    <cfRule type="cellIs" dxfId="1779" priority="1113" operator="equal">
      <formula>"Breakeven"</formula>
    </cfRule>
    <cfRule type="cellIs" dxfId="1778" priority="1114" operator="equal">
      <formula>"Profit"</formula>
    </cfRule>
    <cfRule type="cellIs" dxfId="1777" priority="1115" operator="equal">
      <formula>"Loss"</formula>
    </cfRule>
  </conditionalFormatting>
  <conditionalFormatting sqref="N154:N156">
    <cfRule type="cellIs" dxfId="1776" priority="1108" operator="equal">
      <formula>"Pending order"</formula>
    </cfRule>
    <cfRule type="cellIs" dxfId="1775" priority="1109" operator="equal">
      <formula>"Breakeven"</formula>
    </cfRule>
    <cfRule type="cellIs" dxfId="1774" priority="1110" operator="equal">
      <formula>"Profit"</formula>
    </cfRule>
    <cfRule type="cellIs" dxfId="1773" priority="1111" operator="equal">
      <formula>"Loss"</formula>
    </cfRule>
  </conditionalFormatting>
  <conditionalFormatting sqref="N154:N156">
    <cfRule type="cellIs" dxfId="1772" priority="1089" operator="equal">
      <formula>"Pending order"</formula>
    </cfRule>
    <cfRule type="cellIs" dxfId="1771" priority="1090" operator="equal">
      <formula>"Never triggered"</formula>
    </cfRule>
    <cfRule type="cellIs" dxfId="1770" priority="1091" operator="equal">
      <formula>"Active order"</formula>
    </cfRule>
    <cfRule type="cellIs" dxfId="1769" priority="1092" operator="equal">
      <formula>"Pending order"</formula>
    </cfRule>
    <cfRule type="cellIs" dxfId="1768" priority="1093" operator="equal">
      <formula>"Never triggered"</formula>
    </cfRule>
    <cfRule type="cellIs" dxfId="1767" priority="1104" operator="equal">
      <formula>"Never triggered"</formula>
    </cfRule>
  </conditionalFormatting>
  <conditionalFormatting sqref="P154:P156">
    <cfRule type="cellIs" dxfId="1766" priority="1102" operator="greaterThan">
      <formula>0</formula>
    </cfRule>
    <cfRule type="cellIs" dxfId="1765" priority="1103" operator="lessThan">
      <formula>0</formula>
    </cfRule>
  </conditionalFormatting>
  <conditionalFormatting sqref="P154:P156">
    <cfRule type="cellIs" dxfId="1764" priority="1097" operator="equal">
      <formula>0</formula>
    </cfRule>
    <cfRule type="cellIs" dxfId="1763" priority="1098" operator="equal">
      <formula>0</formula>
    </cfRule>
    <cfRule type="cellIs" priority="1099" operator="greaterThanOrEqual">
      <formula>1</formula>
    </cfRule>
    <cfRule type="cellIs" dxfId="1762" priority="1100" operator="equal">
      <formula>0</formula>
    </cfRule>
    <cfRule type="cellIs" dxfId="1761" priority="1101" operator="equal">
      <formula>0</formula>
    </cfRule>
  </conditionalFormatting>
  <conditionalFormatting sqref="N154:N156">
    <cfRule type="cellIs" dxfId="1760" priority="1094" operator="equal">
      <formula>"Breakeven"</formula>
    </cfRule>
    <cfRule type="cellIs" dxfId="1759" priority="1095" operator="equal">
      <formula>"Profit"</formula>
    </cfRule>
    <cfRule type="cellIs" dxfId="1758" priority="1096" operator="equal">
      <formula>"Loss"</formula>
    </cfRule>
  </conditionalFormatting>
  <conditionalFormatting sqref="N157:N160">
    <cfRule type="cellIs" dxfId="1757" priority="1082" operator="equal">
      <formula>"Active order"</formula>
    </cfRule>
    <cfRule type="cellIs" dxfId="1756" priority="1083" operator="equal">
      <formula>"Active order"</formula>
    </cfRule>
    <cfRule type="cellIs" dxfId="1755" priority="1084" operator="equal">
      <formula>"Active order"</formula>
    </cfRule>
    <cfRule type="cellIs" dxfId="1754" priority="1085" operator="equal">
      <formula>"Pending order"</formula>
    </cfRule>
    <cfRule type="cellIs" dxfId="1753" priority="1086" operator="equal">
      <formula>"Breakeven"</formula>
    </cfRule>
    <cfRule type="cellIs" dxfId="1752" priority="1087" operator="equal">
      <formula>"Profit"</formula>
    </cfRule>
    <cfRule type="cellIs" dxfId="1751" priority="1088" operator="equal">
      <formula>"Loss"</formula>
    </cfRule>
  </conditionalFormatting>
  <conditionalFormatting sqref="N157:N160">
    <cfRule type="cellIs" dxfId="1750" priority="1071" operator="equal">
      <formula>"Active order"</formula>
    </cfRule>
    <cfRule type="cellIs" dxfId="1749" priority="1072" operator="equal">
      <formula>"Active order"</formula>
    </cfRule>
    <cfRule type="cellIs" dxfId="1748" priority="1073" operator="equal">
      <formula>"Active order"</formula>
    </cfRule>
    <cfRule type="cellIs" dxfId="1747" priority="1078" operator="equal">
      <formula>"Pending order"</formula>
    </cfRule>
    <cfRule type="cellIs" dxfId="1746" priority="1079" operator="equal">
      <formula>"Breakeven"</formula>
    </cfRule>
    <cfRule type="cellIs" dxfId="1745" priority="1080" operator="equal">
      <formula>"Profit"</formula>
    </cfRule>
    <cfRule type="cellIs" dxfId="1744" priority="1081" operator="equal">
      <formula>"Loss"</formula>
    </cfRule>
  </conditionalFormatting>
  <conditionalFormatting sqref="N157:N160">
    <cfRule type="cellIs" dxfId="1743" priority="1074" operator="equal">
      <formula>"Pending order"</formula>
    </cfRule>
    <cfRule type="cellIs" dxfId="1742" priority="1075" operator="equal">
      <formula>"Breakeven"</formula>
    </cfRule>
    <cfRule type="cellIs" dxfId="1741" priority="1076" operator="equal">
      <formula>"Profit"</formula>
    </cfRule>
    <cfRule type="cellIs" dxfId="1740" priority="1077" operator="equal">
      <formula>"Loss"</formula>
    </cfRule>
  </conditionalFormatting>
  <conditionalFormatting sqref="N157:N160">
    <cfRule type="cellIs" dxfId="1739" priority="1055" operator="equal">
      <formula>"Pending order"</formula>
    </cfRule>
    <cfRule type="cellIs" dxfId="1738" priority="1056" operator="equal">
      <formula>"Never triggered"</formula>
    </cfRule>
    <cfRule type="cellIs" dxfId="1737" priority="1057" operator="equal">
      <formula>"Active order"</formula>
    </cfRule>
    <cfRule type="cellIs" dxfId="1736" priority="1058" operator="equal">
      <formula>"Pending order"</formula>
    </cfRule>
    <cfRule type="cellIs" dxfId="1735" priority="1059" operator="equal">
      <formula>"Never triggered"</formula>
    </cfRule>
    <cfRule type="cellIs" dxfId="1734" priority="1070" operator="equal">
      <formula>"Never triggered"</formula>
    </cfRule>
  </conditionalFormatting>
  <conditionalFormatting sqref="P157:P160">
    <cfRule type="cellIs" dxfId="1733" priority="1068" operator="greaterThan">
      <formula>0</formula>
    </cfRule>
    <cfRule type="cellIs" dxfId="1732" priority="1069" operator="lessThan">
      <formula>0</formula>
    </cfRule>
  </conditionalFormatting>
  <conditionalFormatting sqref="P157:P160">
    <cfRule type="cellIs" dxfId="1731" priority="1063" operator="equal">
      <formula>0</formula>
    </cfRule>
    <cfRule type="cellIs" dxfId="1730" priority="1064" operator="equal">
      <formula>0</formula>
    </cfRule>
    <cfRule type="cellIs" priority="1065" operator="greaterThanOrEqual">
      <formula>1</formula>
    </cfRule>
    <cfRule type="cellIs" dxfId="1729" priority="1066" operator="equal">
      <formula>0</formula>
    </cfRule>
    <cfRule type="cellIs" dxfId="1728" priority="1067" operator="equal">
      <formula>0</formula>
    </cfRule>
  </conditionalFormatting>
  <conditionalFormatting sqref="N157:N160">
    <cfRule type="cellIs" dxfId="1727" priority="1060" operator="equal">
      <formula>"Breakeven"</formula>
    </cfRule>
    <cfRule type="cellIs" dxfId="1726" priority="1061" operator="equal">
      <formula>"Profit"</formula>
    </cfRule>
    <cfRule type="cellIs" dxfId="1725" priority="1062" operator="equal">
      <formula>"Loss"</formula>
    </cfRule>
  </conditionalFormatting>
  <conditionalFormatting sqref="N161:N163">
    <cfRule type="cellIs" dxfId="1724" priority="1048" operator="equal">
      <formula>"Active order"</formula>
    </cfRule>
    <cfRule type="cellIs" dxfId="1723" priority="1049" operator="equal">
      <formula>"Active order"</formula>
    </cfRule>
    <cfRule type="cellIs" dxfId="1722" priority="1050" operator="equal">
      <formula>"Active order"</formula>
    </cfRule>
    <cfRule type="cellIs" dxfId="1721" priority="1051" operator="equal">
      <formula>"Pending order"</formula>
    </cfRule>
    <cfRule type="cellIs" dxfId="1720" priority="1052" operator="equal">
      <formula>"Breakeven"</formula>
    </cfRule>
    <cfRule type="cellIs" dxfId="1719" priority="1053" operator="equal">
      <formula>"Profit"</formula>
    </cfRule>
    <cfRule type="cellIs" dxfId="1718" priority="1054" operator="equal">
      <formula>"Loss"</formula>
    </cfRule>
  </conditionalFormatting>
  <conditionalFormatting sqref="N161:N163">
    <cfRule type="cellIs" dxfId="1717" priority="1037" operator="equal">
      <formula>"Active order"</formula>
    </cfRule>
    <cfRule type="cellIs" dxfId="1716" priority="1038" operator="equal">
      <formula>"Active order"</formula>
    </cfRule>
    <cfRule type="cellIs" dxfId="1715" priority="1039" operator="equal">
      <formula>"Active order"</formula>
    </cfRule>
    <cfRule type="cellIs" dxfId="1714" priority="1044" operator="equal">
      <formula>"Pending order"</formula>
    </cfRule>
    <cfRule type="cellIs" dxfId="1713" priority="1045" operator="equal">
      <formula>"Breakeven"</formula>
    </cfRule>
    <cfRule type="cellIs" dxfId="1712" priority="1046" operator="equal">
      <formula>"Profit"</formula>
    </cfRule>
    <cfRule type="cellIs" dxfId="1711" priority="1047" operator="equal">
      <formula>"Loss"</formula>
    </cfRule>
  </conditionalFormatting>
  <conditionalFormatting sqref="N161:N163">
    <cfRule type="cellIs" dxfId="1710" priority="1040" operator="equal">
      <formula>"Pending order"</formula>
    </cfRule>
    <cfRule type="cellIs" dxfId="1709" priority="1041" operator="equal">
      <formula>"Breakeven"</formula>
    </cfRule>
    <cfRule type="cellIs" dxfId="1708" priority="1042" operator="equal">
      <formula>"Profit"</formula>
    </cfRule>
    <cfRule type="cellIs" dxfId="1707" priority="1043" operator="equal">
      <formula>"Loss"</formula>
    </cfRule>
  </conditionalFormatting>
  <conditionalFormatting sqref="N161:N163">
    <cfRule type="cellIs" dxfId="1706" priority="1021" operator="equal">
      <formula>"Pending order"</formula>
    </cfRule>
    <cfRule type="cellIs" dxfId="1705" priority="1022" operator="equal">
      <formula>"Never triggered"</formula>
    </cfRule>
    <cfRule type="cellIs" dxfId="1704" priority="1023" operator="equal">
      <formula>"Active order"</formula>
    </cfRule>
    <cfRule type="cellIs" dxfId="1703" priority="1024" operator="equal">
      <formula>"Pending order"</formula>
    </cfRule>
    <cfRule type="cellIs" dxfId="1702" priority="1025" operator="equal">
      <formula>"Never triggered"</formula>
    </cfRule>
    <cfRule type="cellIs" dxfId="1701" priority="1036" operator="equal">
      <formula>"Never triggered"</formula>
    </cfRule>
  </conditionalFormatting>
  <conditionalFormatting sqref="P161:P163">
    <cfRule type="cellIs" dxfId="1700" priority="1034" operator="greaterThan">
      <formula>0</formula>
    </cfRule>
    <cfRule type="cellIs" dxfId="1699" priority="1035" operator="lessThan">
      <formula>0</formula>
    </cfRule>
  </conditionalFormatting>
  <conditionalFormatting sqref="P161:P163">
    <cfRule type="cellIs" dxfId="1698" priority="1029" operator="equal">
      <formula>0</formula>
    </cfRule>
    <cfRule type="cellIs" dxfId="1697" priority="1030" operator="equal">
      <formula>0</formula>
    </cfRule>
    <cfRule type="cellIs" priority="1031" operator="greaterThanOrEqual">
      <formula>1</formula>
    </cfRule>
    <cfRule type="cellIs" dxfId="1696" priority="1032" operator="equal">
      <formula>0</formula>
    </cfRule>
    <cfRule type="cellIs" dxfId="1695" priority="1033" operator="equal">
      <formula>0</formula>
    </cfRule>
  </conditionalFormatting>
  <conditionalFormatting sqref="N161:N163">
    <cfRule type="cellIs" dxfId="1694" priority="1026" operator="equal">
      <formula>"Breakeven"</formula>
    </cfRule>
    <cfRule type="cellIs" dxfId="1693" priority="1027" operator="equal">
      <formula>"Profit"</formula>
    </cfRule>
    <cfRule type="cellIs" dxfId="1692" priority="1028" operator="equal">
      <formula>"Loss"</formula>
    </cfRule>
  </conditionalFormatting>
  <conditionalFormatting sqref="N164 N166">
    <cfRule type="cellIs" dxfId="1691" priority="1014" operator="equal">
      <formula>"Active order"</formula>
    </cfRule>
    <cfRule type="cellIs" dxfId="1690" priority="1015" operator="equal">
      <formula>"Active order"</formula>
    </cfRule>
    <cfRule type="cellIs" dxfId="1689" priority="1016" operator="equal">
      <formula>"Active order"</formula>
    </cfRule>
    <cfRule type="cellIs" dxfId="1688" priority="1017" operator="equal">
      <formula>"Pending order"</formula>
    </cfRule>
    <cfRule type="cellIs" dxfId="1687" priority="1018" operator="equal">
      <formula>"Breakeven"</formula>
    </cfRule>
    <cfRule type="cellIs" dxfId="1686" priority="1019" operator="equal">
      <formula>"Profit"</formula>
    </cfRule>
    <cfRule type="cellIs" dxfId="1685" priority="1020" operator="equal">
      <formula>"Loss"</formula>
    </cfRule>
  </conditionalFormatting>
  <conditionalFormatting sqref="N164 N166">
    <cfRule type="cellIs" dxfId="1684" priority="1003" operator="equal">
      <formula>"Active order"</formula>
    </cfRule>
    <cfRule type="cellIs" dxfId="1683" priority="1004" operator="equal">
      <formula>"Active order"</formula>
    </cfRule>
    <cfRule type="cellIs" dxfId="1682" priority="1005" operator="equal">
      <formula>"Active order"</formula>
    </cfRule>
    <cfRule type="cellIs" dxfId="1681" priority="1010" operator="equal">
      <formula>"Pending order"</formula>
    </cfRule>
    <cfRule type="cellIs" dxfId="1680" priority="1011" operator="equal">
      <formula>"Breakeven"</formula>
    </cfRule>
    <cfRule type="cellIs" dxfId="1679" priority="1012" operator="equal">
      <formula>"Profit"</formula>
    </cfRule>
    <cfRule type="cellIs" dxfId="1678" priority="1013" operator="equal">
      <formula>"Loss"</formula>
    </cfRule>
  </conditionalFormatting>
  <conditionalFormatting sqref="N164 N166">
    <cfRule type="cellIs" dxfId="1677" priority="1006" operator="equal">
      <formula>"Pending order"</formula>
    </cfRule>
    <cfRule type="cellIs" dxfId="1676" priority="1007" operator="equal">
      <formula>"Breakeven"</formula>
    </cfRule>
    <cfRule type="cellIs" dxfId="1675" priority="1008" operator="equal">
      <formula>"Profit"</formula>
    </cfRule>
    <cfRule type="cellIs" dxfId="1674" priority="1009" operator="equal">
      <formula>"Loss"</formula>
    </cfRule>
  </conditionalFormatting>
  <conditionalFormatting sqref="N164 N166">
    <cfRule type="cellIs" dxfId="1673" priority="987" operator="equal">
      <formula>"Pending order"</formula>
    </cfRule>
    <cfRule type="cellIs" dxfId="1672" priority="988" operator="equal">
      <formula>"Never triggered"</formula>
    </cfRule>
    <cfRule type="cellIs" dxfId="1671" priority="989" operator="equal">
      <formula>"Active order"</formula>
    </cfRule>
    <cfRule type="cellIs" dxfId="1670" priority="990" operator="equal">
      <formula>"Pending order"</formula>
    </cfRule>
    <cfRule type="cellIs" dxfId="1669" priority="991" operator="equal">
      <formula>"Never triggered"</formula>
    </cfRule>
    <cfRule type="cellIs" dxfId="1668" priority="1002" operator="equal">
      <formula>"Never triggered"</formula>
    </cfRule>
  </conditionalFormatting>
  <conditionalFormatting sqref="P164 P166">
    <cfRule type="cellIs" dxfId="1667" priority="1000" operator="greaterThan">
      <formula>0</formula>
    </cfRule>
    <cfRule type="cellIs" dxfId="1666" priority="1001" operator="lessThan">
      <formula>0</formula>
    </cfRule>
  </conditionalFormatting>
  <conditionalFormatting sqref="P164 P166">
    <cfRule type="cellIs" dxfId="1665" priority="995" operator="equal">
      <formula>0</formula>
    </cfRule>
    <cfRule type="cellIs" dxfId="1664" priority="996" operator="equal">
      <formula>0</formula>
    </cfRule>
    <cfRule type="cellIs" priority="997" operator="greaterThanOrEqual">
      <formula>1</formula>
    </cfRule>
    <cfRule type="cellIs" dxfId="1663" priority="998" operator="equal">
      <formula>0</formula>
    </cfRule>
    <cfRule type="cellIs" dxfId="1662" priority="999" operator="equal">
      <formula>0</formula>
    </cfRule>
  </conditionalFormatting>
  <conditionalFormatting sqref="N164 N166">
    <cfRule type="cellIs" dxfId="1661" priority="992" operator="equal">
      <formula>"Breakeven"</formula>
    </cfRule>
    <cfRule type="cellIs" dxfId="1660" priority="993" operator="equal">
      <formula>"Profit"</formula>
    </cfRule>
    <cfRule type="cellIs" dxfId="1659" priority="994" operator="equal">
      <formula>"Loss"</formula>
    </cfRule>
  </conditionalFormatting>
  <conditionalFormatting sqref="N167:N169">
    <cfRule type="cellIs" dxfId="1658" priority="980" operator="equal">
      <formula>"Active order"</formula>
    </cfRule>
    <cfRule type="cellIs" dxfId="1657" priority="981" operator="equal">
      <formula>"Active order"</formula>
    </cfRule>
    <cfRule type="cellIs" dxfId="1656" priority="982" operator="equal">
      <formula>"Active order"</formula>
    </cfRule>
    <cfRule type="cellIs" dxfId="1655" priority="983" operator="equal">
      <formula>"Pending order"</formula>
    </cfRule>
    <cfRule type="cellIs" dxfId="1654" priority="984" operator="equal">
      <formula>"Breakeven"</formula>
    </cfRule>
    <cfRule type="cellIs" dxfId="1653" priority="985" operator="equal">
      <formula>"Profit"</formula>
    </cfRule>
    <cfRule type="cellIs" dxfId="1652" priority="986" operator="equal">
      <formula>"Loss"</formula>
    </cfRule>
  </conditionalFormatting>
  <conditionalFormatting sqref="N167:N169">
    <cfRule type="cellIs" dxfId="1651" priority="969" operator="equal">
      <formula>"Active order"</formula>
    </cfRule>
    <cfRule type="cellIs" dxfId="1650" priority="970" operator="equal">
      <formula>"Active order"</formula>
    </cfRule>
    <cfRule type="cellIs" dxfId="1649" priority="971" operator="equal">
      <formula>"Active order"</formula>
    </cfRule>
    <cfRule type="cellIs" dxfId="1648" priority="976" operator="equal">
      <formula>"Pending order"</formula>
    </cfRule>
    <cfRule type="cellIs" dxfId="1647" priority="977" operator="equal">
      <formula>"Breakeven"</formula>
    </cfRule>
    <cfRule type="cellIs" dxfId="1646" priority="978" operator="equal">
      <formula>"Profit"</formula>
    </cfRule>
    <cfRule type="cellIs" dxfId="1645" priority="979" operator="equal">
      <formula>"Loss"</formula>
    </cfRule>
  </conditionalFormatting>
  <conditionalFormatting sqref="N167:N169">
    <cfRule type="cellIs" dxfId="1644" priority="972" operator="equal">
      <formula>"Pending order"</formula>
    </cfRule>
    <cfRule type="cellIs" dxfId="1643" priority="973" operator="equal">
      <formula>"Breakeven"</formula>
    </cfRule>
    <cfRule type="cellIs" dxfId="1642" priority="974" operator="equal">
      <formula>"Profit"</formula>
    </cfRule>
    <cfRule type="cellIs" dxfId="1641" priority="975" operator="equal">
      <formula>"Loss"</formula>
    </cfRule>
  </conditionalFormatting>
  <conditionalFormatting sqref="N167:N169">
    <cfRule type="cellIs" dxfId="1640" priority="953" operator="equal">
      <formula>"Pending order"</formula>
    </cfRule>
    <cfRule type="cellIs" dxfId="1639" priority="954" operator="equal">
      <formula>"Never triggered"</formula>
    </cfRule>
    <cfRule type="cellIs" dxfId="1638" priority="955" operator="equal">
      <formula>"Active order"</formula>
    </cfRule>
    <cfRule type="cellIs" dxfId="1637" priority="956" operator="equal">
      <formula>"Pending order"</formula>
    </cfRule>
    <cfRule type="cellIs" dxfId="1636" priority="957" operator="equal">
      <formula>"Never triggered"</formula>
    </cfRule>
    <cfRule type="cellIs" dxfId="1635" priority="968" operator="equal">
      <formula>"Never triggered"</formula>
    </cfRule>
  </conditionalFormatting>
  <conditionalFormatting sqref="P167:P169">
    <cfRule type="cellIs" dxfId="1634" priority="966" operator="greaterThan">
      <formula>0</formula>
    </cfRule>
    <cfRule type="cellIs" dxfId="1633" priority="967" operator="lessThan">
      <formula>0</formula>
    </cfRule>
  </conditionalFormatting>
  <conditionalFormatting sqref="P167:P169">
    <cfRule type="cellIs" dxfId="1632" priority="961" operator="equal">
      <formula>0</formula>
    </cfRule>
    <cfRule type="cellIs" dxfId="1631" priority="962" operator="equal">
      <formula>0</formula>
    </cfRule>
    <cfRule type="cellIs" priority="963" operator="greaterThanOrEqual">
      <formula>1</formula>
    </cfRule>
    <cfRule type="cellIs" dxfId="1630" priority="964" operator="equal">
      <formula>0</formula>
    </cfRule>
    <cfRule type="cellIs" dxfId="1629" priority="965" operator="equal">
      <formula>0</formula>
    </cfRule>
  </conditionalFormatting>
  <conditionalFormatting sqref="N167:N169">
    <cfRule type="cellIs" dxfId="1628" priority="958" operator="equal">
      <formula>"Breakeven"</formula>
    </cfRule>
    <cfRule type="cellIs" dxfId="1627" priority="959" operator="equal">
      <formula>"Profit"</formula>
    </cfRule>
    <cfRule type="cellIs" dxfId="1626" priority="960" operator="equal">
      <formula>"Loss"</formula>
    </cfRule>
  </conditionalFormatting>
  <conditionalFormatting sqref="N170:N172">
    <cfRule type="cellIs" dxfId="1625" priority="946" operator="equal">
      <formula>"Active order"</formula>
    </cfRule>
    <cfRule type="cellIs" dxfId="1624" priority="947" operator="equal">
      <formula>"Active order"</formula>
    </cfRule>
    <cfRule type="cellIs" dxfId="1623" priority="948" operator="equal">
      <formula>"Active order"</formula>
    </cfRule>
    <cfRule type="cellIs" dxfId="1622" priority="949" operator="equal">
      <formula>"Pending order"</formula>
    </cfRule>
    <cfRule type="cellIs" dxfId="1621" priority="950" operator="equal">
      <formula>"Breakeven"</formula>
    </cfRule>
    <cfRule type="cellIs" dxfId="1620" priority="951" operator="equal">
      <formula>"Profit"</formula>
    </cfRule>
    <cfRule type="cellIs" dxfId="1619" priority="952" operator="equal">
      <formula>"Loss"</formula>
    </cfRule>
  </conditionalFormatting>
  <conditionalFormatting sqref="N170:N172">
    <cfRule type="cellIs" dxfId="1618" priority="935" operator="equal">
      <formula>"Active order"</formula>
    </cfRule>
    <cfRule type="cellIs" dxfId="1617" priority="936" operator="equal">
      <formula>"Active order"</formula>
    </cfRule>
    <cfRule type="cellIs" dxfId="1616" priority="937" operator="equal">
      <formula>"Active order"</formula>
    </cfRule>
    <cfRule type="cellIs" dxfId="1615" priority="942" operator="equal">
      <formula>"Pending order"</formula>
    </cfRule>
    <cfRule type="cellIs" dxfId="1614" priority="943" operator="equal">
      <formula>"Breakeven"</formula>
    </cfRule>
    <cfRule type="cellIs" dxfId="1613" priority="944" operator="equal">
      <formula>"Profit"</formula>
    </cfRule>
    <cfRule type="cellIs" dxfId="1612" priority="945" operator="equal">
      <formula>"Loss"</formula>
    </cfRule>
  </conditionalFormatting>
  <conditionalFormatting sqref="N170:N172">
    <cfRule type="cellIs" dxfId="1611" priority="938" operator="equal">
      <formula>"Pending order"</formula>
    </cfRule>
    <cfRule type="cellIs" dxfId="1610" priority="939" operator="equal">
      <formula>"Breakeven"</formula>
    </cfRule>
    <cfRule type="cellIs" dxfId="1609" priority="940" operator="equal">
      <formula>"Profit"</formula>
    </cfRule>
    <cfRule type="cellIs" dxfId="1608" priority="941" operator="equal">
      <formula>"Loss"</formula>
    </cfRule>
  </conditionalFormatting>
  <conditionalFormatting sqref="N170:N172">
    <cfRule type="cellIs" dxfId="1607" priority="919" operator="equal">
      <formula>"Pending order"</formula>
    </cfRule>
    <cfRule type="cellIs" dxfId="1606" priority="920" operator="equal">
      <formula>"Never triggered"</formula>
    </cfRule>
    <cfRule type="cellIs" dxfId="1605" priority="921" operator="equal">
      <formula>"Active order"</formula>
    </cfRule>
    <cfRule type="cellIs" dxfId="1604" priority="922" operator="equal">
      <formula>"Pending order"</formula>
    </cfRule>
    <cfRule type="cellIs" dxfId="1603" priority="923" operator="equal">
      <formula>"Never triggered"</formula>
    </cfRule>
    <cfRule type="cellIs" dxfId="1602" priority="934" operator="equal">
      <formula>"Never triggered"</formula>
    </cfRule>
  </conditionalFormatting>
  <conditionalFormatting sqref="P170:P172">
    <cfRule type="cellIs" dxfId="1601" priority="932" operator="greaterThan">
      <formula>0</formula>
    </cfRule>
    <cfRule type="cellIs" dxfId="1600" priority="933" operator="lessThan">
      <formula>0</formula>
    </cfRule>
  </conditionalFormatting>
  <conditionalFormatting sqref="P170:P172">
    <cfRule type="cellIs" dxfId="1599" priority="927" operator="equal">
      <formula>0</formula>
    </cfRule>
    <cfRule type="cellIs" dxfId="1598" priority="928" operator="equal">
      <formula>0</formula>
    </cfRule>
    <cfRule type="cellIs" priority="929" operator="greaterThanOrEqual">
      <formula>1</formula>
    </cfRule>
    <cfRule type="cellIs" dxfId="1597" priority="930" operator="equal">
      <formula>0</formula>
    </cfRule>
    <cfRule type="cellIs" dxfId="1596" priority="931" operator="equal">
      <formula>0</formula>
    </cfRule>
  </conditionalFormatting>
  <conditionalFormatting sqref="N170:N172">
    <cfRule type="cellIs" dxfId="1595" priority="924" operator="equal">
      <formula>"Breakeven"</formula>
    </cfRule>
    <cfRule type="cellIs" dxfId="1594" priority="925" operator="equal">
      <formula>"Profit"</formula>
    </cfRule>
    <cfRule type="cellIs" dxfId="1593" priority="926" operator="equal">
      <formula>"Loss"</formula>
    </cfRule>
  </conditionalFormatting>
  <conditionalFormatting sqref="N173:N175">
    <cfRule type="cellIs" dxfId="1592" priority="912" operator="equal">
      <formula>"Active order"</formula>
    </cfRule>
    <cfRule type="cellIs" dxfId="1591" priority="913" operator="equal">
      <formula>"Active order"</formula>
    </cfRule>
    <cfRule type="cellIs" dxfId="1590" priority="914" operator="equal">
      <formula>"Active order"</formula>
    </cfRule>
    <cfRule type="cellIs" dxfId="1589" priority="915" operator="equal">
      <formula>"Pending order"</formula>
    </cfRule>
    <cfRule type="cellIs" dxfId="1588" priority="916" operator="equal">
      <formula>"Breakeven"</formula>
    </cfRule>
    <cfRule type="cellIs" dxfId="1587" priority="917" operator="equal">
      <formula>"Profit"</formula>
    </cfRule>
    <cfRule type="cellIs" dxfId="1586" priority="918" operator="equal">
      <formula>"Loss"</formula>
    </cfRule>
  </conditionalFormatting>
  <conditionalFormatting sqref="N173:N175">
    <cfRule type="cellIs" dxfId="1585" priority="901" operator="equal">
      <formula>"Active order"</formula>
    </cfRule>
    <cfRule type="cellIs" dxfId="1584" priority="902" operator="equal">
      <formula>"Active order"</formula>
    </cfRule>
    <cfRule type="cellIs" dxfId="1583" priority="903" operator="equal">
      <formula>"Active order"</formula>
    </cfRule>
    <cfRule type="cellIs" dxfId="1582" priority="908" operator="equal">
      <formula>"Pending order"</formula>
    </cfRule>
    <cfRule type="cellIs" dxfId="1581" priority="909" operator="equal">
      <formula>"Breakeven"</formula>
    </cfRule>
    <cfRule type="cellIs" dxfId="1580" priority="910" operator="equal">
      <formula>"Profit"</formula>
    </cfRule>
    <cfRule type="cellIs" dxfId="1579" priority="911" operator="equal">
      <formula>"Loss"</formula>
    </cfRule>
  </conditionalFormatting>
  <conditionalFormatting sqref="N173:N175">
    <cfRule type="cellIs" dxfId="1578" priority="904" operator="equal">
      <formula>"Pending order"</formula>
    </cfRule>
    <cfRule type="cellIs" dxfId="1577" priority="905" operator="equal">
      <formula>"Breakeven"</formula>
    </cfRule>
    <cfRule type="cellIs" dxfId="1576" priority="906" operator="equal">
      <formula>"Profit"</formula>
    </cfRule>
    <cfRule type="cellIs" dxfId="1575" priority="907" operator="equal">
      <formula>"Loss"</formula>
    </cfRule>
  </conditionalFormatting>
  <conditionalFormatting sqref="N173:N175">
    <cfRule type="cellIs" dxfId="1574" priority="885" operator="equal">
      <formula>"Pending order"</formula>
    </cfRule>
    <cfRule type="cellIs" dxfId="1573" priority="886" operator="equal">
      <formula>"Never triggered"</formula>
    </cfRule>
    <cfRule type="cellIs" dxfId="1572" priority="887" operator="equal">
      <formula>"Active order"</formula>
    </cfRule>
    <cfRule type="cellIs" dxfId="1571" priority="888" operator="equal">
      <formula>"Pending order"</formula>
    </cfRule>
    <cfRule type="cellIs" dxfId="1570" priority="889" operator="equal">
      <formula>"Never triggered"</formula>
    </cfRule>
    <cfRule type="cellIs" dxfId="1569" priority="900" operator="equal">
      <formula>"Never triggered"</formula>
    </cfRule>
  </conditionalFormatting>
  <conditionalFormatting sqref="P173:P175">
    <cfRule type="cellIs" dxfId="1568" priority="898" operator="greaterThan">
      <formula>0</formula>
    </cfRule>
    <cfRule type="cellIs" dxfId="1567" priority="899" operator="lessThan">
      <formula>0</formula>
    </cfRule>
  </conditionalFormatting>
  <conditionalFormatting sqref="P173:P175">
    <cfRule type="cellIs" dxfId="1566" priority="893" operator="equal">
      <formula>0</formula>
    </cfRule>
    <cfRule type="cellIs" dxfId="1565" priority="894" operator="equal">
      <formula>0</formula>
    </cfRule>
    <cfRule type="cellIs" priority="895" operator="greaterThanOrEqual">
      <formula>1</formula>
    </cfRule>
    <cfRule type="cellIs" dxfId="1564" priority="896" operator="equal">
      <formula>0</formula>
    </cfRule>
    <cfRule type="cellIs" dxfId="1563" priority="897" operator="equal">
      <formula>0</formula>
    </cfRule>
  </conditionalFormatting>
  <conditionalFormatting sqref="N173:N175">
    <cfRule type="cellIs" dxfId="1562" priority="890" operator="equal">
      <formula>"Breakeven"</formula>
    </cfRule>
    <cfRule type="cellIs" dxfId="1561" priority="891" operator="equal">
      <formula>"Profit"</formula>
    </cfRule>
    <cfRule type="cellIs" dxfId="1560" priority="892" operator="equal">
      <formula>"Loss"</formula>
    </cfRule>
  </conditionalFormatting>
  <conditionalFormatting sqref="N176:N178">
    <cfRule type="cellIs" dxfId="1559" priority="878" operator="equal">
      <formula>"Active order"</formula>
    </cfRule>
    <cfRule type="cellIs" dxfId="1558" priority="879" operator="equal">
      <formula>"Active order"</formula>
    </cfRule>
    <cfRule type="cellIs" dxfId="1557" priority="880" operator="equal">
      <formula>"Active order"</formula>
    </cfRule>
    <cfRule type="cellIs" dxfId="1556" priority="881" operator="equal">
      <formula>"Pending order"</formula>
    </cfRule>
    <cfRule type="cellIs" dxfId="1555" priority="882" operator="equal">
      <formula>"Breakeven"</formula>
    </cfRule>
    <cfRule type="cellIs" dxfId="1554" priority="883" operator="equal">
      <formula>"Profit"</formula>
    </cfRule>
    <cfRule type="cellIs" dxfId="1553" priority="884" operator="equal">
      <formula>"Loss"</formula>
    </cfRule>
  </conditionalFormatting>
  <conditionalFormatting sqref="N176:N178">
    <cfRule type="cellIs" dxfId="1552" priority="867" operator="equal">
      <formula>"Active order"</formula>
    </cfRule>
    <cfRule type="cellIs" dxfId="1551" priority="868" operator="equal">
      <formula>"Active order"</formula>
    </cfRule>
    <cfRule type="cellIs" dxfId="1550" priority="869" operator="equal">
      <formula>"Active order"</formula>
    </cfRule>
    <cfRule type="cellIs" dxfId="1549" priority="874" operator="equal">
      <formula>"Pending order"</formula>
    </cfRule>
    <cfRule type="cellIs" dxfId="1548" priority="875" operator="equal">
      <formula>"Breakeven"</formula>
    </cfRule>
    <cfRule type="cellIs" dxfId="1547" priority="876" operator="equal">
      <formula>"Profit"</formula>
    </cfRule>
    <cfRule type="cellIs" dxfId="1546" priority="877" operator="equal">
      <formula>"Loss"</formula>
    </cfRule>
  </conditionalFormatting>
  <conditionalFormatting sqref="N176:N178">
    <cfRule type="cellIs" dxfId="1545" priority="870" operator="equal">
      <formula>"Pending order"</formula>
    </cfRule>
    <cfRule type="cellIs" dxfId="1544" priority="871" operator="equal">
      <formula>"Breakeven"</formula>
    </cfRule>
    <cfRule type="cellIs" dxfId="1543" priority="872" operator="equal">
      <formula>"Profit"</formula>
    </cfRule>
    <cfRule type="cellIs" dxfId="1542" priority="873" operator="equal">
      <formula>"Loss"</formula>
    </cfRule>
  </conditionalFormatting>
  <conditionalFormatting sqref="N176:N178">
    <cfRule type="cellIs" dxfId="1541" priority="851" operator="equal">
      <formula>"Pending order"</formula>
    </cfRule>
    <cfRule type="cellIs" dxfId="1540" priority="852" operator="equal">
      <formula>"Never triggered"</formula>
    </cfRule>
    <cfRule type="cellIs" dxfId="1539" priority="853" operator="equal">
      <formula>"Active order"</formula>
    </cfRule>
    <cfRule type="cellIs" dxfId="1538" priority="854" operator="equal">
      <formula>"Pending order"</formula>
    </cfRule>
    <cfRule type="cellIs" dxfId="1537" priority="855" operator="equal">
      <formula>"Never triggered"</formula>
    </cfRule>
    <cfRule type="cellIs" dxfId="1536" priority="866" operator="equal">
      <formula>"Never triggered"</formula>
    </cfRule>
  </conditionalFormatting>
  <conditionalFormatting sqref="P176:P178">
    <cfRule type="cellIs" dxfId="1535" priority="864" operator="greaterThan">
      <formula>0</formula>
    </cfRule>
    <cfRule type="cellIs" dxfId="1534" priority="865" operator="lessThan">
      <formula>0</formula>
    </cfRule>
  </conditionalFormatting>
  <conditionalFormatting sqref="P176:P178">
    <cfRule type="cellIs" dxfId="1533" priority="859" operator="equal">
      <formula>0</formula>
    </cfRule>
    <cfRule type="cellIs" dxfId="1532" priority="860" operator="equal">
      <formula>0</formula>
    </cfRule>
    <cfRule type="cellIs" priority="861" operator="greaterThanOrEqual">
      <formula>1</formula>
    </cfRule>
    <cfRule type="cellIs" dxfId="1531" priority="862" operator="equal">
      <formula>0</formula>
    </cfRule>
    <cfRule type="cellIs" dxfId="1530" priority="863" operator="equal">
      <formula>0</formula>
    </cfRule>
  </conditionalFormatting>
  <conditionalFormatting sqref="N176:N178">
    <cfRule type="cellIs" dxfId="1529" priority="856" operator="equal">
      <formula>"Breakeven"</formula>
    </cfRule>
    <cfRule type="cellIs" dxfId="1528" priority="857" operator="equal">
      <formula>"Profit"</formula>
    </cfRule>
    <cfRule type="cellIs" dxfId="1527" priority="858" operator="equal">
      <formula>"Loss"</formula>
    </cfRule>
  </conditionalFormatting>
  <conditionalFormatting sqref="N179:N181">
    <cfRule type="cellIs" dxfId="1526" priority="844" operator="equal">
      <formula>"Active order"</formula>
    </cfRule>
    <cfRule type="cellIs" dxfId="1525" priority="845" operator="equal">
      <formula>"Active order"</formula>
    </cfRule>
    <cfRule type="cellIs" dxfId="1524" priority="846" operator="equal">
      <formula>"Active order"</formula>
    </cfRule>
    <cfRule type="cellIs" dxfId="1523" priority="847" operator="equal">
      <formula>"Pending order"</formula>
    </cfRule>
    <cfRule type="cellIs" dxfId="1522" priority="848" operator="equal">
      <formula>"Breakeven"</formula>
    </cfRule>
    <cfRule type="cellIs" dxfId="1521" priority="849" operator="equal">
      <formula>"Profit"</formula>
    </cfRule>
    <cfRule type="cellIs" dxfId="1520" priority="850" operator="equal">
      <formula>"Loss"</formula>
    </cfRule>
  </conditionalFormatting>
  <conditionalFormatting sqref="N179:N181">
    <cfRule type="cellIs" dxfId="1519" priority="833" operator="equal">
      <formula>"Active order"</formula>
    </cfRule>
    <cfRule type="cellIs" dxfId="1518" priority="834" operator="equal">
      <formula>"Active order"</formula>
    </cfRule>
    <cfRule type="cellIs" dxfId="1517" priority="835" operator="equal">
      <formula>"Active order"</formula>
    </cfRule>
    <cfRule type="cellIs" dxfId="1516" priority="840" operator="equal">
      <formula>"Pending order"</formula>
    </cfRule>
    <cfRule type="cellIs" dxfId="1515" priority="841" operator="equal">
      <formula>"Breakeven"</formula>
    </cfRule>
    <cfRule type="cellIs" dxfId="1514" priority="842" operator="equal">
      <formula>"Profit"</formula>
    </cfRule>
    <cfRule type="cellIs" dxfId="1513" priority="843" operator="equal">
      <formula>"Loss"</formula>
    </cfRule>
  </conditionalFormatting>
  <conditionalFormatting sqref="N179:N181">
    <cfRule type="cellIs" dxfId="1512" priority="836" operator="equal">
      <formula>"Pending order"</formula>
    </cfRule>
    <cfRule type="cellIs" dxfId="1511" priority="837" operator="equal">
      <formula>"Breakeven"</formula>
    </cfRule>
    <cfRule type="cellIs" dxfId="1510" priority="838" operator="equal">
      <formula>"Profit"</formula>
    </cfRule>
    <cfRule type="cellIs" dxfId="1509" priority="839" operator="equal">
      <formula>"Loss"</formula>
    </cfRule>
  </conditionalFormatting>
  <conditionalFormatting sqref="N179:N181">
    <cfRule type="cellIs" dxfId="1508" priority="817" operator="equal">
      <formula>"Pending order"</formula>
    </cfRule>
    <cfRule type="cellIs" dxfId="1507" priority="818" operator="equal">
      <formula>"Never triggered"</formula>
    </cfRule>
    <cfRule type="cellIs" dxfId="1506" priority="819" operator="equal">
      <formula>"Active order"</formula>
    </cfRule>
    <cfRule type="cellIs" dxfId="1505" priority="820" operator="equal">
      <formula>"Pending order"</formula>
    </cfRule>
    <cfRule type="cellIs" dxfId="1504" priority="821" operator="equal">
      <formula>"Never triggered"</formula>
    </cfRule>
    <cfRule type="cellIs" dxfId="1503" priority="832" operator="equal">
      <formula>"Never triggered"</formula>
    </cfRule>
  </conditionalFormatting>
  <conditionalFormatting sqref="P179:P181">
    <cfRule type="cellIs" dxfId="1502" priority="830" operator="greaterThan">
      <formula>0</formula>
    </cfRule>
    <cfRule type="cellIs" dxfId="1501" priority="831" operator="lessThan">
      <formula>0</formula>
    </cfRule>
  </conditionalFormatting>
  <conditionalFormatting sqref="P179:P181">
    <cfRule type="cellIs" dxfId="1500" priority="825" operator="equal">
      <formula>0</formula>
    </cfRule>
    <cfRule type="cellIs" dxfId="1499" priority="826" operator="equal">
      <formula>0</formula>
    </cfRule>
    <cfRule type="cellIs" priority="827" operator="greaterThanOrEqual">
      <formula>1</formula>
    </cfRule>
    <cfRule type="cellIs" dxfId="1498" priority="828" operator="equal">
      <formula>0</formula>
    </cfRule>
    <cfRule type="cellIs" dxfId="1497" priority="829" operator="equal">
      <formula>0</formula>
    </cfRule>
  </conditionalFormatting>
  <conditionalFormatting sqref="N179:N181">
    <cfRule type="cellIs" dxfId="1496" priority="822" operator="equal">
      <formula>"Breakeven"</formula>
    </cfRule>
    <cfRule type="cellIs" dxfId="1495" priority="823" operator="equal">
      <formula>"Profit"</formula>
    </cfRule>
    <cfRule type="cellIs" dxfId="1494" priority="824" operator="equal">
      <formula>"Loss"</formula>
    </cfRule>
  </conditionalFormatting>
  <conditionalFormatting sqref="N182:N184">
    <cfRule type="cellIs" dxfId="1493" priority="810" operator="equal">
      <formula>"Active order"</formula>
    </cfRule>
    <cfRule type="cellIs" dxfId="1492" priority="811" operator="equal">
      <formula>"Active order"</formula>
    </cfRule>
    <cfRule type="cellIs" dxfId="1491" priority="812" operator="equal">
      <formula>"Active order"</formula>
    </cfRule>
    <cfRule type="cellIs" dxfId="1490" priority="813" operator="equal">
      <formula>"Pending order"</formula>
    </cfRule>
    <cfRule type="cellIs" dxfId="1489" priority="814" operator="equal">
      <formula>"Breakeven"</formula>
    </cfRule>
    <cfRule type="cellIs" dxfId="1488" priority="815" operator="equal">
      <formula>"Profit"</formula>
    </cfRule>
    <cfRule type="cellIs" dxfId="1487" priority="816" operator="equal">
      <formula>"Loss"</formula>
    </cfRule>
  </conditionalFormatting>
  <conditionalFormatting sqref="N182:N184">
    <cfRule type="cellIs" dxfId="1486" priority="799" operator="equal">
      <formula>"Active order"</formula>
    </cfRule>
    <cfRule type="cellIs" dxfId="1485" priority="800" operator="equal">
      <formula>"Active order"</formula>
    </cfRule>
    <cfRule type="cellIs" dxfId="1484" priority="801" operator="equal">
      <formula>"Active order"</formula>
    </cfRule>
    <cfRule type="cellIs" dxfId="1483" priority="806" operator="equal">
      <formula>"Pending order"</formula>
    </cfRule>
    <cfRule type="cellIs" dxfId="1482" priority="807" operator="equal">
      <formula>"Breakeven"</formula>
    </cfRule>
    <cfRule type="cellIs" dxfId="1481" priority="808" operator="equal">
      <formula>"Profit"</formula>
    </cfRule>
    <cfRule type="cellIs" dxfId="1480" priority="809" operator="equal">
      <formula>"Loss"</formula>
    </cfRule>
  </conditionalFormatting>
  <conditionalFormatting sqref="N182:N184">
    <cfRule type="cellIs" dxfId="1479" priority="802" operator="equal">
      <formula>"Pending order"</formula>
    </cfRule>
    <cfRule type="cellIs" dxfId="1478" priority="803" operator="equal">
      <formula>"Breakeven"</formula>
    </cfRule>
    <cfRule type="cellIs" dxfId="1477" priority="804" operator="equal">
      <formula>"Profit"</formula>
    </cfRule>
    <cfRule type="cellIs" dxfId="1476" priority="805" operator="equal">
      <formula>"Loss"</formula>
    </cfRule>
  </conditionalFormatting>
  <conditionalFormatting sqref="N182:N184">
    <cfRule type="cellIs" dxfId="1475" priority="783" operator="equal">
      <formula>"Pending order"</formula>
    </cfRule>
    <cfRule type="cellIs" dxfId="1474" priority="784" operator="equal">
      <formula>"Never triggered"</formula>
    </cfRule>
    <cfRule type="cellIs" dxfId="1473" priority="785" operator="equal">
      <formula>"Active order"</formula>
    </cfRule>
    <cfRule type="cellIs" dxfId="1472" priority="786" operator="equal">
      <formula>"Pending order"</formula>
    </cfRule>
    <cfRule type="cellIs" dxfId="1471" priority="787" operator="equal">
      <formula>"Never triggered"</formula>
    </cfRule>
    <cfRule type="cellIs" dxfId="1470" priority="798" operator="equal">
      <formula>"Never triggered"</formula>
    </cfRule>
  </conditionalFormatting>
  <conditionalFormatting sqref="P182:P184">
    <cfRule type="cellIs" dxfId="1469" priority="796" operator="greaterThan">
      <formula>0</formula>
    </cfRule>
    <cfRule type="cellIs" dxfId="1468" priority="797" operator="lessThan">
      <formula>0</formula>
    </cfRule>
  </conditionalFormatting>
  <conditionalFormatting sqref="P182:P184">
    <cfRule type="cellIs" dxfId="1467" priority="791" operator="equal">
      <formula>0</formula>
    </cfRule>
    <cfRule type="cellIs" dxfId="1466" priority="792" operator="equal">
      <formula>0</formula>
    </cfRule>
    <cfRule type="cellIs" priority="793" operator="greaterThanOrEqual">
      <formula>1</formula>
    </cfRule>
    <cfRule type="cellIs" dxfId="1465" priority="794" operator="equal">
      <formula>0</formula>
    </cfRule>
    <cfRule type="cellIs" dxfId="1464" priority="795" operator="equal">
      <formula>0</formula>
    </cfRule>
  </conditionalFormatting>
  <conditionalFormatting sqref="N182:N184">
    <cfRule type="cellIs" dxfId="1463" priority="788" operator="equal">
      <formula>"Breakeven"</formula>
    </cfRule>
    <cfRule type="cellIs" dxfId="1462" priority="789" operator="equal">
      <formula>"Profit"</formula>
    </cfRule>
    <cfRule type="cellIs" dxfId="1461" priority="790" operator="equal">
      <formula>"Loss"</formula>
    </cfRule>
  </conditionalFormatting>
  <conditionalFormatting sqref="N185:N187">
    <cfRule type="cellIs" dxfId="1460" priority="776" operator="equal">
      <formula>"Active order"</formula>
    </cfRule>
    <cfRule type="cellIs" dxfId="1459" priority="777" operator="equal">
      <formula>"Active order"</formula>
    </cfRule>
    <cfRule type="cellIs" dxfId="1458" priority="778" operator="equal">
      <formula>"Active order"</formula>
    </cfRule>
    <cfRule type="cellIs" dxfId="1457" priority="779" operator="equal">
      <formula>"Pending order"</formula>
    </cfRule>
    <cfRule type="cellIs" dxfId="1456" priority="780" operator="equal">
      <formula>"Breakeven"</formula>
    </cfRule>
    <cfRule type="cellIs" dxfId="1455" priority="781" operator="equal">
      <formula>"Profit"</formula>
    </cfRule>
    <cfRule type="cellIs" dxfId="1454" priority="782" operator="equal">
      <formula>"Loss"</formula>
    </cfRule>
  </conditionalFormatting>
  <conditionalFormatting sqref="N185:N187">
    <cfRule type="cellIs" dxfId="1453" priority="765" operator="equal">
      <formula>"Active order"</formula>
    </cfRule>
    <cfRule type="cellIs" dxfId="1452" priority="766" operator="equal">
      <formula>"Active order"</formula>
    </cfRule>
    <cfRule type="cellIs" dxfId="1451" priority="767" operator="equal">
      <formula>"Active order"</formula>
    </cfRule>
    <cfRule type="cellIs" dxfId="1450" priority="772" operator="equal">
      <formula>"Pending order"</formula>
    </cfRule>
    <cfRule type="cellIs" dxfId="1449" priority="773" operator="equal">
      <formula>"Breakeven"</formula>
    </cfRule>
    <cfRule type="cellIs" dxfId="1448" priority="774" operator="equal">
      <formula>"Profit"</formula>
    </cfRule>
    <cfRule type="cellIs" dxfId="1447" priority="775" operator="equal">
      <formula>"Loss"</formula>
    </cfRule>
  </conditionalFormatting>
  <conditionalFormatting sqref="N185:N187">
    <cfRule type="cellIs" dxfId="1446" priority="768" operator="equal">
      <formula>"Pending order"</formula>
    </cfRule>
    <cfRule type="cellIs" dxfId="1445" priority="769" operator="equal">
      <formula>"Breakeven"</formula>
    </cfRule>
    <cfRule type="cellIs" dxfId="1444" priority="770" operator="equal">
      <formula>"Profit"</formula>
    </cfRule>
    <cfRule type="cellIs" dxfId="1443" priority="771" operator="equal">
      <formula>"Loss"</formula>
    </cfRule>
  </conditionalFormatting>
  <conditionalFormatting sqref="N185:N187">
    <cfRule type="cellIs" dxfId="1442" priority="749" operator="equal">
      <formula>"Pending order"</formula>
    </cfRule>
    <cfRule type="cellIs" dxfId="1441" priority="750" operator="equal">
      <formula>"Never triggered"</formula>
    </cfRule>
    <cfRule type="cellIs" dxfId="1440" priority="751" operator="equal">
      <formula>"Active order"</formula>
    </cfRule>
    <cfRule type="cellIs" dxfId="1439" priority="752" operator="equal">
      <formula>"Pending order"</formula>
    </cfRule>
    <cfRule type="cellIs" dxfId="1438" priority="753" operator="equal">
      <formula>"Never triggered"</formula>
    </cfRule>
    <cfRule type="cellIs" dxfId="1437" priority="764" operator="equal">
      <formula>"Never triggered"</formula>
    </cfRule>
  </conditionalFormatting>
  <conditionalFormatting sqref="P185:P187">
    <cfRule type="cellIs" dxfId="1436" priority="762" operator="greaterThan">
      <formula>0</formula>
    </cfRule>
    <cfRule type="cellIs" dxfId="1435" priority="763" operator="lessThan">
      <formula>0</formula>
    </cfRule>
  </conditionalFormatting>
  <conditionalFormatting sqref="P185:P187">
    <cfRule type="cellIs" dxfId="1434" priority="757" operator="equal">
      <formula>0</formula>
    </cfRule>
    <cfRule type="cellIs" dxfId="1433" priority="758" operator="equal">
      <formula>0</formula>
    </cfRule>
    <cfRule type="cellIs" priority="759" operator="greaterThanOrEqual">
      <formula>1</formula>
    </cfRule>
    <cfRule type="cellIs" dxfId="1432" priority="760" operator="equal">
      <formula>0</formula>
    </cfRule>
    <cfRule type="cellIs" dxfId="1431" priority="761" operator="equal">
      <formula>0</formula>
    </cfRule>
  </conditionalFormatting>
  <conditionalFormatting sqref="N185:N187">
    <cfRule type="cellIs" dxfId="1430" priority="754" operator="equal">
      <formula>"Breakeven"</formula>
    </cfRule>
    <cfRule type="cellIs" dxfId="1429" priority="755" operator="equal">
      <formula>"Profit"</formula>
    </cfRule>
    <cfRule type="cellIs" dxfId="1428" priority="756" operator="equal">
      <formula>"Loss"</formula>
    </cfRule>
  </conditionalFormatting>
  <conditionalFormatting sqref="N188:N190">
    <cfRule type="cellIs" dxfId="1427" priority="742" operator="equal">
      <formula>"Active order"</formula>
    </cfRule>
    <cfRule type="cellIs" dxfId="1426" priority="743" operator="equal">
      <formula>"Active order"</formula>
    </cfRule>
    <cfRule type="cellIs" dxfId="1425" priority="744" operator="equal">
      <formula>"Active order"</formula>
    </cfRule>
    <cfRule type="cellIs" dxfId="1424" priority="745" operator="equal">
      <formula>"Pending order"</formula>
    </cfRule>
    <cfRule type="cellIs" dxfId="1423" priority="746" operator="equal">
      <formula>"Breakeven"</formula>
    </cfRule>
    <cfRule type="cellIs" dxfId="1422" priority="747" operator="equal">
      <formula>"Profit"</formula>
    </cfRule>
    <cfRule type="cellIs" dxfId="1421" priority="748" operator="equal">
      <formula>"Loss"</formula>
    </cfRule>
  </conditionalFormatting>
  <conditionalFormatting sqref="N188:N190">
    <cfRule type="cellIs" dxfId="1420" priority="731" operator="equal">
      <formula>"Active order"</formula>
    </cfRule>
    <cfRule type="cellIs" dxfId="1419" priority="732" operator="equal">
      <formula>"Active order"</formula>
    </cfRule>
    <cfRule type="cellIs" dxfId="1418" priority="733" operator="equal">
      <formula>"Active order"</formula>
    </cfRule>
    <cfRule type="cellIs" dxfId="1417" priority="738" operator="equal">
      <formula>"Pending order"</formula>
    </cfRule>
    <cfRule type="cellIs" dxfId="1416" priority="739" operator="equal">
      <formula>"Breakeven"</formula>
    </cfRule>
    <cfRule type="cellIs" dxfId="1415" priority="740" operator="equal">
      <formula>"Profit"</formula>
    </cfRule>
    <cfRule type="cellIs" dxfId="1414" priority="741" operator="equal">
      <formula>"Loss"</formula>
    </cfRule>
  </conditionalFormatting>
  <conditionalFormatting sqref="N188:N190">
    <cfRule type="cellIs" dxfId="1413" priority="734" operator="equal">
      <formula>"Pending order"</formula>
    </cfRule>
    <cfRule type="cellIs" dxfId="1412" priority="735" operator="equal">
      <formula>"Breakeven"</formula>
    </cfRule>
    <cfRule type="cellIs" dxfId="1411" priority="736" operator="equal">
      <formula>"Profit"</formula>
    </cfRule>
    <cfRule type="cellIs" dxfId="1410" priority="737" operator="equal">
      <formula>"Loss"</formula>
    </cfRule>
  </conditionalFormatting>
  <conditionalFormatting sqref="N188:N190">
    <cfRule type="cellIs" dxfId="1409" priority="715" operator="equal">
      <formula>"Pending order"</formula>
    </cfRule>
    <cfRule type="cellIs" dxfId="1408" priority="716" operator="equal">
      <formula>"Never triggered"</formula>
    </cfRule>
    <cfRule type="cellIs" dxfId="1407" priority="717" operator="equal">
      <formula>"Active order"</formula>
    </cfRule>
    <cfRule type="cellIs" dxfId="1406" priority="718" operator="equal">
      <formula>"Pending order"</formula>
    </cfRule>
    <cfRule type="cellIs" dxfId="1405" priority="719" operator="equal">
      <formula>"Never triggered"</formula>
    </cfRule>
    <cfRule type="cellIs" dxfId="1404" priority="730" operator="equal">
      <formula>"Never triggered"</formula>
    </cfRule>
  </conditionalFormatting>
  <conditionalFormatting sqref="P188:P190">
    <cfRule type="cellIs" dxfId="1403" priority="728" operator="greaterThan">
      <formula>0</formula>
    </cfRule>
    <cfRule type="cellIs" dxfId="1402" priority="729" operator="lessThan">
      <formula>0</formula>
    </cfRule>
  </conditionalFormatting>
  <conditionalFormatting sqref="P188:P190">
    <cfRule type="cellIs" dxfId="1401" priority="723" operator="equal">
      <formula>0</formula>
    </cfRule>
    <cfRule type="cellIs" dxfId="1400" priority="724" operator="equal">
      <formula>0</formula>
    </cfRule>
    <cfRule type="cellIs" priority="725" operator="greaterThanOrEqual">
      <formula>1</formula>
    </cfRule>
    <cfRule type="cellIs" dxfId="1399" priority="726" operator="equal">
      <formula>0</formula>
    </cfRule>
    <cfRule type="cellIs" dxfId="1398" priority="727" operator="equal">
      <formula>0</formula>
    </cfRule>
  </conditionalFormatting>
  <conditionalFormatting sqref="N188:N190">
    <cfRule type="cellIs" dxfId="1397" priority="720" operator="equal">
      <formula>"Breakeven"</formula>
    </cfRule>
    <cfRule type="cellIs" dxfId="1396" priority="721" operator="equal">
      <formula>"Profit"</formula>
    </cfRule>
    <cfRule type="cellIs" dxfId="1395" priority="722" operator="equal">
      <formula>"Loss"</formula>
    </cfRule>
  </conditionalFormatting>
  <conditionalFormatting sqref="N191:N193">
    <cfRule type="cellIs" dxfId="1394" priority="708" operator="equal">
      <formula>"Active order"</formula>
    </cfRule>
    <cfRule type="cellIs" dxfId="1393" priority="709" operator="equal">
      <formula>"Active order"</formula>
    </cfRule>
    <cfRule type="cellIs" dxfId="1392" priority="710" operator="equal">
      <formula>"Active order"</formula>
    </cfRule>
    <cfRule type="cellIs" dxfId="1391" priority="711" operator="equal">
      <formula>"Pending order"</formula>
    </cfRule>
    <cfRule type="cellIs" dxfId="1390" priority="712" operator="equal">
      <formula>"Breakeven"</formula>
    </cfRule>
    <cfRule type="cellIs" dxfId="1389" priority="713" operator="equal">
      <formula>"Profit"</formula>
    </cfRule>
    <cfRule type="cellIs" dxfId="1388" priority="714" operator="equal">
      <formula>"Loss"</formula>
    </cfRule>
  </conditionalFormatting>
  <conditionalFormatting sqref="N191:N193">
    <cfRule type="cellIs" dxfId="1387" priority="697" operator="equal">
      <formula>"Active order"</formula>
    </cfRule>
    <cfRule type="cellIs" dxfId="1386" priority="698" operator="equal">
      <formula>"Active order"</formula>
    </cfRule>
    <cfRule type="cellIs" dxfId="1385" priority="699" operator="equal">
      <formula>"Active order"</formula>
    </cfRule>
    <cfRule type="cellIs" dxfId="1384" priority="704" operator="equal">
      <formula>"Pending order"</formula>
    </cfRule>
    <cfRule type="cellIs" dxfId="1383" priority="705" operator="equal">
      <formula>"Breakeven"</formula>
    </cfRule>
    <cfRule type="cellIs" dxfId="1382" priority="706" operator="equal">
      <formula>"Profit"</formula>
    </cfRule>
    <cfRule type="cellIs" dxfId="1381" priority="707" operator="equal">
      <formula>"Loss"</formula>
    </cfRule>
  </conditionalFormatting>
  <conditionalFormatting sqref="N191:N193">
    <cfRule type="cellIs" dxfId="1380" priority="700" operator="equal">
      <formula>"Pending order"</formula>
    </cfRule>
    <cfRule type="cellIs" dxfId="1379" priority="701" operator="equal">
      <formula>"Breakeven"</formula>
    </cfRule>
    <cfRule type="cellIs" dxfId="1378" priority="702" operator="equal">
      <formula>"Profit"</formula>
    </cfRule>
    <cfRule type="cellIs" dxfId="1377" priority="703" operator="equal">
      <formula>"Loss"</formula>
    </cfRule>
  </conditionalFormatting>
  <conditionalFormatting sqref="N191:N193">
    <cfRule type="cellIs" dxfId="1376" priority="681" operator="equal">
      <formula>"Pending order"</formula>
    </cfRule>
    <cfRule type="cellIs" dxfId="1375" priority="682" operator="equal">
      <formula>"Never triggered"</formula>
    </cfRule>
    <cfRule type="cellIs" dxfId="1374" priority="683" operator="equal">
      <formula>"Active order"</formula>
    </cfRule>
    <cfRule type="cellIs" dxfId="1373" priority="684" operator="equal">
      <formula>"Pending order"</formula>
    </cfRule>
    <cfRule type="cellIs" dxfId="1372" priority="685" operator="equal">
      <formula>"Never triggered"</formula>
    </cfRule>
    <cfRule type="cellIs" dxfId="1371" priority="696" operator="equal">
      <formula>"Never triggered"</formula>
    </cfRule>
  </conditionalFormatting>
  <conditionalFormatting sqref="P191:P193">
    <cfRule type="cellIs" dxfId="1370" priority="694" operator="greaterThan">
      <formula>0</formula>
    </cfRule>
    <cfRule type="cellIs" dxfId="1369" priority="695" operator="lessThan">
      <formula>0</formula>
    </cfRule>
  </conditionalFormatting>
  <conditionalFormatting sqref="P191:P193">
    <cfRule type="cellIs" dxfId="1368" priority="689" operator="equal">
      <formula>0</formula>
    </cfRule>
    <cfRule type="cellIs" dxfId="1367" priority="690" operator="equal">
      <formula>0</formula>
    </cfRule>
    <cfRule type="cellIs" priority="691" operator="greaterThanOrEqual">
      <formula>1</formula>
    </cfRule>
    <cfRule type="cellIs" dxfId="1366" priority="692" operator="equal">
      <formula>0</formula>
    </cfRule>
    <cfRule type="cellIs" dxfId="1365" priority="693" operator="equal">
      <formula>0</formula>
    </cfRule>
  </conditionalFormatting>
  <conditionalFormatting sqref="N191:N193">
    <cfRule type="cellIs" dxfId="1364" priority="686" operator="equal">
      <formula>"Breakeven"</formula>
    </cfRule>
    <cfRule type="cellIs" dxfId="1363" priority="687" operator="equal">
      <formula>"Profit"</formula>
    </cfRule>
    <cfRule type="cellIs" dxfId="1362" priority="688" operator="equal">
      <formula>"Loss"</formula>
    </cfRule>
  </conditionalFormatting>
  <conditionalFormatting sqref="N194:N196">
    <cfRule type="cellIs" dxfId="1361" priority="674" operator="equal">
      <formula>"Active order"</formula>
    </cfRule>
    <cfRule type="cellIs" dxfId="1360" priority="675" operator="equal">
      <formula>"Active order"</formula>
    </cfRule>
    <cfRule type="cellIs" dxfId="1359" priority="676" operator="equal">
      <formula>"Active order"</formula>
    </cfRule>
    <cfRule type="cellIs" dxfId="1358" priority="677" operator="equal">
      <formula>"Pending order"</formula>
    </cfRule>
    <cfRule type="cellIs" dxfId="1357" priority="678" operator="equal">
      <formula>"Breakeven"</formula>
    </cfRule>
    <cfRule type="cellIs" dxfId="1356" priority="679" operator="equal">
      <formula>"Profit"</formula>
    </cfRule>
    <cfRule type="cellIs" dxfId="1355" priority="680" operator="equal">
      <formula>"Loss"</formula>
    </cfRule>
  </conditionalFormatting>
  <conditionalFormatting sqref="N194:N196">
    <cfRule type="cellIs" dxfId="1354" priority="663" operator="equal">
      <formula>"Active order"</formula>
    </cfRule>
    <cfRule type="cellIs" dxfId="1353" priority="664" operator="equal">
      <formula>"Active order"</formula>
    </cfRule>
    <cfRule type="cellIs" dxfId="1352" priority="665" operator="equal">
      <formula>"Active order"</formula>
    </cfRule>
    <cfRule type="cellIs" dxfId="1351" priority="670" operator="equal">
      <formula>"Pending order"</formula>
    </cfRule>
    <cfRule type="cellIs" dxfId="1350" priority="671" operator="equal">
      <formula>"Breakeven"</formula>
    </cfRule>
    <cfRule type="cellIs" dxfId="1349" priority="672" operator="equal">
      <formula>"Profit"</formula>
    </cfRule>
    <cfRule type="cellIs" dxfId="1348" priority="673" operator="equal">
      <formula>"Loss"</formula>
    </cfRule>
  </conditionalFormatting>
  <conditionalFormatting sqref="N194:N196">
    <cfRule type="cellIs" dxfId="1347" priority="666" operator="equal">
      <formula>"Pending order"</formula>
    </cfRule>
    <cfRule type="cellIs" dxfId="1346" priority="667" operator="equal">
      <formula>"Breakeven"</formula>
    </cfRule>
    <cfRule type="cellIs" dxfId="1345" priority="668" operator="equal">
      <formula>"Profit"</formula>
    </cfRule>
    <cfRule type="cellIs" dxfId="1344" priority="669" operator="equal">
      <formula>"Loss"</formula>
    </cfRule>
  </conditionalFormatting>
  <conditionalFormatting sqref="N194:N196">
    <cfRule type="cellIs" dxfId="1343" priority="647" operator="equal">
      <formula>"Pending order"</formula>
    </cfRule>
    <cfRule type="cellIs" dxfId="1342" priority="648" operator="equal">
      <formula>"Never triggered"</formula>
    </cfRule>
    <cfRule type="cellIs" dxfId="1341" priority="649" operator="equal">
      <formula>"Active order"</formula>
    </cfRule>
    <cfRule type="cellIs" dxfId="1340" priority="650" operator="equal">
      <formula>"Pending order"</formula>
    </cfRule>
    <cfRule type="cellIs" dxfId="1339" priority="651" operator="equal">
      <formula>"Never triggered"</formula>
    </cfRule>
    <cfRule type="cellIs" dxfId="1338" priority="662" operator="equal">
      <formula>"Never triggered"</formula>
    </cfRule>
  </conditionalFormatting>
  <conditionalFormatting sqref="P194:P196">
    <cfRule type="cellIs" dxfId="1337" priority="660" operator="greaterThan">
      <formula>0</formula>
    </cfRule>
    <cfRule type="cellIs" dxfId="1336" priority="661" operator="lessThan">
      <formula>0</formula>
    </cfRule>
  </conditionalFormatting>
  <conditionalFormatting sqref="P194:P196">
    <cfRule type="cellIs" dxfId="1335" priority="655" operator="equal">
      <formula>0</formula>
    </cfRule>
    <cfRule type="cellIs" dxfId="1334" priority="656" operator="equal">
      <formula>0</formula>
    </cfRule>
    <cfRule type="cellIs" priority="657" operator="greaterThanOrEqual">
      <formula>1</formula>
    </cfRule>
    <cfRule type="cellIs" dxfId="1333" priority="658" operator="equal">
      <formula>0</formula>
    </cfRule>
    <cfRule type="cellIs" dxfId="1332" priority="659" operator="equal">
      <formula>0</formula>
    </cfRule>
  </conditionalFormatting>
  <conditionalFormatting sqref="N194:N196">
    <cfRule type="cellIs" dxfId="1331" priority="652" operator="equal">
      <formula>"Breakeven"</formula>
    </cfRule>
    <cfRule type="cellIs" dxfId="1330" priority="653" operator="equal">
      <formula>"Profit"</formula>
    </cfRule>
    <cfRule type="cellIs" dxfId="1329" priority="654" operator="equal">
      <formula>"Loss"</formula>
    </cfRule>
  </conditionalFormatting>
  <conditionalFormatting sqref="N197:N199">
    <cfRule type="cellIs" dxfId="1328" priority="640" operator="equal">
      <formula>"Active order"</formula>
    </cfRule>
    <cfRule type="cellIs" dxfId="1327" priority="641" operator="equal">
      <formula>"Active order"</formula>
    </cfRule>
    <cfRule type="cellIs" dxfId="1326" priority="642" operator="equal">
      <formula>"Active order"</formula>
    </cfRule>
    <cfRule type="cellIs" dxfId="1325" priority="643" operator="equal">
      <formula>"Pending order"</formula>
    </cfRule>
    <cfRule type="cellIs" dxfId="1324" priority="644" operator="equal">
      <formula>"Breakeven"</formula>
    </cfRule>
    <cfRule type="cellIs" dxfId="1323" priority="645" operator="equal">
      <formula>"Profit"</formula>
    </cfRule>
    <cfRule type="cellIs" dxfId="1322" priority="646" operator="equal">
      <formula>"Loss"</formula>
    </cfRule>
  </conditionalFormatting>
  <conditionalFormatting sqref="N197:N199">
    <cfRule type="cellIs" dxfId="1321" priority="629" operator="equal">
      <formula>"Active order"</formula>
    </cfRule>
    <cfRule type="cellIs" dxfId="1320" priority="630" operator="equal">
      <formula>"Active order"</formula>
    </cfRule>
    <cfRule type="cellIs" dxfId="1319" priority="631" operator="equal">
      <formula>"Active order"</formula>
    </cfRule>
    <cfRule type="cellIs" dxfId="1318" priority="636" operator="equal">
      <formula>"Pending order"</formula>
    </cfRule>
    <cfRule type="cellIs" dxfId="1317" priority="637" operator="equal">
      <formula>"Breakeven"</formula>
    </cfRule>
    <cfRule type="cellIs" dxfId="1316" priority="638" operator="equal">
      <formula>"Profit"</formula>
    </cfRule>
    <cfRule type="cellIs" dxfId="1315" priority="639" operator="equal">
      <formula>"Loss"</formula>
    </cfRule>
  </conditionalFormatting>
  <conditionalFormatting sqref="N197:N199">
    <cfRule type="cellIs" dxfId="1314" priority="632" operator="equal">
      <formula>"Pending order"</formula>
    </cfRule>
    <cfRule type="cellIs" dxfId="1313" priority="633" operator="equal">
      <formula>"Breakeven"</formula>
    </cfRule>
    <cfRule type="cellIs" dxfId="1312" priority="634" operator="equal">
      <formula>"Profit"</formula>
    </cfRule>
    <cfRule type="cellIs" dxfId="1311" priority="635" operator="equal">
      <formula>"Loss"</formula>
    </cfRule>
  </conditionalFormatting>
  <conditionalFormatting sqref="N197:N199">
    <cfRule type="cellIs" dxfId="1310" priority="613" operator="equal">
      <formula>"Pending order"</formula>
    </cfRule>
    <cfRule type="cellIs" dxfId="1309" priority="614" operator="equal">
      <formula>"Never triggered"</formula>
    </cfRule>
    <cfRule type="cellIs" dxfId="1308" priority="615" operator="equal">
      <formula>"Active order"</formula>
    </cfRule>
    <cfRule type="cellIs" dxfId="1307" priority="616" operator="equal">
      <formula>"Pending order"</formula>
    </cfRule>
    <cfRule type="cellIs" dxfId="1306" priority="617" operator="equal">
      <formula>"Never triggered"</formula>
    </cfRule>
    <cfRule type="cellIs" dxfId="1305" priority="628" operator="equal">
      <formula>"Never triggered"</formula>
    </cfRule>
  </conditionalFormatting>
  <conditionalFormatting sqref="P197:P199">
    <cfRule type="cellIs" dxfId="1304" priority="626" operator="greaterThan">
      <formula>0</formula>
    </cfRule>
    <cfRule type="cellIs" dxfId="1303" priority="627" operator="lessThan">
      <formula>0</formula>
    </cfRule>
  </conditionalFormatting>
  <conditionalFormatting sqref="P197:P199">
    <cfRule type="cellIs" dxfId="1302" priority="621" operator="equal">
      <formula>0</formula>
    </cfRule>
    <cfRule type="cellIs" dxfId="1301" priority="622" operator="equal">
      <formula>0</formula>
    </cfRule>
    <cfRule type="cellIs" priority="623" operator="greaterThanOrEqual">
      <formula>1</formula>
    </cfRule>
    <cfRule type="cellIs" dxfId="1300" priority="624" operator="equal">
      <formula>0</formula>
    </cfRule>
    <cfRule type="cellIs" dxfId="1299" priority="625" operator="equal">
      <formula>0</formula>
    </cfRule>
  </conditionalFormatting>
  <conditionalFormatting sqref="N197:N199">
    <cfRule type="cellIs" dxfId="1298" priority="618" operator="equal">
      <formula>"Breakeven"</formula>
    </cfRule>
    <cfRule type="cellIs" dxfId="1297" priority="619" operator="equal">
      <formula>"Profit"</formula>
    </cfRule>
    <cfRule type="cellIs" dxfId="1296" priority="620" operator="equal">
      <formula>"Loss"</formula>
    </cfRule>
  </conditionalFormatting>
  <conditionalFormatting sqref="N200:N202">
    <cfRule type="cellIs" dxfId="1295" priority="606" operator="equal">
      <formula>"Active order"</formula>
    </cfRule>
    <cfRule type="cellIs" dxfId="1294" priority="607" operator="equal">
      <formula>"Active order"</formula>
    </cfRule>
    <cfRule type="cellIs" dxfId="1293" priority="608" operator="equal">
      <formula>"Active order"</formula>
    </cfRule>
    <cfRule type="cellIs" dxfId="1292" priority="609" operator="equal">
      <formula>"Pending order"</formula>
    </cfRule>
    <cfRule type="cellIs" dxfId="1291" priority="610" operator="equal">
      <formula>"Breakeven"</formula>
    </cfRule>
    <cfRule type="cellIs" dxfId="1290" priority="611" operator="equal">
      <formula>"Profit"</formula>
    </cfRule>
    <cfRule type="cellIs" dxfId="1289" priority="612" operator="equal">
      <formula>"Loss"</formula>
    </cfRule>
  </conditionalFormatting>
  <conditionalFormatting sqref="N200:N202">
    <cfRule type="cellIs" dxfId="1288" priority="595" operator="equal">
      <formula>"Active order"</formula>
    </cfRule>
    <cfRule type="cellIs" dxfId="1287" priority="596" operator="equal">
      <formula>"Active order"</formula>
    </cfRule>
    <cfRule type="cellIs" dxfId="1286" priority="597" operator="equal">
      <formula>"Active order"</formula>
    </cfRule>
    <cfRule type="cellIs" dxfId="1285" priority="602" operator="equal">
      <formula>"Pending order"</formula>
    </cfRule>
    <cfRule type="cellIs" dxfId="1284" priority="603" operator="equal">
      <formula>"Breakeven"</formula>
    </cfRule>
    <cfRule type="cellIs" dxfId="1283" priority="604" operator="equal">
      <formula>"Profit"</formula>
    </cfRule>
    <cfRule type="cellIs" dxfId="1282" priority="605" operator="equal">
      <formula>"Loss"</formula>
    </cfRule>
  </conditionalFormatting>
  <conditionalFormatting sqref="N200:N202">
    <cfRule type="cellIs" dxfId="1281" priority="598" operator="equal">
      <formula>"Pending order"</formula>
    </cfRule>
    <cfRule type="cellIs" dxfId="1280" priority="599" operator="equal">
      <formula>"Breakeven"</formula>
    </cfRule>
    <cfRule type="cellIs" dxfId="1279" priority="600" operator="equal">
      <formula>"Profit"</formula>
    </cfRule>
    <cfRule type="cellIs" dxfId="1278" priority="601" operator="equal">
      <formula>"Loss"</formula>
    </cfRule>
  </conditionalFormatting>
  <conditionalFormatting sqref="N200:N202">
    <cfRule type="cellIs" dxfId="1277" priority="579" operator="equal">
      <formula>"Pending order"</formula>
    </cfRule>
    <cfRule type="cellIs" dxfId="1276" priority="580" operator="equal">
      <formula>"Never triggered"</formula>
    </cfRule>
    <cfRule type="cellIs" dxfId="1275" priority="581" operator="equal">
      <formula>"Active order"</formula>
    </cfRule>
    <cfRule type="cellIs" dxfId="1274" priority="582" operator="equal">
      <formula>"Pending order"</formula>
    </cfRule>
    <cfRule type="cellIs" dxfId="1273" priority="583" operator="equal">
      <formula>"Never triggered"</formula>
    </cfRule>
    <cfRule type="cellIs" dxfId="1272" priority="594" operator="equal">
      <formula>"Never triggered"</formula>
    </cfRule>
  </conditionalFormatting>
  <conditionalFormatting sqref="P200:P202">
    <cfRule type="cellIs" dxfId="1271" priority="592" operator="greaterThan">
      <formula>0</formula>
    </cfRule>
    <cfRule type="cellIs" dxfId="1270" priority="593" operator="lessThan">
      <formula>0</formula>
    </cfRule>
  </conditionalFormatting>
  <conditionalFormatting sqref="P200:P202">
    <cfRule type="cellIs" dxfId="1269" priority="587" operator="equal">
      <formula>0</formula>
    </cfRule>
    <cfRule type="cellIs" dxfId="1268" priority="588" operator="equal">
      <formula>0</formula>
    </cfRule>
    <cfRule type="cellIs" priority="589" operator="greaterThanOrEqual">
      <formula>1</formula>
    </cfRule>
    <cfRule type="cellIs" dxfId="1267" priority="590" operator="equal">
      <formula>0</formula>
    </cfRule>
    <cfRule type="cellIs" dxfId="1266" priority="591" operator="equal">
      <formula>0</formula>
    </cfRule>
  </conditionalFormatting>
  <conditionalFormatting sqref="N200:N202">
    <cfRule type="cellIs" dxfId="1265" priority="584" operator="equal">
      <formula>"Breakeven"</formula>
    </cfRule>
    <cfRule type="cellIs" dxfId="1264" priority="585" operator="equal">
      <formula>"Profit"</formula>
    </cfRule>
    <cfRule type="cellIs" dxfId="1263" priority="586" operator="equal">
      <formula>"Loss"</formula>
    </cfRule>
  </conditionalFormatting>
  <conditionalFormatting sqref="N203:N205">
    <cfRule type="cellIs" dxfId="1262" priority="572" operator="equal">
      <formula>"Active order"</formula>
    </cfRule>
    <cfRule type="cellIs" dxfId="1261" priority="573" operator="equal">
      <formula>"Active order"</formula>
    </cfRule>
    <cfRule type="cellIs" dxfId="1260" priority="574" operator="equal">
      <formula>"Active order"</formula>
    </cfRule>
    <cfRule type="cellIs" dxfId="1259" priority="575" operator="equal">
      <formula>"Pending order"</formula>
    </cfRule>
    <cfRule type="cellIs" dxfId="1258" priority="576" operator="equal">
      <formula>"Breakeven"</formula>
    </cfRule>
    <cfRule type="cellIs" dxfId="1257" priority="577" operator="equal">
      <formula>"Profit"</formula>
    </cfRule>
    <cfRule type="cellIs" dxfId="1256" priority="578" operator="equal">
      <formula>"Loss"</formula>
    </cfRule>
  </conditionalFormatting>
  <conditionalFormatting sqref="N203:N205">
    <cfRule type="cellIs" dxfId="1255" priority="561" operator="equal">
      <formula>"Active order"</formula>
    </cfRule>
    <cfRule type="cellIs" dxfId="1254" priority="562" operator="equal">
      <formula>"Active order"</formula>
    </cfRule>
    <cfRule type="cellIs" dxfId="1253" priority="563" operator="equal">
      <formula>"Active order"</formula>
    </cfRule>
    <cfRule type="cellIs" dxfId="1252" priority="568" operator="equal">
      <formula>"Pending order"</formula>
    </cfRule>
    <cfRule type="cellIs" dxfId="1251" priority="569" operator="equal">
      <formula>"Breakeven"</formula>
    </cfRule>
    <cfRule type="cellIs" dxfId="1250" priority="570" operator="equal">
      <formula>"Profit"</formula>
    </cfRule>
    <cfRule type="cellIs" dxfId="1249" priority="571" operator="equal">
      <formula>"Loss"</formula>
    </cfRule>
  </conditionalFormatting>
  <conditionalFormatting sqref="N203:N205">
    <cfRule type="cellIs" dxfId="1248" priority="564" operator="equal">
      <formula>"Pending order"</formula>
    </cfRule>
    <cfRule type="cellIs" dxfId="1247" priority="565" operator="equal">
      <formula>"Breakeven"</formula>
    </cfRule>
    <cfRule type="cellIs" dxfId="1246" priority="566" operator="equal">
      <formula>"Profit"</formula>
    </cfRule>
    <cfRule type="cellIs" dxfId="1245" priority="567" operator="equal">
      <formula>"Loss"</formula>
    </cfRule>
  </conditionalFormatting>
  <conditionalFormatting sqref="N203:N205">
    <cfRule type="cellIs" dxfId="1244" priority="545" operator="equal">
      <formula>"Pending order"</formula>
    </cfRule>
    <cfRule type="cellIs" dxfId="1243" priority="546" operator="equal">
      <formula>"Never triggered"</formula>
    </cfRule>
    <cfRule type="cellIs" dxfId="1242" priority="547" operator="equal">
      <formula>"Active order"</formula>
    </cfRule>
    <cfRule type="cellIs" dxfId="1241" priority="548" operator="equal">
      <formula>"Pending order"</formula>
    </cfRule>
    <cfRule type="cellIs" dxfId="1240" priority="549" operator="equal">
      <formula>"Never triggered"</formula>
    </cfRule>
    <cfRule type="cellIs" dxfId="1239" priority="560" operator="equal">
      <formula>"Never triggered"</formula>
    </cfRule>
  </conditionalFormatting>
  <conditionalFormatting sqref="P203:P205">
    <cfRule type="cellIs" dxfId="1238" priority="558" operator="greaterThan">
      <formula>0</formula>
    </cfRule>
    <cfRule type="cellIs" dxfId="1237" priority="559" operator="lessThan">
      <formula>0</formula>
    </cfRule>
  </conditionalFormatting>
  <conditionalFormatting sqref="P203:P205">
    <cfRule type="cellIs" dxfId="1236" priority="553" operator="equal">
      <formula>0</formula>
    </cfRule>
    <cfRule type="cellIs" dxfId="1235" priority="554" operator="equal">
      <formula>0</formula>
    </cfRule>
    <cfRule type="cellIs" priority="555" operator="greaterThanOrEqual">
      <formula>1</formula>
    </cfRule>
    <cfRule type="cellIs" dxfId="1234" priority="556" operator="equal">
      <formula>0</formula>
    </cfRule>
    <cfRule type="cellIs" dxfId="1233" priority="557" operator="equal">
      <formula>0</formula>
    </cfRule>
  </conditionalFormatting>
  <conditionalFormatting sqref="N203:N205">
    <cfRule type="cellIs" dxfId="1232" priority="550" operator="equal">
      <formula>"Breakeven"</formula>
    </cfRule>
    <cfRule type="cellIs" dxfId="1231" priority="551" operator="equal">
      <formula>"Profit"</formula>
    </cfRule>
    <cfRule type="cellIs" dxfId="1230" priority="552" operator="equal">
      <formula>"Loss"</formula>
    </cfRule>
  </conditionalFormatting>
  <conditionalFormatting sqref="N206:N208">
    <cfRule type="cellIs" dxfId="1229" priority="538" operator="equal">
      <formula>"Active order"</formula>
    </cfRule>
    <cfRule type="cellIs" dxfId="1228" priority="539" operator="equal">
      <formula>"Active order"</formula>
    </cfRule>
    <cfRule type="cellIs" dxfId="1227" priority="540" operator="equal">
      <formula>"Active order"</formula>
    </cfRule>
    <cfRule type="cellIs" dxfId="1226" priority="541" operator="equal">
      <formula>"Pending order"</formula>
    </cfRule>
    <cfRule type="cellIs" dxfId="1225" priority="542" operator="equal">
      <formula>"Breakeven"</formula>
    </cfRule>
    <cfRule type="cellIs" dxfId="1224" priority="543" operator="equal">
      <formula>"Profit"</formula>
    </cfRule>
    <cfRule type="cellIs" dxfId="1223" priority="544" operator="equal">
      <formula>"Loss"</formula>
    </cfRule>
  </conditionalFormatting>
  <conditionalFormatting sqref="N206:N208">
    <cfRule type="cellIs" dxfId="1222" priority="527" operator="equal">
      <formula>"Active order"</formula>
    </cfRule>
    <cfRule type="cellIs" dxfId="1221" priority="528" operator="equal">
      <formula>"Active order"</formula>
    </cfRule>
    <cfRule type="cellIs" dxfId="1220" priority="529" operator="equal">
      <formula>"Active order"</formula>
    </cfRule>
    <cfRule type="cellIs" dxfId="1219" priority="534" operator="equal">
      <formula>"Pending order"</formula>
    </cfRule>
    <cfRule type="cellIs" dxfId="1218" priority="535" operator="equal">
      <formula>"Breakeven"</formula>
    </cfRule>
    <cfRule type="cellIs" dxfId="1217" priority="536" operator="equal">
      <formula>"Profit"</formula>
    </cfRule>
    <cfRule type="cellIs" dxfId="1216" priority="537" operator="equal">
      <formula>"Loss"</formula>
    </cfRule>
  </conditionalFormatting>
  <conditionalFormatting sqref="N206:N208">
    <cfRule type="cellIs" dxfId="1215" priority="530" operator="equal">
      <formula>"Pending order"</formula>
    </cfRule>
    <cfRule type="cellIs" dxfId="1214" priority="531" operator="equal">
      <formula>"Breakeven"</formula>
    </cfRule>
    <cfRule type="cellIs" dxfId="1213" priority="532" operator="equal">
      <formula>"Profit"</formula>
    </cfRule>
    <cfRule type="cellIs" dxfId="1212" priority="533" operator="equal">
      <formula>"Loss"</formula>
    </cfRule>
  </conditionalFormatting>
  <conditionalFormatting sqref="N206:N208">
    <cfRule type="cellIs" dxfId="1211" priority="511" operator="equal">
      <formula>"Pending order"</formula>
    </cfRule>
    <cfRule type="cellIs" dxfId="1210" priority="512" operator="equal">
      <formula>"Never triggered"</formula>
    </cfRule>
    <cfRule type="cellIs" dxfId="1209" priority="513" operator="equal">
      <formula>"Active order"</formula>
    </cfRule>
    <cfRule type="cellIs" dxfId="1208" priority="514" operator="equal">
      <formula>"Pending order"</formula>
    </cfRule>
    <cfRule type="cellIs" dxfId="1207" priority="515" operator="equal">
      <formula>"Never triggered"</formula>
    </cfRule>
    <cfRule type="cellIs" dxfId="1206" priority="526" operator="equal">
      <formula>"Never triggered"</formula>
    </cfRule>
  </conditionalFormatting>
  <conditionalFormatting sqref="P206:P208">
    <cfRule type="cellIs" dxfId="1205" priority="524" operator="greaterThan">
      <formula>0</formula>
    </cfRule>
    <cfRule type="cellIs" dxfId="1204" priority="525" operator="lessThan">
      <formula>0</formula>
    </cfRule>
  </conditionalFormatting>
  <conditionalFormatting sqref="P206:P208">
    <cfRule type="cellIs" dxfId="1203" priority="519" operator="equal">
      <formula>0</formula>
    </cfRule>
    <cfRule type="cellIs" dxfId="1202" priority="520" operator="equal">
      <formula>0</formula>
    </cfRule>
    <cfRule type="cellIs" priority="521" operator="greaterThanOrEqual">
      <formula>1</formula>
    </cfRule>
    <cfRule type="cellIs" dxfId="1201" priority="522" operator="equal">
      <formula>0</formula>
    </cfRule>
    <cfRule type="cellIs" dxfId="1200" priority="523" operator="equal">
      <formula>0</formula>
    </cfRule>
  </conditionalFormatting>
  <conditionalFormatting sqref="N206:N208">
    <cfRule type="cellIs" dxfId="1199" priority="516" operator="equal">
      <formula>"Breakeven"</formula>
    </cfRule>
    <cfRule type="cellIs" dxfId="1198" priority="517" operator="equal">
      <formula>"Profit"</formula>
    </cfRule>
    <cfRule type="cellIs" dxfId="1197" priority="518" operator="equal">
      <formula>"Loss"</formula>
    </cfRule>
  </conditionalFormatting>
  <conditionalFormatting sqref="N209:N211">
    <cfRule type="cellIs" dxfId="1196" priority="504" operator="equal">
      <formula>"Active order"</formula>
    </cfRule>
    <cfRule type="cellIs" dxfId="1195" priority="505" operator="equal">
      <formula>"Active order"</formula>
    </cfRule>
    <cfRule type="cellIs" dxfId="1194" priority="506" operator="equal">
      <formula>"Active order"</formula>
    </cfRule>
    <cfRule type="cellIs" dxfId="1193" priority="507" operator="equal">
      <formula>"Pending order"</formula>
    </cfRule>
    <cfRule type="cellIs" dxfId="1192" priority="508" operator="equal">
      <formula>"Breakeven"</formula>
    </cfRule>
    <cfRule type="cellIs" dxfId="1191" priority="509" operator="equal">
      <formula>"Profit"</formula>
    </cfRule>
    <cfRule type="cellIs" dxfId="1190" priority="510" operator="equal">
      <formula>"Loss"</formula>
    </cfRule>
  </conditionalFormatting>
  <conditionalFormatting sqref="N209:N211">
    <cfRule type="cellIs" dxfId="1189" priority="493" operator="equal">
      <formula>"Active order"</formula>
    </cfRule>
    <cfRule type="cellIs" dxfId="1188" priority="494" operator="equal">
      <formula>"Active order"</formula>
    </cfRule>
    <cfRule type="cellIs" dxfId="1187" priority="495" operator="equal">
      <formula>"Active order"</formula>
    </cfRule>
    <cfRule type="cellIs" dxfId="1186" priority="500" operator="equal">
      <formula>"Pending order"</formula>
    </cfRule>
    <cfRule type="cellIs" dxfId="1185" priority="501" operator="equal">
      <formula>"Breakeven"</formula>
    </cfRule>
    <cfRule type="cellIs" dxfId="1184" priority="502" operator="equal">
      <formula>"Profit"</formula>
    </cfRule>
    <cfRule type="cellIs" dxfId="1183" priority="503" operator="equal">
      <formula>"Loss"</formula>
    </cfRule>
  </conditionalFormatting>
  <conditionalFormatting sqref="N209:N211">
    <cfRule type="cellIs" dxfId="1182" priority="496" operator="equal">
      <formula>"Pending order"</formula>
    </cfRule>
    <cfRule type="cellIs" dxfId="1181" priority="497" operator="equal">
      <formula>"Breakeven"</formula>
    </cfRule>
    <cfRule type="cellIs" dxfId="1180" priority="498" operator="equal">
      <formula>"Profit"</formula>
    </cfRule>
    <cfRule type="cellIs" dxfId="1179" priority="499" operator="equal">
      <formula>"Loss"</formula>
    </cfRule>
  </conditionalFormatting>
  <conditionalFormatting sqref="N209:N211">
    <cfRule type="cellIs" dxfId="1178" priority="477" operator="equal">
      <formula>"Pending order"</formula>
    </cfRule>
    <cfRule type="cellIs" dxfId="1177" priority="478" operator="equal">
      <formula>"Never triggered"</formula>
    </cfRule>
    <cfRule type="cellIs" dxfId="1176" priority="479" operator="equal">
      <formula>"Active order"</formula>
    </cfRule>
    <cfRule type="cellIs" dxfId="1175" priority="480" operator="equal">
      <formula>"Pending order"</formula>
    </cfRule>
    <cfRule type="cellIs" dxfId="1174" priority="481" operator="equal">
      <formula>"Never triggered"</formula>
    </cfRule>
    <cfRule type="cellIs" dxfId="1173" priority="492" operator="equal">
      <formula>"Never triggered"</formula>
    </cfRule>
  </conditionalFormatting>
  <conditionalFormatting sqref="P209:P211">
    <cfRule type="cellIs" dxfId="1172" priority="490" operator="greaterThan">
      <formula>0</formula>
    </cfRule>
    <cfRule type="cellIs" dxfId="1171" priority="491" operator="lessThan">
      <formula>0</formula>
    </cfRule>
  </conditionalFormatting>
  <conditionalFormatting sqref="P209:P211">
    <cfRule type="cellIs" dxfId="1170" priority="485" operator="equal">
      <formula>0</formula>
    </cfRule>
    <cfRule type="cellIs" dxfId="1169" priority="486" operator="equal">
      <formula>0</formula>
    </cfRule>
    <cfRule type="cellIs" priority="487" operator="greaterThanOrEqual">
      <formula>1</formula>
    </cfRule>
    <cfRule type="cellIs" dxfId="1168" priority="488" operator="equal">
      <formula>0</formula>
    </cfRule>
    <cfRule type="cellIs" dxfId="1167" priority="489" operator="equal">
      <formula>0</formula>
    </cfRule>
  </conditionalFormatting>
  <conditionalFormatting sqref="N209:N211">
    <cfRule type="cellIs" dxfId="1166" priority="482" operator="equal">
      <formula>"Breakeven"</formula>
    </cfRule>
    <cfRule type="cellIs" dxfId="1165" priority="483" operator="equal">
      <formula>"Profit"</formula>
    </cfRule>
    <cfRule type="cellIs" dxfId="1164" priority="484" operator="equal">
      <formula>"Loss"</formula>
    </cfRule>
  </conditionalFormatting>
  <conditionalFormatting sqref="N212:N214">
    <cfRule type="cellIs" dxfId="1163" priority="470" operator="equal">
      <formula>"Active order"</formula>
    </cfRule>
    <cfRule type="cellIs" dxfId="1162" priority="471" operator="equal">
      <formula>"Active order"</formula>
    </cfRule>
    <cfRule type="cellIs" dxfId="1161" priority="472" operator="equal">
      <formula>"Active order"</formula>
    </cfRule>
    <cfRule type="cellIs" dxfId="1160" priority="473" operator="equal">
      <formula>"Pending order"</formula>
    </cfRule>
    <cfRule type="cellIs" dxfId="1159" priority="474" operator="equal">
      <formula>"Breakeven"</formula>
    </cfRule>
    <cfRule type="cellIs" dxfId="1158" priority="475" operator="equal">
      <formula>"Profit"</formula>
    </cfRule>
    <cfRule type="cellIs" dxfId="1157" priority="476" operator="equal">
      <formula>"Loss"</formula>
    </cfRule>
  </conditionalFormatting>
  <conditionalFormatting sqref="N212:N214">
    <cfRule type="cellIs" dxfId="1156" priority="459" operator="equal">
      <formula>"Active order"</formula>
    </cfRule>
    <cfRule type="cellIs" dxfId="1155" priority="460" operator="equal">
      <formula>"Active order"</formula>
    </cfRule>
    <cfRule type="cellIs" dxfId="1154" priority="461" operator="equal">
      <formula>"Active order"</formula>
    </cfRule>
    <cfRule type="cellIs" dxfId="1153" priority="466" operator="equal">
      <formula>"Pending order"</formula>
    </cfRule>
    <cfRule type="cellIs" dxfId="1152" priority="467" operator="equal">
      <formula>"Breakeven"</formula>
    </cfRule>
    <cfRule type="cellIs" dxfId="1151" priority="468" operator="equal">
      <formula>"Profit"</formula>
    </cfRule>
    <cfRule type="cellIs" dxfId="1150" priority="469" operator="equal">
      <formula>"Loss"</formula>
    </cfRule>
  </conditionalFormatting>
  <conditionalFormatting sqref="N212:N214">
    <cfRule type="cellIs" dxfId="1149" priority="462" operator="equal">
      <formula>"Pending order"</formula>
    </cfRule>
    <cfRule type="cellIs" dxfId="1148" priority="463" operator="equal">
      <formula>"Breakeven"</formula>
    </cfRule>
    <cfRule type="cellIs" dxfId="1147" priority="464" operator="equal">
      <formula>"Profit"</formula>
    </cfRule>
    <cfRule type="cellIs" dxfId="1146" priority="465" operator="equal">
      <formula>"Loss"</formula>
    </cfRule>
  </conditionalFormatting>
  <conditionalFormatting sqref="N212:N214">
    <cfRule type="cellIs" dxfId="1145" priority="443" operator="equal">
      <formula>"Pending order"</formula>
    </cfRule>
    <cfRule type="cellIs" dxfId="1144" priority="444" operator="equal">
      <formula>"Never triggered"</formula>
    </cfRule>
    <cfRule type="cellIs" dxfId="1143" priority="445" operator="equal">
      <formula>"Active order"</formula>
    </cfRule>
    <cfRule type="cellIs" dxfId="1142" priority="446" operator="equal">
      <formula>"Pending order"</formula>
    </cfRule>
    <cfRule type="cellIs" dxfId="1141" priority="447" operator="equal">
      <formula>"Never triggered"</formula>
    </cfRule>
    <cfRule type="cellIs" dxfId="1140" priority="458" operator="equal">
      <formula>"Never triggered"</formula>
    </cfRule>
  </conditionalFormatting>
  <conditionalFormatting sqref="P212:P214">
    <cfRule type="cellIs" dxfId="1139" priority="456" operator="greaterThan">
      <formula>0</formula>
    </cfRule>
    <cfRule type="cellIs" dxfId="1138" priority="457" operator="lessThan">
      <formula>0</formula>
    </cfRule>
  </conditionalFormatting>
  <conditionalFormatting sqref="P212:P214">
    <cfRule type="cellIs" dxfId="1137" priority="451" operator="equal">
      <formula>0</formula>
    </cfRule>
    <cfRule type="cellIs" dxfId="1136" priority="452" operator="equal">
      <formula>0</formula>
    </cfRule>
    <cfRule type="cellIs" priority="453" operator="greaterThanOrEqual">
      <formula>1</formula>
    </cfRule>
    <cfRule type="cellIs" dxfId="1135" priority="454" operator="equal">
      <formula>0</formula>
    </cfRule>
    <cfRule type="cellIs" dxfId="1134" priority="455" operator="equal">
      <formula>0</formula>
    </cfRule>
  </conditionalFormatting>
  <conditionalFormatting sqref="N212:N214">
    <cfRule type="cellIs" dxfId="1133" priority="448" operator="equal">
      <formula>"Breakeven"</formula>
    </cfRule>
    <cfRule type="cellIs" dxfId="1132" priority="449" operator="equal">
      <formula>"Profit"</formula>
    </cfRule>
    <cfRule type="cellIs" dxfId="1131" priority="450" operator="equal">
      <formula>"Loss"</formula>
    </cfRule>
  </conditionalFormatting>
  <conditionalFormatting sqref="N215:N217">
    <cfRule type="cellIs" dxfId="1130" priority="436" operator="equal">
      <formula>"Active order"</formula>
    </cfRule>
    <cfRule type="cellIs" dxfId="1129" priority="437" operator="equal">
      <formula>"Active order"</formula>
    </cfRule>
    <cfRule type="cellIs" dxfId="1128" priority="438" operator="equal">
      <formula>"Active order"</formula>
    </cfRule>
    <cfRule type="cellIs" dxfId="1127" priority="439" operator="equal">
      <formula>"Pending order"</formula>
    </cfRule>
    <cfRule type="cellIs" dxfId="1126" priority="440" operator="equal">
      <formula>"Breakeven"</formula>
    </cfRule>
    <cfRule type="cellIs" dxfId="1125" priority="441" operator="equal">
      <formula>"Profit"</formula>
    </cfRule>
    <cfRule type="cellIs" dxfId="1124" priority="442" operator="equal">
      <formula>"Loss"</formula>
    </cfRule>
  </conditionalFormatting>
  <conditionalFormatting sqref="N215:N217">
    <cfRule type="cellIs" dxfId="1123" priority="425" operator="equal">
      <formula>"Active order"</formula>
    </cfRule>
    <cfRule type="cellIs" dxfId="1122" priority="426" operator="equal">
      <formula>"Active order"</formula>
    </cfRule>
    <cfRule type="cellIs" dxfId="1121" priority="427" operator="equal">
      <formula>"Active order"</formula>
    </cfRule>
    <cfRule type="cellIs" dxfId="1120" priority="432" operator="equal">
      <formula>"Pending order"</formula>
    </cfRule>
    <cfRule type="cellIs" dxfId="1119" priority="433" operator="equal">
      <formula>"Breakeven"</formula>
    </cfRule>
    <cfRule type="cellIs" dxfId="1118" priority="434" operator="equal">
      <formula>"Profit"</formula>
    </cfRule>
    <cfRule type="cellIs" dxfId="1117" priority="435" operator="equal">
      <formula>"Loss"</formula>
    </cfRule>
  </conditionalFormatting>
  <conditionalFormatting sqref="N215:N217">
    <cfRule type="cellIs" dxfId="1116" priority="428" operator="equal">
      <formula>"Pending order"</formula>
    </cfRule>
    <cfRule type="cellIs" dxfId="1115" priority="429" operator="equal">
      <formula>"Breakeven"</formula>
    </cfRule>
    <cfRule type="cellIs" dxfId="1114" priority="430" operator="equal">
      <formula>"Profit"</formula>
    </cfRule>
    <cfRule type="cellIs" dxfId="1113" priority="431" operator="equal">
      <formula>"Loss"</formula>
    </cfRule>
  </conditionalFormatting>
  <conditionalFormatting sqref="N215:N217">
    <cfRule type="cellIs" dxfId="1112" priority="409" operator="equal">
      <formula>"Pending order"</formula>
    </cfRule>
    <cfRule type="cellIs" dxfId="1111" priority="410" operator="equal">
      <formula>"Never triggered"</formula>
    </cfRule>
    <cfRule type="cellIs" dxfId="1110" priority="411" operator="equal">
      <formula>"Active order"</formula>
    </cfRule>
    <cfRule type="cellIs" dxfId="1109" priority="412" operator="equal">
      <formula>"Pending order"</formula>
    </cfRule>
    <cfRule type="cellIs" dxfId="1108" priority="413" operator="equal">
      <formula>"Never triggered"</formula>
    </cfRule>
    <cfRule type="cellIs" dxfId="1107" priority="424" operator="equal">
      <formula>"Never triggered"</formula>
    </cfRule>
  </conditionalFormatting>
  <conditionalFormatting sqref="P215:P217">
    <cfRule type="cellIs" dxfId="1106" priority="422" operator="greaterThan">
      <formula>0</formula>
    </cfRule>
    <cfRule type="cellIs" dxfId="1105" priority="423" operator="lessThan">
      <formula>0</formula>
    </cfRule>
  </conditionalFormatting>
  <conditionalFormatting sqref="P215:P217">
    <cfRule type="cellIs" dxfId="1104" priority="417" operator="equal">
      <formula>0</formula>
    </cfRule>
    <cfRule type="cellIs" dxfId="1103" priority="418" operator="equal">
      <formula>0</formula>
    </cfRule>
    <cfRule type="cellIs" priority="419" operator="greaterThanOrEqual">
      <formula>1</formula>
    </cfRule>
    <cfRule type="cellIs" dxfId="1102" priority="420" operator="equal">
      <formula>0</formula>
    </cfRule>
    <cfRule type="cellIs" dxfId="1101" priority="421" operator="equal">
      <formula>0</formula>
    </cfRule>
  </conditionalFormatting>
  <conditionalFormatting sqref="N215:N217">
    <cfRule type="cellIs" dxfId="1100" priority="414" operator="equal">
      <formula>"Breakeven"</formula>
    </cfRule>
    <cfRule type="cellIs" dxfId="1099" priority="415" operator="equal">
      <formula>"Profit"</formula>
    </cfRule>
    <cfRule type="cellIs" dxfId="1098" priority="416" operator="equal">
      <formula>"Loss"</formula>
    </cfRule>
  </conditionalFormatting>
  <conditionalFormatting sqref="N218:N220">
    <cfRule type="cellIs" dxfId="1097" priority="402" operator="equal">
      <formula>"Active order"</formula>
    </cfRule>
    <cfRule type="cellIs" dxfId="1096" priority="403" operator="equal">
      <formula>"Active order"</formula>
    </cfRule>
    <cfRule type="cellIs" dxfId="1095" priority="404" operator="equal">
      <formula>"Active order"</formula>
    </cfRule>
    <cfRule type="cellIs" dxfId="1094" priority="405" operator="equal">
      <formula>"Pending order"</formula>
    </cfRule>
    <cfRule type="cellIs" dxfId="1093" priority="406" operator="equal">
      <formula>"Breakeven"</formula>
    </cfRule>
    <cfRule type="cellIs" dxfId="1092" priority="407" operator="equal">
      <formula>"Profit"</formula>
    </cfRule>
    <cfRule type="cellIs" dxfId="1091" priority="408" operator="equal">
      <formula>"Loss"</formula>
    </cfRule>
  </conditionalFormatting>
  <conditionalFormatting sqref="N218:N220">
    <cfRule type="cellIs" dxfId="1090" priority="391" operator="equal">
      <formula>"Active order"</formula>
    </cfRule>
    <cfRule type="cellIs" dxfId="1089" priority="392" operator="equal">
      <formula>"Active order"</formula>
    </cfRule>
    <cfRule type="cellIs" dxfId="1088" priority="393" operator="equal">
      <formula>"Active order"</formula>
    </cfRule>
    <cfRule type="cellIs" dxfId="1087" priority="398" operator="equal">
      <formula>"Pending order"</formula>
    </cfRule>
    <cfRule type="cellIs" dxfId="1086" priority="399" operator="equal">
      <formula>"Breakeven"</formula>
    </cfRule>
    <cfRule type="cellIs" dxfId="1085" priority="400" operator="equal">
      <formula>"Profit"</formula>
    </cfRule>
    <cfRule type="cellIs" dxfId="1084" priority="401" operator="equal">
      <formula>"Loss"</formula>
    </cfRule>
  </conditionalFormatting>
  <conditionalFormatting sqref="N218:N220">
    <cfRule type="cellIs" dxfId="1083" priority="394" operator="equal">
      <formula>"Pending order"</formula>
    </cfRule>
    <cfRule type="cellIs" dxfId="1082" priority="395" operator="equal">
      <formula>"Breakeven"</formula>
    </cfRule>
    <cfRule type="cellIs" dxfId="1081" priority="396" operator="equal">
      <formula>"Profit"</formula>
    </cfRule>
    <cfRule type="cellIs" dxfId="1080" priority="397" operator="equal">
      <formula>"Loss"</formula>
    </cfRule>
  </conditionalFormatting>
  <conditionalFormatting sqref="N218:N220">
    <cfRule type="cellIs" dxfId="1079" priority="375" operator="equal">
      <formula>"Pending order"</formula>
    </cfRule>
    <cfRule type="cellIs" dxfId="1078" priority="376" operator="equal">
      <formula>"Never triggered"</formula>
    </cfRule>
    <cfRule type="cellIs" dxfId="1077" priority="377" operator="equal">
      <formula>"Active order"</formula>
    </cfRule>
    <cfRule type="cellIs" dxfId="1076" priority="378" operator="equal">
      <formula>"Pending order"</formula>
    </cfRule>
    <cfRule type="cellIs" dxfId="1075" priority="379" operator="equal">
      <formula>"Never triggered"</formula>
    </cfRule>
    <cfRule type="cellIs" dxfId="1074" priority="390" operator="equal">
      <formula>"Never triggered"</formula>
    </cfRule>
  </conditionalFormatting>
  <conditionalFormatting sqref="P218:P220">
    <cfRule type="cellIs" dxfId="1073" priority="388" operator="greaterThan">
      <formula>0</formula>
    </cfRule>
    <cfRule type="cellIs" dxfId="1072" priority="389" operator="lessThan">
      <formula>0</formula>
    </cfRule>
  </conditionalFormatting>
  <conditionalFormatting sqref="P218:P220">
    <cfRule type="cellIs" dxfId="1071" priority="383" operator="equal">
      <formula>0</formula>
    </cfRule>
    <cfRule type="cellIs" dxfId="1070" priority="384" operator="equal">
      <formula>0</formula>
    </cfRule>
    <cfRule type="cellIs" priority="385" operator="greaterThanOrEqual">
      <formula>1</formula>
    </cfRule>
    <cfRule type="cellIs" dxfId="1069" priority="386" operator="equal">
      <formula>0</formula>
    </cfRule>
    <cfRule type="cellIs" dxfId="1068" priority="387" operator="equal">
      <formula>0</formula>
    </cfRule>
  </conditionalFormatting>
  <conditionalFormatting sqref="N218:N220">
    <cfRule type="cellIs" dxfId="1067" priority="380" operator="equal">
      <formula>"Breakeven"</formula>
    </cfRule>
    <cfRule type="cellIs" dxfId="1066" priority="381" operator="equal">
      <formula>"Profit"</formula>
    </cfRule>
    <cfRule type="cellIs" dxfId="1065" priority="382" operator="equal">
      <formula>"Loss"</formula>
    </cfRule>
  </conditionalFormatting>
  <conditionalFormatting sqref="N221:N223">
    <cfRule type="cellIs" dxfId="1064" priority="368" operator="equal">
      <formula>"Active order"</formula>
    </cfRule>
    <cfRule type="cellIs" dxfId="1063" priority="369" operator="equal">
      <formula>"Active order"</formula>
    </cfRule>
    <cfRule type="cellIs" dxfId="1062" priority="370" operator="equal">
      <formula>"Active order"</formula>
    </cfRule>
    <cfRule type="cellIs" dxfId="1061" priority="371" operator="equal">
      <formula>"Pending order"</formula>
    </cfRule>
    <cfRule type="cellIs" dxfId="1060" priority="372" operator="equal">
      <formula>"Breakeven"</formula>
    </cfRule>
    <cfRule type="cellIs" dxfId="1059" priority="373" operator="equal">
      <formula>"Profit"</formula>
    </cfRule>
    <cfRule type="cellIs" dxfId="1058" priority="374" operator="equal">
      <formula>"Loss"</formula>
    </cfRule>
  </conditionalFormatting>
  <conditionalFormatting sqref="N221:N223">
    <cfRule type="cellIs" dxfId="1057" priority="357" operator="equal">
      <formula>"Active order"</formula>
    </cfRule>
    <cfRule type="cellIs" dxfId="1056" priority="358" operator="equal">
      <formula>"Active order"</formula>
    </cfRule>
    <cfRule type="cellIs" dxfId="1055" priority="359" operator="equal">
      <formula>"Active order"</formula>
    </cfRule>
    <cfRule type="cellIs" dxfId="1054" priority="364" operator="equal">
      <formula>"Pending order"</formula>
    </cfRule>
    <cfRule type="cellIs" dxfId="1053" priority="365" operator="equal">
      <formula>"Breakeven"</formula>
    </cfRule>
    <cfRule type="cellIs" dxfId="1052" priority="366" operator="equal">
      <formula>"Profit"</formula>
    </cfRule>
    <cfRule type="cellIs" dxfId="1051" priority="367" operator="equal">
      <formula>"Loss"</formula>
    </cfRule>
  </conditionalFormatting>
  <conditionalFormatting sqref="N221:N223">
    <cfRule type="cellIs" dxfId="1050" priority="360" operator="equal">
      <formula>"Pending order"</formula>
    </cfRule>
    <cfRule type="cellIs" dxfId="1049" priority="361" operator="equal">
      <formula>"Breakeven"</formula>
    </cfRule>
    <cfRule type="cellIs" dxfId="1048" priority="362" operator="equal">
      <formula>"Profit"</formula>
    </cfRule>
    <cfRule type="cellIs" dxfId="1047" priority="363" operator="equal">
      <formula>"Loss"</formula>
    </cfRule>
  </conditionalFormatting>
  <conditionalFormatting sqref="N221:N223">
    <cfRule type="cellIs" dxfId="1046" priority="341" operator="equal">
      <formula>"Pending order"</formula>
    </cfRule>
    <cfRule type="cellIs" dxfId="1045" priority="342" operator="equal">
      <formula>"Never triggered"</formula>
    </cfRule>
    <cfRule type="cellIs" dxfId="1044" priority="343" operator="equal">
      <formula>"Active order"</formula>
    </cfRule>
    <cfRule type="cellIs" dxfId="1043" priority="344" operator="equal">
      <formula>"Pending order"</formula>
    </cfRule>
    <cfRule type="cellIs" dxfId="1042" priority="345" operator="equal">
      <formula>"Never triggered"</formula>
    </cfRule>
    <cfRule type="cellIs" dxfId="1041" priority="356" operator="equal">
      <formula>"Never triggered"</formula>
    </cfRule>
  </conditionalFormatting>
  <conditionalFormatting sqref="P221:P223">
    <cfRule type="cellIs" dxfId="1040" priority="354" operator="greaterThan">
      <formula>0</formula>
    </cfRule>
    <cfRule type="cellIs" dxfId="1039" priority="355" operator="lessThan">
      <formula>0</formula>
    </cfRule>
  </conditionalFormatting>
  <conditionalFormatting sqref="P221:P223">
    <cfRule type="cellIs" dxfId="1038" priority="349" operator="equal">
      <formula>0</formula>
    </cfRule>
    <cfRule type="cellIs" dxfId="1037" priority="350" operator="equal">
      <formula>0</formula>
    </cfRule>
    <cfRule type="cellIs" priority="351" operator="greaterThanOrEqual">
      <formula>1</formula>
    </cfRule>
    <cfRule type="cellIs" dxfId="1036" priority="352" operator="equal">
      <formula>0</formula>
    </cfRule>
    <cfRule type="cellIs" dxfId="1035" priority="353" operator="equal">
      <formula>0</formula>
    </cfRule>
  </conditionalFormatting>
  <conditionalFormatting sqref="N221:N223">
    <cfRule type="cellIs" dxfId="1034" priority="346" operator="equal">
      <formula>"Breakeven"</formula>
    </cfRule>
    <cfRule type="cellIs" dxfId="1033" priority="347" operator="equal">
      <formula>"Profit"</formula>
    </cfRule>
    <cfRule type="cellIs" dxfId="1032" priority="348" operator="equal">
      <formula>"Loss"</formula>
    </cfRule>
  </conditionalFormatting>
  <conditionalFormatting sqref="N224:N226">
    <cfRule type="cellIs" dxfId="1031" priority="334" operator="equal">
      <formula>"Active order"</formula>
    </cfRule>
    <cfRule type="cellIs" dxfId="1030" priority="335" operator="equal">
      <formula>"Active order"</formula>
    </cfRule>
    <cfRule type="cellIs" dxfId="1029" priority="336" operator="equal">
      <formula>"Active order"</formula>
    </cfRule>
    <cfRule type="cellIs" dxfId="1028" priority="337" operator="equal">
      <formula>"Pending order"</formula>
    </cfRule>
    <cfRule type="cellIs" dxfId="1027" priority="338" operator="equal">
      <formula>"Breakeven"</formula>
    </cfRule>
    <cfRule type="cellIs" dxfId="1026" priority="339" operator="equal">
      <formula>"Profit"</formula>
    </cfRule>
    <cfRule type="cellIs" dxfId="1025" priority="340" operator="equal">
      <formula>"Loss"</formula>
    </cfRule>
  </conditionalFormatting>
  <conditionalFormatting sqref="N224:N226">
    <cfRule type="cellIs" dxfId="1024" priority="323" operator="equal">
      <formula>"Active order"</formula>
    </cfRule>
    <cfRule type="cellIs" dxfId="1023" priority="324" operator="equal">
      <formula>"Active order"</formula>
    </cfRule>
    <cfRule type="cellIs" dxfId="1022" priority="325" operator="equal">
      <formula>"Active order"</formula>
    </cfRule>
    <cfRule type="cellIs" dxfId="1021" priority="330" operator="equal">
      <formula>"Pending order"</formula>
    </cfRule>
    <cfRule type="cellIs" dxfId="1020" priority="331" operator="equal">
      <formula>"Breakeven"</formula>
    </cfRule>
    <cfRule type="cellIs" dxfId="1019" priority="332" operator="equal">
      <formula>"Profit"</formula>
    </cfRule>
    <cfRule type="cellIs" dxfId="1018" priority="333" operator="equal">
      <formula>"Loss"</formula>
    </cfRule>
  </conditionalFormatting>
  <conditionalFormatting sqref="N224:N226">
    <cfRule type="cellIs" dxfId="1017" priority="326" operator="equal">
      <formula>"Pending order"</formula>
    </cfRule>
    <cfRule type="cellIs" dxfId="1016" priority="327" operator="equal">
      <formula>"Breakeven"</formula>
    </cfRule>
    <cfRule type="cellIs" dxfId="1015" priority="328" operator="equal">
      <formula>"Profit"</formula>
    </cfRule>
    <cfRule type="cellIs" dxfId="1014" priority="329" operator="equal">
      <formula>"Loss"</formula>
    </cfRule>
  </conditionalFormatting>
  <conditionalFormatting sqref="N224:N226">
    <cfRule type="cellIs" dxfId="1013" priority="307" operator="equal">
      <formula>"Pending order"</formula>
    </cfRule>
    <cfRule type="cellIs" dxfId="1012" priority="308" operator="equal">
      <formula>"Never triggered"</formula>
    </cfRule>
    <cfRule type="cellIs" dxfId="1011" priority="309" operator="equal">
      <formula>"Active order"</formula>
    </cfRule>
    <cfRule type="cellIs" dxfId="1010" priority="310" operator="equal">
      <formula>"Pending order"</formula>
    </cfRule>
    <cfRule type="cellIs" dxfId="1009" priority="311" operator="equal">
      <formula>"Never triggered"</formula>
    </cfRule>
    <cfRule type="cellIs" dxfId="1008" priority="322" operator="equal">
      <formula>"Never triggered"</formula>
    </cfRule>
  </conditionalFormatting>
  <conditionalFormatting sqref="P224:P226">
    <cfRule type="cellIs" dxfId="1007" priority="320" operator="greaterThan">
      <formula>0</formula>
    </cfRule>
    <cfRule type="cellIs" dxfId="1006" priority="321" operator="lessThan">
      <formula>0</formula>
    </cfRule>
  </conditionalFormatting>
  <conditionalFormatting sqref="P224:P226">
    <cfRule type="cellIs" dxfId="1005" priority="315" operator="equal">
      <formula>0</formula>
    </cfRule>
    <cfRule type="cellIs" dxfId="1004" priority="316" operator="equal">
      <formula>0</formula>
    </cfRule>
    <cfRule type="cellIs" priority="317" operator="greaterThanOrEqual">
      <formula>1</formula>
    </cfRule>
    <cfRule type="cellIs" dxfId="1003" priority="318" operator="equal">
      <formula>0</formula>
    </cfRule>
    <cfRule type="cellIs" dxfId="1002" priority="319" operator="equal">
      <formula>0</formula>
    </cfRule>
  </conditionalFormatting>
  <conditionalFormatting sqref="N224:N226">
    <cfRule type="cellIs" dxfId="1001" priority="312" operator="equal">
      <formula>"Breakeven"</formula>
    </cfRule>
    <cfRule type="cellIs" dxfId="1000" priority="313" operator="equal">
      <formula>"Profit"</formula>
    </cfRule>
    <cfRule type="cellIs" dxfId="999" priority="314" operator="equal">
      <formula>"Loss"</formula>
    </cfRule>
  </conditionalFormatting>
  <conditionalFormatting sqref="N227:N229">
    <cfRule type="cellIs" dxfId="998" priority="300" operator="equal">
      <formula>"Active order"</formula>
    </cfRule>
    <cfRule type="cellIs" dxfId="997" priority="301" operator="equal">
      <formula>"Active order"</formula>
    </cfRule>
    <cfRule type="cellIs" dxfId="996" priority="302" operator="equal">
      <formula>"Active order"</formula>
    </cfRule>
    <cfRule type="cellIs" dxfId="995" priority="303" operator="equal">
      <formula>"Pending order"</formula>
    </cfRule>
    <cfRule type="cellIs" dxfId="994" priority="304" operator="equal">
      <formula>"Breakeven"</formula>
    </cfRule>
    <cfRule type="cellIs" dxfId="993" priority="305" operator="equal">
      <formula>"Profit"</formula>
    </cfRule>
    <cfRule type="cellIs" dxfId="992" priority="306" operator="equal">
      <formula>"Loss"</formula>
    </cfRule>
  </conditionalFormatting>
  <conditionalFormatting sqref="N227:N229">
    <cfRule type="cellIs" dxfId="991" priority="289" operator="equal">
      <formula>"Active order"</formula>
    </cfRule>
    <cfRule type="cellIs" dxfId="990" priority="290" operator="equal">
      <formula>"Active order"</formula>
    </cfRule>
    <cfRule type="cellIs" dxfId="989" priority="291" operator="equal">
      <formula>"Active order"</formula>
    </cfRule>
    <cfRule type="cellIs" dxfId="988" priority="296" operator="equal">
      <formula>"Pending order"</formula>
    </cfRule>
    <cfRule type="cellIs" dxfId="987" priority="297" operator="equal">
      <formula>"Breakeven"</formula>
    </cfRule>
    <cfRule type="cellIs" dxfId="986" priority="298" operator="equal">
      <formula>"Profit"</formula>
    </cfRule>
    <cfRule type="cellIs" dxfId="985" priority="299" operator="equal">
      <formula>"Loss"</formula>
    </cfRule>
  </conditionalFormatting>
  <conditionalFormatting sqref="N227:N229">
    <cfRule type="cellIs" dxfId="984" priority="292" operator="equal">
      <formula>"Pending order"</formula>
    </cfRule>
    <cfRule type="cellIs" dxfId="983" priority="293" operator="equal">
      <formula>"Breakeven"</formula>
    </cfRule>
    <cfRule type="cellIs" dxfId="982" priority="294" operator="equal">
      <formula>"Profit"</formula>
    </cfRule>
    <cfRule type="cellIs" dxfId="981" priority="295" operator="equal">
      <formula>"Loss"</formula>
    </cfRule>
  </conditionalFormatting>
  <conditionalFormatting sqref="N227:N229">
    <cfRule type="cellIs" dxfId="980" priority="273" operator="equal">
      <formula>"Pending order"</formula>
    </cfRule>
    <cfRule type="cellIs" dxfId="979" priority="274" operator="equal">
      <formula>"Never triggered"</formula>
    </cfRule>
    <cfRule type="cellIs" dxfId="978" priority="275" operator="equal">
      <formula>"Active order"</formula>
    </cfRule>
    <cfRule type="cellIs" dxfId="977" priority="276" operator="equal">
      <formula>"Pending order"</formula>
    </cfRule>
    <cfRule type="cellIs" dxfId="976" priority="277" operator="equal">
      <formula>"Never triggered"</formula>
    </cfRule>
    <cfRule type="cellIs" dxfId="975" priority="288" operator="equal">
      <formula>"Never triggered"</formula>
    </cfRule>
  </conditionalFormatting>
  <conditionalFormatting sqref="P227:P229">
    <cfRule type="cellIs" dxfId="974" priority="286" operator="greaterThan">
      <formula>0</formula>
    </cfRule>
    <cfRule type="cellIs" dxfId="973" priority="287" operator="lessThan">
      <formula>0</formula>
    </cfRule>
  </conditionalFormatting>
  <conditionalFormatting sqref="P227:P229">
    <cfRule type="cellIs" dxfId="972" priority="281" operator="equal">
      <formula>0</formula>
    </cfRule>
    <cfRule type="cellIs" dxfId="971" priority="282" operator="equal">
      <formula>0</formula>
    </cfRule>
    <cfRule type="cellIs" priority="283" operator="greaterThanOrEqual">
      <formula>1</formula>
    </cfRule>
    <cfRule type="cellIs" dxfId="970" priority="284" operator="equal">
      <formula>0</formula>
    </cfRule>
    <cfRule type="cellIs" dxfId="969" priority="285" operator="equal">
      <formula>0</formula>
    </cfRule>
  </conditionalFormatting>
  <conditionalFormatting sqref="N227:N229">
    <cfRule type="cellIs" dxfId="968" priority="278" operator="equal">
      <formula>"Breakeven"</formula>
    </cfRule>
    <cfRule type="cellIs" dxfId="967" priority="279" operator="equal">
      <formula>"Profit"</formula>
    </cfRule>
    <cfRule type="cellIs" dxfId="966" priority="280" operator="equal">
      <formula>"Loss"</formula>
    </cfRule>
  </conditionalFormatting>
  <conditionalFormatting sqref="N230:N232">
    <cfRule type="cellIs" dxfId="965" priority="266" operator="equal">
      <formula>"Active order"</formula>
    </cfRule>
    <cfRule type="cellIs" dxfId="964" priority="267" operator="equal">
      <formula>"Active order"</formula>
    </cfRule>
    <cfRule type="cellIs" dxfId="963" priority="268" operator="equal">
      <formula>"Active order"</formula>
    </cfRule>
    <cfRule type="cellIs" dxfId="962" priority="269" operator="equal">
      <formula>"Pending order"</formula>
    </cfRule>
    <cfRule type="cellIs" dxfId="961" priority="270" operator="equal">
      <formula>"Breakeven"</formula>
    </cfRule>
    <cfRule type="cellIs" dxfId="960" priority="271" operator="equal">
      <formula>"Profit"</formula>
    </cfRule>
    <cfRule type="cellIs" dxfId="959" priority="272" operator="equal">
      <formula>"Loss"</formula>
    </cfRule>
  </conditionalFormatting>
  <conditionalFormatting sqref="N230:N232">
    <cfRule type="cellIs" dxfId="958" priority="255" operator="equal">
      <formula>"Active order"</formula>
    </cfRule>
    <cfRule type="cellIs" dxfId="957" priority="256" operator="equal">
      <formula>"Active order"</formula>
    </cfRule>
    <cfRule type="cellIs" dxfId="956" priority="257" operator="equal">
      <formula>"Active order"</formula>
    </cfRule>
    <cfRule type="cellIs" dxfId="955" priority="262" operator="equal">
      <formula>"Pending order"</formula>
    </cfRule>
    <cfRule type="cellIs" dxfId="954" priority="263" operator="equal">
      <formula>"Breakeven"</formula>
    </cfRule>
    <cfRule type="cellIs" dxfId="953" priority="264" operator="equal">
      <formula>"Profit"</formula>
    </cfRule>
    <cfRule type="cellIs" dxfId="952" priority="265" operator="equal">
      <formula>"Loss"</formula>
    </cfRule>
  </conditionalFormatting>
  <conditionalFormatting sqref="N230:N232">
    <cfRule type="cellIs" dxfId="951" priority="258" operator="equal">
      <formula>"Pending order"</formula>
    </cfRule>
    <cfRule type="cellIs" dxfId="950" priority="259" operator="equal">
      <formula>"Breakeven"</formula>
    </cfRule>
    <cfRule type="cellIs" dxfId="949" priority="260" operator="equal">
      <formula>"Profit"</formula>
    </cfRule>
    <cfRule type="cellIs" dxfId="948" priority="261" operator="equal">
      <formula>"Loss"</formula>
    </cfRule>
  </conditionalFormatting>
  <conditionalFormatting sqref="N230:N232">
    <cfRule type="cellIs" dxfId="947" priority="239" operator="equal">
      <formula>"Pending order"</formula>
    </cfRule>
    <cfRule type="cellIs" dxfId="946" priority="240" operator="equal">
      <formula>"Never triggered"</formula>
    </cfRule>
    <cfRule type="cellIs" dxfId="945" priority="241" operator="equal">
      <formula>"Active order"</formula>
    </cfRule>
    <cfRule type="cellIs" dxfId="944" priority="242" operator="equal">
      <formula>"Pending order"</formula>
    </cfRule>
    <cfRule type="cellIs" dxfId="943" priority="243" operator="equal">
      <formula>"Never triggered"</formula>
    </cfRule>
    <cfRule type="cellIs" dxfId="942" priority="254" operator="equal">
      <formula>"Never triggered"</formula>
    </cfRule>
  </conditionalFormatting>
  <conditionalFormatting sqref="P230:P232">
    <cfRule type="cellIs" dxfId="941" priority="252" operator="greaterThan">
      <formula>0</formula>
    </cfRule>
    <cfRule type="cellIs" dxfId="940" priority="253" operator="lessThan">
      <formula>0</formula>
    </cfRule>
  </conditionalFormatting>
  <conditionalFormatting sqref="P230:P232">
    <cfRule type="cellIs" dxfId="939" priority="247" operator="equal">
      <formula>0</formula>
    </cfRule>
    <cfRule type="cellIs" dxfId="938" priority="248" operator="equal">
      <formula>0</formula>
    </cfRule>
    <cfRule type="cellIs" priority="249" operator="greaterThanOrEqual">
      <formula>1</formula>
    </cfRule>
    <cfRule type="cellIs" dxfId="937" priority="250" operator="equal">
      <formula>0</formula>
    </cfRule>
    <cfRule type="cellIs" dxfId="936" priority="251" operator="equal">
      <formula>0</formula>
    </cfRule>
  </conditionalFormatting>
  <conditionalFormatting sqref="N230:N232">
    <cfRule type="cellIs" dxfId="935" priority="244" operator="equal">
      <formula>"Breakeven"</formula>
    </cfRule>
    <cfRule type="cellIs" dxfId="934" priority="245" operator="equal">
      <formula>"Profit"</formula>
    </cfRule>
    <cfRule type="cellIs" dxfId="933" priority="246" operator="equal">
      <formula>"Loss"</formula>
    </cfRule>
  </conditionalFormatting>
  <conditionalFormatting sqref="N233:N235">
    <cfRule type="cellIs" dxfId="932" priority="232" operator="equal">
      <formula>"Active order"</formula>
    </cfRule>
    <cfRule type="cellIs" dxfId="931" priority="233" operator="equal">
      <formula>"Active order"</formula>
    </cfRule>
    <cfRule type="cellIs" dxfId="930" priority="234" operator="equal">
      <formula>"Active order"</formula>
    </cfRule>
    <cfRule type="cellIs" dxfId="929" priority="235" operator="equal">
      <formula>"Pending order"</formula>
    </cfRule>
    <cfRule type="cellIs" dxfId="928" priority="236" operator="equal">
      <formula>"Breakeven"</formula>
    </cfRule>
    <cfRule type="cellIs" dxfId="927" priority="237" operator="equal">
      <formula>"Profit"</formula>
    </cfRule>
    <cfRule type="cellIs" dxfId="926" priority="238" operator="equal">
      <formula>"Loss"</formula>
    </cfRule>
  </conditionalFormatting>
  <conditionalFormatting sqref="N233:N235">
    <cfRule type="cellIs" dxfId="925" priority="221" operator="equal">
      <formula>"Active order"</formula>
    </cfRule>
    <cfRule type="cellIs" dxfId="924" priority="222" operator="equal">
      <formula>"Active order"</formula>
    </cfRule>
    <cfRule type="cellIs" dxfId="923" priority="223" operator="equal">
      <formula>"Active order"</formula>
    </cfRule>
    <cfRule type="cellIs" dxfId="922" priority="228" operator="equal">
      <formula>"Pending order"</formula>
    </cfRule>
    <cfRule type="cellIs" dxfId="921" priority="229" operator="equal">
      <formula>"Breakeven"</formula>
    </cfRule>
    <cfRule type="cellIs" dxfId="920" priority="230" operator="equal">
      <formula>"Profit"</formula>
    </cfRule>
    <cfRule type="cellIs" dxfId="919" priority="231" operator="equal">
      <formula>"Loss"</formula>
    </cfRule>
  </conditionalFormatting>
  <conditionalFormatting sqref="N233:N235">
    <cfRule type="cellIs" dxfId="918" priority="224" operator="equal">
      <formula>"Pending order"</formula>
    </cfRule>
    <cfRule type="cellIs" dxfId="917" priority="225" operator="equal">
      <formula>"Breakeven"</formula>
    </cfRule>
    <cfRule type="cellIs" dxfId="916" priority="226" operator="equal">
      <formula>"Profit"</formula>
    </cfRule>
    <cfRule type="cellIs" dxfId="915" priority="227" operator="equal">
      <formula>"Loss"</formula>
    </cfRule>
  </conditionalFormatting>
  <conditionalFormatting sqref="N233:N235">
    <cfRule type="cellIs" dxfId="914" priority="205" operator="equal">
      <formula>"Pending order"</formula>
    </cfRule>
    <cfRule type="cellIs" dxfId="913" priority="206" operator="equal">
      <formula>"Never triggered"</formula>
    </cfRule>
    <cfRule type="cellIs" dxfId="912" priority="207" operator="equal">
      <formula>"Active order"</formula>
    </cfRule>
    <cfRule type="cellIs" dxfId="911" priority="208" operator="equal">
      <formula>"Pending order"</formula>
    </cfRule>
    <cfRule type="cellIs" dxfId="910" priority="209" operator="equal">
      <formula>"Never triggered"</formula>
    </cfRule>
    <cfRule type="cellIs" dxfId="909" priority="220" operator="equal">
      <formula>"Never triggered"</formula>
    </cfRule>
  </conditionalFormatting>
  <conditionalFormatting sqref="P233:P235">
    <cfRule type="cellIs" dxfId="908" priority="218" operator="greaterThan">
      <formula>0</formula>
    </cfRule>
    <cfRule type="cellIs" dxfId="907" priority="219" operator="lessThan">
      <formula>0</formula>
    </cfRule>
  </conditionalFormatting>
  <conditionalFormatting sqref="P233:P235">
    <cfRule type="cellIs" dxfId="906" priority="213" operator="equal">
      <formula>0</formula>
    </cfRule>
    <cfRule type="cellIs" dxfId="905" priority="214" operator="equal">
      <formula>0</formula>
    </cfRule>
    <cfRule type="cellIs" priority="215" operator="greaterThanOrEqual">
      <formula>1</formula>
    </cfRule>
    <cfRule type="cellIs" dxfId="904" priority="216" operator="equal">
      <formula>0</formula>
    </cfRule>
    <cfRule type="cellIs" dxfId="903" priority="217" operator="equal">
      <formula>0</formula>
    </cfRule>
  </conditionalFormatting>
  <conditionalFormatting sqref="N233:N235">
    <cfRule type="cellIs" dxfId="902" priority="210" operator="equal">
      <formula>"Breakeven"</formula>
    </cfRule>
    <cfRule type="cellIs" dxfId="901" priority="211" operator="equal">
      <formula>"Profit"</formula>
    </cfRule>
    <cfRule type="cellIs" dxfId="900" priority="212" operator="equal">
      <formula>"Loss"</formula>
    </cfRule>
  </conditionalFormatting>
  <conditionalFormatting sqref="N236:N238">
    <cfRule type="cellIs" dxfId="899" priority="198" operator="equal">
      <formula>"Active order"</formula>
    </cfRule>
    <cfRule type="cellIs" dxfId="898" priority="199" operator="equal">
      <formula>"Active order"</formula>
    </cfRule>
    <cfRule type="cellIs" dxfId="897" priority="200" operator="equal">
      <formula>"Active order"</formula>
    </cfRule>
    <cfRule type="cellIs" dxfId="896" priority="201" operator="equal">
      <formula>"Pending order"</formula>
    </cfRule>
    <cfRule type="cellIs" dxfId="895" priority="202" operator="equal">
      <formula>"Breakeven"</formula>
    </cfRule>
    <cfRule type="cellIs" dxfId="894" priority="203" operator="equal">
      <formula>"Profit"</formula>
    </cfRule>
    <cfRule type="cellIs" dxfId="893" priority="204" operator="equal">
      <formula>"Loss"</formula>
    </cfRule>
  </conditionalFormatting>
  <conditionalFormatting sqref="N236:N238">
    <cfRule type="cellIs" dxfId="892" priority="187" operator="equal">
      <formula>"Active order"</formula>
    </cfRule>
    <cfRule type="cellIs" dxfId="891" priority="188" operator="equal">
      <formula>"Active order"</formula>
    </cfRule>
    <cfRule type="cellIs" dxfId="890" priority="189" operator="equal">
      <formula>"Active order"</formula>
    </cfRule>
    <cfRule type="cellIs" dxfId="889" priority="194" operator="equal">
      <formula>"Pending order"</formula>
    </cfRule>
    <cfRule type="cellIs" dxfId="888" priority="195" operator="equal">
      <formula>"Breakeven"</formula>
    </cfRule>
    <cfRule type="cellIs" dxfId="887" priority="196" operator="equal">
      <formula>"Profit"</formula>
    </cfRule>
    <cfRule type="cellIs" dxfId="886" priority="197" operator="equal">
      <formula>"Loss"</formula>
    </cfRule>
  </conditionalFormatting>
  <conditionalFormatting sqref="N236:N238">
    <cfRule type="cellIs" dxfId="885" priority="190" operator="equal">
      <formula>"Pending order"</formula>
    </cfRule>
    <cfRule type="cellIs" dxfId="884" priority="191" operator="equal">
      <formula>"Breakeven"</formula>
    </cfRule>
    <cfRule type="cellIs" dxfId="883" priority="192" operator="equal">
      <formula>"Profit"</formula>
    </cfRule>
    <cfRule type="cellIs" dxfId="882" priority="193" operator="equal">
      <formula>"Loss"</formula>
    </cfRule>
  </conditionalFormatting>
  <conditionalFormatting sqref="N236:N238">
    <cfRule type="cellIs" dxfId="881" priority="171" operator="equal">
      <formula>"Pending order"</formula>
    </cfRule>
    <cfRule type="cellIs" dxfId="880" priority="172" operator="equal">
      <formula>"Never triggered"</formula>
    </cfRule>
    <cfRule type="cellIs" dxfId="879" priority="173" operator="equal">
      <formula>"Active order"</formula>
    </cfRule>
    <cfRule type="cellIs" dxfId="878" priority="174" operator="equal">
      <formula>"Pending order"</formula>
    </cfRule>
    <cfRule type="cellIs" dxfId="877" priority="175" operator="equal">
      <formula>"Never triggered"</formula>
    </cfRule>
    <cfRule type="cellIs" dxfId="876" priority="186" operator="equal">
      <formula>"Never triggered"</formula>
    </cfRule>
  </conditionalFormatting>
  <conditionalFormatting sqref="P236:P238">
    <cfRule type="cellIs" dxfId="875" priority="184" operator="greaterThan">
      <formula>0</formula>
    </cfRule>
    <cfRule type="cellIs" dxfId="874" priority="185" operator="lessThan">
      <formula>0</formula>
    </cfRule>
  </conditionalFormatting>
  <conditionalFormatting sqref="P236:P238">
    <cfRule type="cellIs" dxfId="873" priority="179" operator="equal">
      <formula>0</formula>
    </cfRule>
    <cfRule type="cellIs" dxfId="872" priority="180" operator="equal">
      <formula>0</formula>
    </cfRule>
    <cfRule type="cellIs" priority="181" operator="greaterThanOrEqual">
      <formula>1</formula>
    </cfRule>
    <cfRule type="cellIs" dxfId="871" priority="182" operator="equal">
      <formula>0</formula>
    </cfRule>
    <cfRule type="cellIs" dxfId="870" priority="183" operator="equal">
      <formula>0</formula>
    </cfRule>
  </conditionalFormatting>
  <conditionalFormatting sqref="N236:N238">
    <cfRule type="cellIs" dxfId="869" priority="176" operator="equal">
      <formula>"Breakeven"</formula>
    </cfRule>
    <cfRule type="cellIs" dxfId="868" priority="177" operator="equal">
      <formula>"Profit"</formula>
    </cfRule>
    <cfRule type="cellIs" dxfId="867" priority="178" operator="equal">
      <formula>"Loss"</formula>
    </cfRule>
  </conditionalFormatting>
  <conditionalFormatting sqref="N239:N241">
    <cfRule type="cellIs" dxfId="866" priority="164" operator="equal">
      <formula>"Active order"</formula>
    </cfRule>
    <cfRule type="cellIs" dxfId="865" priority="165" operator="equal">
      <formula>"Active order"</formula>
    </cfRule>
    <cfRule type="cellIs" dxfId="864" priority="166" operator="equal">
      <formula>"Active order"</formula>
    </cfRule>
    <cfRule type="cellIs" dxfId="863" priority="167" operator="equal">
      <formula>"Pending order"</formula>
    </cfRule>
    <cfRule type="cellIs" dxfId="862" priority="168" operator="equal">
      <formula>"Breakeven"</formula>
    </cfRule>
    <cfRule type="cellIs" dxfId="861" priority="169" operator="equal">
      <formula>"Profit"</formula>
    </cfRule>
    <cfRule type="cellIs" dxfId="860" priority="170" operator="equal">
      <formula>"Loss"</formula>
    </cfRule>
  </conditionalFormatting>
  <conditionalFormatting sqref="N239:N241">
    <cfRule type="cellIs" dxfId="859" priority="153" operator="equal">
      <formula>"Active order"</formula>
    </cfRule>
    <cfRule type="cellIs" dxfId="858" priority="154" operator="equal">
      <formula>"Active order"</formula>
    </cfRule>
    <cfRule type="cellIs" dxfId="857" priority="155" operator="equal">
      <formula>"Active order"</formula>
    </cfRule>
    <cfRule type="cellIs" dxfId="856" priority="160" operator="equal">
      <formula>"Pending order"</formula>
    </cfRule>
    <cfRule type="cellIs" dxfId="855" priority="161" operator="equal">
      <formula>"Breakeven"</formula>
    </cfRule>
    <cfRule type="cellIs" dxfId="854" priority="162" operator="equal">
      <formula>"Profit"</formula>
    </cfRule>
    <cfRule type="cellIs" dxfId="853" priority="163" operator="equal">
      <formula>"Loss"</formula>
    </cfRule>
  </conditionalFormatting>
  <conditionalFormatting sqref="N239:N241">
    <cfRule type="cellIs" dxfId="852" priority="156" operator="equal">
      <formula>"Pending order"</formula>
    </cfRule>
    <cfRule type="cellIs" dxfId="851" priority="157" operator="equal">
      <formula>"Breakeven"</formula>
    </cfRule>
    <cfRule type="cellIs" dxfId="850" priority="158" operator="equal">
      <formula>"Profit"</formula>
    </cfRule>
    <cfRule type="cellIs" dxfId="849" priority="159" operator="equal">
      <formula>"Loss"</formula>
    </cfRule>
  </conditionalFormatting>
  <conditionalFormatting sqref="N239:N241">
    <cfRule type="cellIs" dxfId="848" priority="137" operator="equal">
      <formula>"Pending order"</formula>
    </cfRule>
    <cfRule type="cellIs" dxfId="847" priority="138" operator="equal">
      <formula>"Never triggered"</formula>
    </cfRule>
    <cfRule type="cellIs" dxfId="846" priority="139" operator="equal">
      <formula>"Active order"</formula>
    </cfRule>
    <cfRule type="cellIs" dxfId="845" priority="140" operator="equal">
      <formula>"Pending order"</formula>
    </cfRule>
    <cfRule type="cellIs" dxfId="844" priority="141" operator="equal">
      <formula>"Never triggered"</formula>
    </cfRule>
    <cfRule type="cellIs" dxfId="843" priority="152" operator="equal">
      <formula>"Never triggered"</formula>
    </cfRule>
  </conditionalFormatting>
  <conditionalFormatting sqref="P239:P241">
    <cfRule type="cellIs" dxfId="842" priority="150" operator="greaterThan">
      <formula>0</formula>
    </cfRule>
    <cfRule type="cellIs" dxfId="841" priority="151" operator="lessThan">
      <formula>0</formula>
    </cfRule>
  </conditionalFormatting>
  <conditionalFormatting sqref="P239:P241">
    <cfRule type="cellIs" dxfId="840" priority="145" operator="equal">
      <formula>0</formula>
    </cfRule>
    <cfRule type="cellIs" dxfId="839" priority="146" operator="equal">
      <formula>0</formula>
    </cfRule>
    <cfRule type="cellIs" priority="147" operator="greaterThanOrEqual">
      <formula>1</formula>
    </cfRule>
    <cfRule type="cellIs" dxfId="838" priority="148" operator="equal">
      <formula>0</formula>
    </cfRule>
    <cfRule type="cellIs" dxfId="837" priority="149" operator="equal">
      <formula>0</formula>
    </cfRule>
  </conditionalFormatting>
  <conditionalFormatting sqref="N239:N241">
    <cfRule type="cellIs" dxfId="836" priority="142" operator="equal">
      <formula>"Breakeven"</formula>
    </cfRule>
    <cfRule type="cellIs" dxfId="835" priority="143" operator="equal">
      <formula>"Profit"</formula>
    </cfRule>
    <cfRule type="cellIs" dxfId="834" priority="144" operator="equal">
      <formula>"Loss"</formula>
    </cfRule>
  </conditionalFormatting>
  <conditionalFormatting sqref="N242:N244">
    <cfRule type="cellIs" dxfId="833" priority="130" operator="equal">
      <formula>"Active order"</formula>
    </cfRule>
    <cfRule type="cellIs" dxfId="832" priority="131" operator="equal">
      <formula>"Active order"</formula>
    </cfRule>
    <cfRule type="cellIs" dxfId="831" priority="132" operator="equal">
      <formula>"Active order"</formula>
    </cfRule>
    <cfRule type="cellIs" dxfId="830" priority="133" operator="equal">
      <formula>"Pending order"</formula>
    </cfRule>
    <cfRule type="cellIs" dxfId="829" priority="134" operator="equal">
      <formula>"Breakeven"</formula>
    </cfRule>
    <cfRule type="cellIs" dxfId="828" priority="135" operator="equal">
      <formula>"Profit"</formula>
    </cfRule>
    <cfRule type="cellIs" dxfId="827" priority="136" operator="equal">
      <formula>"Loss"</formula>
    </cfRule>
  </conditionalFormatting>
  <conditionalFormatting sqref="N242:N244">
    <cfRule type="cellIs" dxfId="826" priority="119" operator="equal">
      <formula>"Active order"</formula>
    </cfRule>
    <cfRule type="cellIs" dxfId="825" priority="120" operator="equal">
      <formula>"Active order"</formula>
    </cfRule>
    <cfRule type="cellIs" dxfId="824" priority="121" operator="equal">
      <formula>"Active order"</formula>
    </cfRule>
    <cfRule type="cellIs" dxfId="823" priority="126" operator="equal">
      <formula>"Pending order"</formula>
    </cfRule>
    <cfRule type="cellIs" dxfId="822" priority="127" operator="equal">
      <formula>"Breakeven"</formula>
    </cfRule>
    <cfRule type="cellIs" dxfId="821" priority="128" operator="equal">
      <formula>"Profit"</formula>
    </cfRule>
    <cfRule type="cellIs" dxfId="820" priority="129" operator="equal">
      <formula>"Loss"</formula>
    </cfRule>
  </conditionalFormatting>
  <conditionalFormatting sqref="N242:N244">
    <cfRule type="cellIs" dxfId="819" priority="122" operator="equal">
      <formula>"Pending order"</formula>
    </cfRule>
    <cfRule type="cellIs" dxfId="818" priority="123" operator="equal">
      <formula>"Breakeven"</formula>
    </cfRule>
    <cfRule type="cellIs" dxfId="817" priority="124" operator="equal">
      <formula>"Profit"</formula>
    </cfRule>
    <cfRule type="cellIs" dxfId="816" priority="125" operator="equal">
      <formula>"Loss"</formula>
    </cfRule>
  </conditionalFormatting>
  <conditionalFormatting sqref="N242:N244">
    <cfRule type="cellIs" dxfId="815" priority="103" operator="equal">
      <formula>"Pending order"</formula>
    </cfRule>
    <cfRule type="cellIs" dxfId="814" priority="104" operator="equal">
      <formula>"Never triggered"</formula>
    </cfRule>
    <cfRule type="cellIs" dxfId="813" priority="105" operator="equal">
      <formula>"Active order"</formula>
    </cfRule>
    <cfRule type="cellIs" dxfId="812" priority="106" operator="equal">
      <formula>"Pending order"</formula>
    </cfRule>
    <cfRule type="cellIs" dxfId="811" priority="107" operator="equal">
      <formula>"Never triggered"</formula>
    </cfRule>
    <cfRule type="cellIs" dxfId="810" priority="118" operator="equal">
      <formula>"Never triggered"</formula>
    </cfRule>
  </conditionalFormatting>
  <conditionalFormatting sqref="P242:P244">
    <cfRule type="cellIs" dxfId="809" priority="116" operator="greaterThan">
      <formula>0</formula>
    </cfRule>
    <cfRule type="cellIs" dxfId="808" priority="117" operator="lessThan">
      <formula>0</formula>
    </cfRule>
  </conditionalFormatting>
  <conditionalFormatting sqref="P242:P244">
    <cfRule type="cellIs" dxfId="807" priority="111" operator="equal">
      <formula>0</formula>
    </cfRule>
    <cfRule type="cellIs" dxfId="806" priority="112" operator="equal">
      <formula>0</formula>
    </cfRule>
    <cfRule type="cellIs" priority="113" operator="greaterThanOrEqual">
      <formula>1</formula>
    </cfRule>
    <cfRule type="cellIs" dxfId="805" priority="114" operator="equal">
      <formula>0</formula>
    </cfRule>
    <cfRule type="cellIs" dxfId="804" priority="115" operator="equal">
      <formula>0</formula>
    </cfRule>
  </conditionalFormatting>
  <conditionalFormatting sqref="N242:N244">
    <cfRule type="cellIs" dxfId="803" priority="108" operator="equal">
      <formula>"Breakeven"</formula>
    </cfRule>
    <cfRule type="cellIs" dxfId="802" priority="109" operator="equal">
      <formula>"Profit"</formula>
    </cfRule>
    <cfRule type="cellIs" dxfId="801" priority="110" operator="equal">
      <formula>"Loss"</formula>
    </cfRule>
  </conditionalFormatting>
  <conditionalFormatting sqref="N245:N247">
    <cfRule type="cellIs" dxfId="800" priority="96" operator="equal">
      <formula>"Active order"</formula>
    </cfRule>
    <cfRule type="cellIs" dxfId="799" priority="97" operator="equal">
      <formula>"Active order"</formula>
    </cfRule>
    <cfRule type="cellIs" dxfId="798" priority="98" operator="equal">
      <formula>"Active order"</formula>
    </cfRule>
    <cfRule type="cellIs" dxfId="797" priority="99" operator="equal">
      <formula>"Pending order"</formula>
    </cfRule>
    <cfRule type="cellIs" dxfId="796" priority="100" operator="equal">
      <formula>"Breakeven"</formula>
    </cfRule>
    <cfRule type="cellIs" dxfId="795" priority="101" operator="equal">
      <formula>"Profit"</formula>
    </cfRule>
    <cfRule type="cellIs" dxfId="794" priority="102" operator="equal">
      <formula>"Loss"</formula>
    </cfRule>
  </conditionalFormatting>
  <conditionalFormatting sqref="N245:N247">
    <cfRule type="cellIs" dxfId="793" priority="85" operator="equal">
      <formula>"Active order"</formula>
    </cfRule>
    <cfRule type="cellIs" dxfId="792" priority="86" operator="equal">
      <formula>"Active order"</formula>
    </cfRule>
    <cfRule type="cellIs" dxfId="791" priority="87" operator="equal">
      <formula>"Active order"</formula>
    </cfRule>
    <cfRule type="cellIs" dxfId="790" priority="92" operator="equal">
      <formula>"Pending order"</formula>
    </cfRule>
    <cfRule type="cellIs" dxfId="789" priority="93" operator="equal">
      <formula>"Breakeven"</formula>
    </cfRule>
    <cfRule type="cellIs" dxfId="788" priority="94" operator="equal">
      <formula>"Profit"</formula>
    </cfRule>
    <cfRule type="cellIs" dxfId="787" priority="95" operator="equal">
      <formula>"Loss"</formula>
    </cfRule>
  </conditionalFormatting>
  <conditionalFormatting sqref="N245:N247">
    <cfRule type="cellIs" dxfId="786" priority="88" operator="equal">
      <formula>"Pending order"</formula>
    </cfRule>
    <cfRule type="cellIs" dxfId="785" priority="89" operator="equal">
      <formula>"Breakeven"</formula>
    </cfRule>
    <cfRule type="cellIs" dxfId="784" priority="90" operator="equal">
      <formula>"Profit"</formula>
    </cfRule>
    <cfRule type="cellIs" dxfId="783" priority="91" operator="equal">
      <formula>"Loss"</formula>
    </cfRule>
  </conditionalFormatting>
  <conditionalFormatting sqref="N245:N247">
    <cfRule type="cellIs" dxfId="782" priority="69" operator="equal">
      <formula>"Pending order"</formula>
    </cfRule>
    <cfRule type="cellIs" dxfId="781" priority="70" operator="equal">
      <formula>"Never triggered"</formula>
    </cfRule>
    <cfRule type="cellIs" dxfId="780" priority="71" operator="equal">
      <formula>"Active order"</formula>
    </cfRule>
    <cfRule type="cellIs" dxfId="779" priority="72" operator="equal">
      <formula>"Pending order"</formula>
    </cfRule>
    <cfRule type="cellIs" dxfId="778" priority="73" operator="equal">
      <formula>"Never triggered"</formula>
    </cfRule>
    <cfRule type="cellIs" dxfId="777" priority="84" operator="equal">
      <formula>"Never triggered"</formula>
    </cfRule>
  </conditionalFormatting>
  <conditionalFormatting sqref="P245:P247">
    <cfRule type="cellIs" dxfId="776" priority="82" operator="greaterThan">
      <formula>0</formula>
    </cfRule>
    <cfRule type="cellIs" dxfId="775" priority="83" operator="lessThan">
      <formula>0</formula>
    </cfRule>
  </conditionalFormatting>
  <conditionalFormatting sqref="P245:P247">
    <cfRule type="cellIs" dxfId="774" priority="77" operator="equal">
      <formula>0</formula>
    </cfRule>
    <cfRule type="cellIs" dxfId="773" priority="78" operator="equal">
      <formula>0</formula>
    </cfRule>
    <cfRule type="cellIs" priority="79" operator="greaterThanOrEqual">
      <formula>1</formula>
    </cfRule>
    <cfRule type="cellIs" dxfId="772" priority="80" operator="equal">
      <formula>0</formula>
    </cfRule>
    <cfRule type="cellIs" dxfId="771" priority="81" operator="equal">
      <formula>0</formula>
    </cfRule>
  </conditionalFormatting>
  <conditionalFormatting sqref="N245:N247">
    <cfRule type="cellIs" dxfId="770" priority="74" operator="equal">
      <formula>"Breakeven"</formula>
    </cfRule>
    <cfRule type="cellIs" dxfId="769" priority="75" operator="equal">
      <formula>"Profit"</formula>
    </cfRule>
    <cfRule type="cellIs" dxfId="768" priority="76" operator="equal">
      <formula>"Loss"</formula>
    </cfRule>
  </conditionalFormatting>
  <conditionalFormatting sqref="N248:N250">
    <cfRule type="cellIs" dxfId="767" priority="62" operator="equal">
      <formula>"Active order"</formula>
    </cfRule>
    <cfRule type="cellIs" dxfId="766" priority="63" operator="equal">
      <formula>"Active order"</formula>
    </cfRule>
    <cfRule type="cellIs" dxfId="765" priority="64" operator="equal">
      <formula>"Active order"</formula>
    </cfRule>
    <cfRule type="cellIs" dxfId="764" priority="65" operator="equal">
      <formula>"Pending order"</formula>
    </cfRule>
    <cfRule type="cellIs" dxfId="763" priority="66" operator="equal">
      <formula>"Breakeven"</formula>
    </cfRule>
    <cfRule type="cellIs" dxfId="762" priority="67" operator="equal">
      <formula>"Profit"</formula>
    </cfRule>
    <cfRule type="cellIs" dxfId="761" priority="68" operator="equal">
      <formula>"Loss"</formula>
    </cfRule>
  </conditionalFormatting>
  <conditionalFormatting sqref="N248:N250">
    <cfRule type="cellIs" dxfId="760" priority="51" operator="equal">
      <formula>"Active order"</formula>
    </cfRule>
    <cfRule type="cellIs" dxfId="759" priority="52" operator="equal">
      <formula>"Active order"</formula>
    </cfRule>
    <cfRule type="cellIs" dxfId="758" priority="53" operator="equal">
      <formula>"Active order"</formula>
    </cfRule>
    <cfRule type="cellIs" dxfId="757" priority="58" operator="equal">
      <formula>"Pending order"</formula>
    </cfRule>
    <cfRule type="cellIs" dxfId="756" priority="59" operator="equal">
      <formula>"Breakeven"</formula>
    </cfRule>
    <cfRule type="cellIs" dxfId="755" priority="60" operator="equal">
      <formula>"Profit"</formula>
    </cfRule>
    <cfRule type="cellIs" dxfId="754" priority="61" operator="equal">
      <formula>"Loss"</formula>
    </cfRule>
  </conditionalFormatting>
  <conditionalFormatting sqref="N248:N250">
    <cfRule type="cellIs" dxfId="753" priority="54" operator="equal">
      <formula>"Pending order"</formula>
    </cfRule>
    <cfRule type="cellIs" dxfId="752" priority="55" operator="equal">
      <formula>"Breakeven"</formula>
    </cfRule>
    <cfRule type="cellIs" dxfId="751" priority="56" operator="equal">
      <formula>"Profit"</formula>
    </cfRule>
    <cfRule type="cellIs" dxfId="750" priority="57" operator="equal">
      <formula>"Loss"</formula>
    </cfRule>
  </conditionalFormatting>
  <conditionalFormatting sqref="N248:N250">
    <cfRule type="cellIs" dxfId="749" priority="35" operator="equal">
      <formula>"Pending order"</formula>
    </cfRule>
    <cfRule type="cellIs" dxfId="748" priority="36" operator="equal">
      <formula>"Never triggered"</formula>
    </cfRule>
    <cfRule type="cellIs" dxfId="747" priority="37" operator="equal">
      <formula>"Active order"</formula>
    </cfRule>
    <cfRule type="cellIs" dxfId="746" priority="38" operator="equal">
      <formula>"Pending order"</formula>
    </cfRule>
    <cfRule type="cellIs" dxfId="745" priority="39" operator="equal">
      <formula>"Never triggered"</formula>
    </cfRule>
    <cfRule type="cellIs" dxfId="744" priority="50" operator="equal">
      <formula>"Never triggered"</formula>
    </cfRule>
  </conditionalFormatting>
  <conditionalFormatting sqref="P248:P250">
    <cfRule type="cellIs" dxfId="743" priority="48" operator="greaterThan">
      <formula>0</formula>
    </cfRule>
    <cfRule type="cellIs" dxfId="742" priority="49" operator="lessThan">
      <formula>0</formula>
    </cfRule>
  </conditionalFormatting>
  <conditionalFormatting sqref="P248:P250">
    <cfRule type="cellIs" dxfId="741" priority="43" operator="equal">
      <formula>0</formula>
    </cfRule>
    <cfRule type="cellIs" dxfId="740" priority="44" operator="equal">
      <formula>0</formula>
    </cfRule>
    <cfRule type="cellIs" priority="45" operator="greaterThanOrEqual">
      <formula>1</formula>
    </cfRule>
    <cfRule type="cellIs" dxfId="739" priority="46" operator="equal">
      <formula>0</formula>
    </cfRule>
    <cfRule type="cellIs" dxfId="738" priority="47" operator="equal">
      <formula>0</formula>
    </cfRule>
  </conditionalFormatting>
  <conditionalFormatting sqref="N248:N250">
    <cfRule type="cellIs" dxfId="737" priority="40" operator="equal">
      <formula>"Breakeven"</formula>
    </cfRule>
    <cfRule type="cellIs" dxfId="736" priority="41" operator="equal">
      <formula>"Profit"</formula>
    </cfRule>
    <cfRule type="cellIs" dxfId="735" priority="42" operator="equal">
      <formula>"Loss"</formula>
    </cfRule>
  </conditionalFormatting>
  <conditionalFormatting sqref="N251">
    <cfRule type="cellIs" dxfId="734" priority="28" operator="equal">
      <formula>"Active order"</formula>
    </cfRule>
    <cfRule type="cellIs" dxfId="733" priority="29" operator="equal">
      <formula>"Active order"</formula>
    </cfRule>
    <cfRule type="cellIs" dxfId="732" priority="30" operator="equal">
      <formula>"Active order"</formula>
    </cfRule>
    <cfRule type="cellIs" dxfId="731" priority="31" operator="equal">
      <formula>"Pending order"</formula>
    </cfRule>
    <cfRule type="cellIs" dxfId="730" priority="32" operator="equal">
      <formula>"Breakeven"</formula>
    </cfRule>
    <cfRule type="cellIs" dxfId="729" priority="33" operator="equal">
      <formula>"Profit"</formula>
    </cfRule>
    <cfRule type="cellIs" dxfId="728" priority="34" operator="equal">
      <formula>"Loss"</formula>
    </cfRule>
  </conditionalFormatting>
  <conditionalFormatting sqref="N251">
    <cfRule type="cellIs" dxfId="727" priority="17" operator="equal">
      <formula>"Active order"</formula>
    </cfRule>
    <cfRule type="cellIs" dxfId="726" priority="18" operator="equal">
      <formula>"Active order"</formula>
    </cfRule>
    <cfRule type="cellIs" dxfId="725" priority="19" operator="equal">
      <formula>"Active order"</formula>
    </cfRule>
    <cfRule type="cellIs" dxfId="724" priority="24" operator="equal">
      <formula>"Pending order"</formula>
    </cfRule>
    <cfRule type="cellIs" dxfId="723" priority="25" operator="equal">
      <formula>"Breakeven"</formula>
    </cfRule>
    <cfRule type="cellIs" dxfId="722" priority="26" operator="equal">
      <formula>"Profit"</formula>
    </cfRule>
    <cfRule type="cellIs" dxfId="721" priority="27" operator="equal">
      <formula>"Loss"</formula>
    </cfRule>
  </conditionalFormatting>
  <conditionalFormatting sqref="N251">
    <cfRule type="cellIs" dxfId="720" priority="20" operator="equal">
      <formula>"Pending order"</formula>
    </cfRule>
    <cfRule type="cellIs" dxfId="719" priority="21" operator="equal">
      <formula>"Breakeven"</formula>
    </cfRule>
    <cfRule type="cellIs" dxfId="718" priority="22" operator="equal">
      <formula>"Profit"</formula>
    </cfRule>
    <cfRule type="cellIs" dxfId="717" priority="23" operator="equal">
      <formula>"Loss"</formula>
    </cfRule>
  </conditionalFormatting>
  <conditionalFormatting sqref="N251">
    <cfRule type="cellIs" dxfId="716" priority="1" operator="equal">
      <formula>"Pending order"</formula>
    </cfRule>
    <cfRule type="cellIs" dxfId="715" priority="2" operator="equal">
      <formula>"Never triggered"</formula>
    </cfRule>
    <cfRule type="cellIs" dxfId="714" priority="3" operator="equal">
      <formula>"Active order"</formula>
    </cfRule>
    <cfRule type="cellIs" dxfId="713" priority="4" operator="equal">
      <formula>"Pending order"</formula>
    </cfRule>
    <cfRule type="cellIs" dxfId="712" priority="5" operator="equal">
      <formula>"Never triggered"</formula>
    </cfRule>
    <cfRule type="cellIs" dxfId="711" priority="16" operator="equal">
      <formula>"Never triggered"</formula>
    </cfRule>
  </conditionalFormatting>
  <conditionalFormatting sqref="P251">
    <cfRule type="cellIs" dxfId="710" priority="14" operator="greaterThan">
      <formula>0</formula>
    </cfRule>
    <cfRule type="cellIs" dxfId="709" priority="15" operator="lessThan">
      <formula>0</formula>
    </cfRule>
  </conditionalFormatting>
  <conditionalFormatting sqref="P251">
    <cfRule type="cellIs" dxfId="708" priority="9" operator="equal">
      <formula>0</formula>
    </cfRule>
    <cfRule type="cellIs" dxfId="707" priority="10" operator="equal">
      <formula>0</formula>
    </cfRule>
    <cfRule type="cellIs" priority="11" operator="greaterThanOrEqual">
      <formula>1</formula>
    </cfRule>
    <cfRule type="cellIs" dxfId="706" priority="12" operator="equal">
      <formula>0</formula>
    </cfRule>
    <cfRule type="cellIs" dxfId="705" priority="13" operator="equal">
      <formula>0</formula>
    </cfRule>
  </conditionalFormatting>
  <conditionalFormatting sqref="N251">
    <cfRule type="cellIs" dxfId="704" priority="6" operator="equal">
      <formula>"Breakeven"</formula>
    </cfRule>
    <cfRule type="cellIs" dxfId="703" priority="7" operator="equal">
      <formula>"Profit"</formula>
    </cfRule>
    <cfRule type="cellIs" dxfId="702" priority="8" operator="equal">
      <formula>"Loss"</formula>
    </cfRule>
  </conditionalFormatting>
  <dataValidations count="7">
    <dataValidation type="list" allowBlank="1" showInputMessage="1" showErrorMessage="1" sqref="B2:B251" xr:uid="{FAB6E023-98D0-4522-B6F4-86632E25DBDC}">
      <formula1>"1M, 5M, 15M, 30M, 1H, 4H, Daily, Weekly, Monthly"</formula1>
    </dataValidation>
    <dataValidation type="list" allowBlank="1" showInputMessage="1" showErrorMessage="1" sqref="C2:C251" xr:uid="{AA6CB982-2891-4AEC-B40D-2880931CB0E9}">
      <formula1>"US100, US30, AUDUSD, EURUSD, GBPUSD, NZDUSD, USDCAD, USDCHF, USDJPY, XAUUSD, AUDCAD, AUDNZD, AUDJPY, CHFJPY, EURAUD, EURCHF, EURGBP, EURJPY, GBPCHF, GBPJPY"</formula1>
    </dataValidation>
    <dataValidation type="list" allowBlank="1" showInputMessage="1" showErrorMessage="1" sqref="D2:D251" xr:uid="{FADA54D7-FE8F-43DF-B751-8E0EF4311BBA}">
      <formula1>"Buy, Sell"</formula1>
    </dataValidation>
    <dataValidation type="list" allowBlank="1" showInputMessage="1" showErrorMessage="1" sqref="N1:N251" xr:uid="{8B6E76C3-F304-495F-98BE-8C0A89F938DF}">
      <formula1>"Profit, Loss, Breakeven,Pending order,Active order, Never triggered"</formula1>
    </dataValidation>
    <dataValidation type="list" allowBlank="1" showInputMessage="1" showErrorMessage="1" sqref="M2:M251" xr:uid="{1761FE0D-D2C8-4689-A35F-88DAD6066C27}">
      <formula1>"High probability, Valid"</formula1>
    </dataValidation>
    <dataValidation type="list" allowBlank="1" showInputMessage="1" showErrorMessage="1" sqref="L2:L251" xr:uid="{EECA2298-B844-45A7-BD7F-4C66E52E6C09}">
      <formula1>"Reduced risk, Risk entry"</formula1>
    </dataValidation>
    <dataValidation type="list" allowBlank="1" showInputMessage="1" showErrorMessage="1" sqref="K2:K251" xr:uid="{A8AC7EDA-1305-437C-803E-B525633BE83F}">
      <formula1>"Large flag, Steep flag, Tight flag, Bear flag, Falcon flag, Bull flag, Multitouch, Arc, The Hover, Break &amp; retest, Break and flag formation, 1H Retracement, Chart patterns, Ascending channel break, Descending channel break, Running channel"</formula1>
    </dataValidation>
  </dataValidations>
  <hyperlinks>
    <hyperlink ref="Q4" r:id="rId1" xr:uid="{AE48A1A3-076F-4BF1-9104-C26DA7413C33}"/>
    <hyperlink ref="Q5" r:id="rId2" xr:uid="{2F43F78E-D30A-4C0B-AE4D-C5D4C1DDE071}"/>
    <hyperlink ref="Q7" r:id="rId3" xr:uid="{E7EA22DA-3EC5-4314-A661-C9E1645F3326}"/>
    <hyperlink ref="Q6" r:id="rId4" xr:uid="{EF6DC1AD-85D9-4B86-926C-50B604CA8DB5}"/>
    <hyperlink ref="R6" r:id="rId5" xr:uid="{E1F6E8E1-9361-41CB-866A-C77081E1C52B}"/>
    <hyperlink ref="R9" r:id="rId6" xr:uid="{6C8B3163-BACC-4AEF-A8A2-0DB09C9E043C}"/>
    <hyperlink ref="Q10" r:id="rId7" xr:uid="{3960B104-8C6F-4D73-8F69-D48BA9A2D3BD}"/>
    <hyperlink ref="Q11" r:id="rId8" xr:uid="{922818A5-8831-4665-B346-4A3586C1127D}"/>
    <hyperlink ref="R8" r:id="rId9" xr:uid="{CD0F2198-F36C-4C54-AEEA-869717E55CEE}"/>
    <hyperlink ref="Q12" r:id="rId10" xr:uid="{488A59B0-9BE3-418B-81B4-4CDD9875CA26}"/>
    <hyperlink ref="R4" r:id="rId11" xr:uid="{91A998AE-1F06-4C3A-BD31-C970B3FFBAF5}"/>
    <hyperlink ref="R12" r:id="rId12" xr:uid="{56B81D1A-85C1-46EC-9347-CC614FB9FE89}"/>
    <hyperlink ref="Q13" r:id="rId13" xr:uid="{77A6B56E-6D78-4C44-A4C4-402F591ADAE2}"/>
    <hyperlink ref="Q14" r:id="rId14" xr:uid="{37FCEC9E-86F8-4436-BA73-6F5420A058DF}"/>
    <hyperlink ref="R13" r:id="rId15" xr:uid="{C29C982F-08E3-4125-8DB0-9B9BDDCD5545}"/>
    <hyperlink ref="Q15" r:id="rId16" xr:uid="{11FF03FD-DE77-4162-84C7-0B61E2EB5C59}"/>
    <hyperlink ref="Q16" r:id="rId17" xr:uid="{5710F070-305B-4C12-9264-1385CB16F9F4}"/>
    <hyperlink ref="Q17" r:id="rId18" xr:uid="{F79A7E3B-95CD-4980-AAB8-4BEBE7AAA345}"/>
    <hyperlink ref="R14" r:id="rId19" xr:uid="{F52BEF46-7B58-4919-8EFF-794D2623B566}"/>
    <hyperlink ref="R10" r:id="rId20" xr:uid="{1FA1B484-4770-4A51-8655-437DF0BDEBB2}"/>
    <hyperlink ref="Q18" r:id="rId21" xr:uid="{05D5C01A-D091-4DA0-82E6-0EA42F827E43}"/>
    <hyperlink ref="Q3" r:id="rId22" xr:uid="{AD12D082-FA34-4206-A5BD-0024B53A0F5B}"/>
    <hyperlink ref="Q19" r:id="rId23" xr:uid="{1DDE1614-3B47-4FE5-BEDE-229EB2D5919C}"/>
    <hyperlink ref="R17" r:id="rId24" xr:uid="{A8730ACF-7666-4740-AA2E-63A1FFABD6F5}"/>
    <hyperlink ref="Q20" r:id="rId25" xr:uid="{36AD5B54-E4F7-448A-986A-561D94146923}"/>
    <hyperlink ref="R15" r:id="rId26" xr:uid="{8F5BD73E-51ED-41AD-B253-3878D82F043D}"/>
    <hyperlink ref="R20" r:id="rId27" xr:uid="{1C7607D1-EA16-4469-B9F5-88CF373E4D41}"/>
    <hyperlink ref="R19" r:id="rId28" xr:uid="{1223A792-414E-4906-B63E-D3E475165752}"/>
    <hyperlink ref="R5" r:id="rId29" xr:uid="{B6210977-A66A-49E7-A42D-F89CC46014C0}"/>
    <hyperlink ref="Q8" r:id="rId30" xr:uid="{6D3C340D-5EA1-44D1-B237-B3067D6B6249}"/>
    <hyperlink ref="Q9" r:id="rId31" xr:uid="{19D79AE2-444D-4A59-954D-2AAD3244E8F7}"/>
    <hyperlink ref="R7" r:id="rId32" xr:uid="{F6A8DB38-04C3-4266-B817-D26621AB6EE6}"/>
    <hyperlink ref="R2" r:id="rId33" xr:uid="{B975D360-E083-4A86-9386-B00FF0610F80}"/>
    <hyperlink ref="R3" r:id="rId34" xr:uid="{6B68290D-5C61-4FF7-9F35-8A0803B6B43A}"/>
    <hyperlink ref="R16" r:id="rId35" xr:uid="{6BFB4980-AAC8-4AA2-B066-36C6CD20D9E3}"/>
    <hyperlink ref="R18" r:id="rId36" xr:uid="{C2EE7175-92B9-4A2B-9E9F-B6B754297404}"/>
    <hyperlink ref="R11" r:id="rId37" xr:uid="{BB7829CA-79CE-4468-8242-5FD51BCBA9BF}"/>
    <hyperlink ref="Q2" r:id="rId38" xr:uid="{8D782E55-7D87-4A38-BAA6-41B867087968}"/>
    <hyperlink ref="Q22" r:id="rId39" xr:uid="{62C203A3-C21D-437C-9A73-852535837F84}"/>
    <hyperlink ref="Q23" r:id="rId40" xr:uid="{B802F5D7-2048-47E5-AD0F-CC8E6396FEB8}"/>
    <hyperlink ref="Q24" r:id="rId41" xr:uid="{3C03FE24-8F45-4C15-A927-A5E2399B130E}"/>
    <hyperlink ref="Q25" r:id="rId42" xr:uid="{0CC426AD-59EB-4131-BAED-04F7EAC0F632}"/>
    <hyperlink ref="R22" r:id="rId43" xr:uid="{6FEA9BAA-3FE1-4C26-B66A-CDB890AEBFC0}"/>
    <hyperlink ref="R23" r:id="rId44" xr:uid="{526A6233-F3B1-4CED-8197-C1E5AEAE23D8}"/>
    <hyperlink ref="R24" r:id="rId45" xr:uid="{0F93F900-19D3-4E29-B85D-8267DCA35510}"/>
    <hyperlink ref="Q21" r:id="rId46" xr:uid="{C5F2618C-2E89-4412-BF44-24EB94A6EA55}"/>
    <hyperlink ref="Q26" r:id="rId47" xr:uid="{5394C7AE-69CD-40E5-94DB-71CB54BFA5C9}"/>
    <hyperlink ref="R25" r:id="rId48" xr:uid="{1EFBDD4B-A55E-4373-B123-A3AF2C071926}"/>
    <hyperlink ref="R26" r:id="rId49" xr:uid="{ECFDC2F6-BEA0-4BC5-88AB-A9E91CBA9D0E}"/>
    <hyperlink ref="Q33" r:id="rId50" xr:uid="{29A6820B-D6DA-4D95-8DC8-F22D6E24A13B}"/>
    <hyperlink ref="Q34" r:id="rId51" xr:uid="{E516F6F7-C6FF-46DD-BABF-E850FCE7FF8C}"/>
    <hyperlink ref="R34" r:id="rId52" xr:uid="{405ADF75-9D32-4C98-B7F4-208086B3672D}"/>
    <hyperlink ref="R33" r:id="rId53" xr:uid="{B9852AFE-7A77-4A8E-A9F8-BDCFAC71ED32}"/>
    <hyperlink ref="R28" r:id="rId54" xr:uid="{F6806ACD-6032-43AC-9CCF-BAA0AEC611DE}"/>
    <hyperlink ref="Q28" r:id="rId55" xr:uid="{6F529E41-8FED-498D-910D-42011C68D6EF}"/>
    <hyperlink ref="Q30" r:id="rId56" xr:uid="{4830C776-6AC2-4608-AC97-F804597E3F47}"/>
    <hyperlink ref="R30" r:id="rId57" xr:uid="{17C27C1B-FF5C-4764-BC39-4B098EA7905F}"/>
    <hyperlink ref="R21" r:id="rId58" xr:uid="{FD01C3B5-BEB5-4028-867C-052DF0C5C625}"/>
    <hyperlink ref="Q35" r:id="rId59" xr:uid="{5DCFF03A-99AE-40DB-891E-95A9286A9B74}"/>
    <hyperlink ref="R27" r:id="rId60" xr:uid="{4C4995CD-BCDA-4734-9163-AF292A5CC264}"/>
    <hyperlink ref="R32" r:id="rId61" xr:uid="{6D15A375-17A7-40BC-A028-7EEA9C3082A8}"/>
    <hyperlink ref="R35" r:id="rId62" xr:uid="{E4E1173E-CF25-48D9-B6F5-93E5109AA48F}"/>
    <hyperlink ref="Q31" r:id="rId63" xr:uid="{9D484B90-1934-4016-94AA-ADF41BE63D5F}"/>
    <hyperlink ref="R31" r:id="rId64" xr:uid="{E4BBFBBA-B221-4BC7-8B69-898E68565E3C}"/>
    <hyperlink ref="R36" r:id="rId65" xr:uid="{D6E5D9C2-0E53-47BC-B73F-5AF3762636D7}"/>
    <hyperlink ref="Q38" r:id="rId66" xr:uid="{804963C1-D318-4CB8-85D6-BBF555BD9EA5}"/>
    <hyperlink ref="Q37" r:id="rId67" xr:uid="{9BC59CEA-5CC4-4FE6-8513-4B9384AC4B0C}"/>
    <hyperlink ref="Q40" r:id="rId68" xr:uid="{785DFBE7-52CB-47DE-8FBB-5DDC0C323003}"/>
    <hyperlink ref="Q41" r:id="rId69" xr:uid="{59565C96-AC6C-4B7A-96ED-EA830097F519}"/>
    <hyperlink ref="Q42" r:id="rId70" xr:uid="{1EA13F3B-19DD-4DF0-9811-CC93217A03A3}"/>
    <hyperlink ref="Q43" r:id="rId71" xr:uid="{4C83266B-A995-417A-B048-87AA5F432CA4}"/>
    <hyperlink ref="Q44" r:id="rId72" xr:uid="{3AC7F1DB-65CA-4FC1-ADAD-71934D112E19}"/>
    <hyperlink ref="R43" r:id="rId73" xr:uid="{AED9963D-BFD1-42FB-A7E0-AE808871FDE1}"/>
    <hyperlink ref="R41" r:id="rId74" xr:uid="{CFCC1513-30BD-494B-9CC1-9D01514F80CA}"/>
    <hyperlink ref="R37" r:id="rId75" xr:uid="{F874F769-6B44-4BE7-9B4C-94ABFA075F1C}"/>
    <hyperlink ref="R38" r:id="rId76" xr:uid="{1A2B3998-E2DF-45B7-B8AE-A19E255FC50B}"/>
    <hyperlink ref="Q29" r:id="rId77" xr:uid="{C1F94D28-BCE3-4897-8CE6-FE240C28E633}"/>
    <hyperlink ref="R29" r:id="rId78" xr:uid="{CFCA40D2-BDEC-4509-A23B-ACE424541644}"/>
    <hyperlink ref="R39" r:id="rId79" xr:uid="{666C5B5F-21A2-445E-A3F9-D0A7693174D3}"/>
    <hyperlink ref="Q39" r:id="rId80" xr:uid="{E8CD4E81-DFD1-41FD-A5F5-F2F2168D1866}"/>
    <hyperlink ref="R40" r:id="rId81" xr:uid="{7F0091D5-62C5-4F98-9CB6-86327B8966B7}"/>
    <hyperlink ref="R42" r:id="rId82" xr:uid="{74DAE89F-84FE-440F-A350-E951584ABA23}"/>
    <hyperlink ref="Q36" r:id="rId83" xr:uid="{6276AF14-8B54-4E84-82A1-AC92A3E3F84D}"/>
    <hyperlink ref="R44" r:id="rId84" xr:uid="{D03CFA07-8548-4142-90F8-04ECDE08C4EA}"/>
    <hyperlink ref="Q27" r:id="rId85" xr:uid="{CF506C43-C549-4692-929D-EFEA43189FA6}"/>
    <hyperlink ref="Q49" r:id="rId86" xr:uid="{B3BD367B-14A9-421A-8B9E-5A25727D61C1}"/>
    <hyperlink ref="Q50" r:id="rId87" xr:uid="{79BF3F84-CC83-42F6-BE0A-47F823B75C66}"/>
    <hyperlink ref="R46" r:id="rId88" xr:uid="{90CC6446-87C3-4696-9C1E-6F7F72FDE483}"/>
    <hyperlink ref="Q51" r:id="rId89" xr:uid="{B9DAE286-47B6-4F70-AFA5-6183C39591CA}"/>
    <hyperlink ref="Q52" r:id="rId90" xr:uid="{AA112FF6-4F5E-4F42-B521-BF2016DFCFC1}"/>
    <hyperlink ref="R50" r:id="rId91" xr:uid="{B38EDD7A-E02A-46E1-B86A-4E251196DE5D}"/>
    <hyperlink ref="Q47" r:id="rId92" xr:uid="{C1179619-5E8B-4BAF-9455-92F05AF2AB67}"/>
    <hyperlink ref="R51" r:id="rId93" xr:uid="{7346E831-40B2-4C16-851B-E54195666289}"/>
    <hyperlink ref="R49" r:id="rId94" xr:uid="{7F6F49C0-CC83-4F95-93C8-2238D1E7763F}"/>
    <hyperlink ref="Q55" r:id="rId95" xr:uid="{1073ABCD-560F-402D-8075-7981FC6B72ED}"/>
    <hyperlink ref="Q56" r:id="rId96" xr:uid="{C7911AB1-A0FF-464A-8047-4B21A5F6CFBE}"/>
    <hyperlink ref="Q57" r:id="rId97" xr:uid="{B0E3724C-64F6-4786-AC24-50ABBDEB0F8B}"/>
    <hyperlink ref="R52" r:id="rId98" xr:uid="{A07184A8-1140-494B-AA2A-F96680560C12}"/>
    <hyperlink ref="Q60" r:id="rId99" xr:uid="{279E4C7B-A716-4F36-88C1-D98D5679E5BC}"/>
    <hyperlink ref="Q48" r:id="rId100" xr:uid="{C0C7E1FE-7BF0-48A9-8F44-82D075F97714}"/>
    <hyperlink ref="R48" r:id="rId101" xr:uid="{DECCDAFF-EEB7-4D42-99EE-7892511306B7}"/>
    <hyperlink ref="R54" r:id="rId102" xr:uid="{E5B81074-927E-4F2A-A46B-35ECB02D0C53}"/>
    <hyperlink ref="Q61" r:id="rId103" xr:uid="{87EB4B8F-0DBC-4BE0-AD5C-B54A8E202DBE}"/>
    <hyperlink ref="R53" r:id="rId104" xr:uid="{E5A41A10-383E-4601-A4F8-14B8F7A44547}"/>
    <hyperlink ref="Q53" r:id="rId105" xr:uid="{2BA4A2CF-D46C-464B-8B8A-CDC0539923CA}"/>
    <hyperlink ref="Q62" r:id="rId106" xr:uid="{9DA0E6EA-AFB0-493B-8E86-8CE53F2764F6}"/>
    <hyperlink ref="R60" r:id="rId107" xr:uid="{FFA22B9D-BEED-498D-9B10-42659468D726}"/>
    <hyperlink ref="R58" r:id="rId108" xr:uid="{0A0B57D8-F041-4F62-9837-EE8D584A1AA9}"/>
    <hyperlink ref="R59" r:id="rId109" xr:uid="{2ADEA5F7-9900-4F6C-AC87-16821D83F61B}"/>
    <hyperlink ref="R55" r:id="rId110" xr:uid="{6CE509DA-1DA9-4B24-B423-B24493E729A0}"/>
    <hyperlink ref="R62" r:id="rId111" xr:uid="{C33AF48D-0C81-4A65-81AE-296643D4D5B4}"/>
    <hyperlink ref="R61" r:id="rId112" xr:uid="{95F85146-DC8D-4F7D-9C11-A8864F983652}"/>
    <hyperlink ref="Q63" r:id="rId113" xr:uid="{02650EFA-AB6A-4A61-91C9-8E08F914F5CC}"/>
    <hyperlink ref="Q64" r:id="rId114" xr:uid="{B902AF07-7949-4C25-8D74-99DC4E1B0F4B}"/>
    <hyperlink ref="Q65" r:id="rId115" xr:uid="{53904542-C058-4F2A-8260-BAD9FBA4A815}"/>
    <hyperlink ref="Q66" r:id="rId116" xr:uid="{62494898-6978-4F0F-B80B-F3AEFF7E9DCD}"/>
    <hyperlink ref="Q67" r:id="rId117" xr:uid="{676F464C-DABB-4F15-96B8-383BA65DA6E5}"/>
    <hyperlink ref="Q68" r:id="rId118" xr:uid="{82FDEC81-F3FF-4A1C-B92E-1D69DDDEC403}"/>
    <hyperlink ref="R65" r:id="rId119" xr:uid="{765E1175-1BB7-4A5A-B10A-BB82B6AE0521}"/>
    <hyperlink ref="Q69" r:id="rId120" xr:uid="{90D8BDE5-50C9-40D4-81B0-A3D1FC5852F8}"/>
    <hyperlink ref="Q70" r:id="rId121" xr:uid="{57932595-FB17-46BA-8FBE-8177D3DC960A}"/>
    <hyperlink ref="R66" r:id="rId122" xr:uid="{A72680EA-A562-4B9E-87C7-3D4F0942DA09}"/>
    <hyperlink ref="Q71" r:id="rId123" xr:uid="{D6AD39EB-262D-487F-8921-48F6CA2517B1}"/>
    <hyperlink ref="R71" r:id="rId124" xr:uid="{A8A59A34-35B5-4747-B4F7-7B4896B8055C}"/>
    <hyperlink ref="Q72" r:id="rId125" xr:uid="{34F8586B-603E-43C9-9064-6F514FA78785}"/>
    <hyperlink ref="R63" r:id="rId126" xr:uid="{3F09D2EC-254A-43E1-8FEF-80673C2C6C77}"/>
    <hyperlink ref="Q73" r:id="rId127" xr:uid="{F2D89EBE-57CF-4C76-AB77-B138B02E68CB}"/>
    <hyperlink ref="Q74" r:id="rId128" xr:uid="{E746B6A6-968E-498D-A482-3FF36E58A533}"/>
    <hyperlink ref="R69" r:id="rId129" xr:uid="{104AF770-4E11-4787-8CB5-800DD1A3765B}"/>
    <hyperlink ref="R68" r:id="rId130" xr:uid="{6D2FE898-3760-46C8-9CE1-6B8CC94E95D2}"/>
    <hyperlink ref="R57" r:id="rId131" xr:uid="{12C5B671-AEA6-4BCB-9B89-46275CBBE7E8}"/>
    <hyperlink ref="R74" r:id="rId132" xr:uid="{5C44BFA4-85EE-452F-9F7B-AA4A09567F4D}"/>
    <hyperlink ref="R73" r:id="rId133" xr:uid="{6E8780BB-E581-43D5-B0CF-1764A4B989DE}"/>
    <hyperlink ref="R70" r:id="rId134" xr:uid="{51EAA516-6396-4806-82D8-03CEA7456A09}"/>
    <hyperlink ref="R72" r:id="rId135" xr:uid="{D91E0C50-B7D5-4E50-A331-87F4B4CD09CD}"/>
    <hyperlink ref="Q75" r:id="rId136" xr:uid="{790EECD6-E69E-4254-B858-97E96203F9BA}"/>
    <hyperlink ref="Q78" r:id="rId137" xr:uid="{AD121990-EB9C-4353-81C4-649347C29A27}"/>
    <hyperlink ref="R76" r:id="rId138" xr:uid="{52F9CEB9-42D6-442C-B688-5500B8AE0E36}"/>
    <hyperlink ref="R75" r:id="rId139" xr:uid="{EEF9BA73-15DA-4F5A-864A-F989F0D943B5}"/>
    <hyperlink ref="Q79" r:id="rId140" xr:uid="{569FC51C-ACB4-40D5-B46B-762D2DAFE721}"/>
    <hyperlink ref="Q80" r:id="rId141" xr:uid="{928227D4-0C9F-4833-9117-ECC47B58237D}"/>
    <hyperlink ref="Q82" r:id="rId142" xr:uid="{C73FED06-2ACB-4203-96F9-2DE0A7828330}"/>
    <hyperlink ref="Q83" r:id="rId143" xr:uid="{E230DD10-E292-4361-9C4B-C5C5F4596D13}"/>
    <hyperlink ref="R64" r:id="rId144" xr:uid="{D6D36BFF-7130-4B41-8CAB-6D2059149EF6}"/>
    <hyperlink ref="Q77" r:id="rId145" xr:uid="{336B0AE2-4A9B-4627-BB00-CB48676350BB}"/>
    <hyperlink ref="R77" r:id="rId146" xr:uid="{B59CB2E0-01F8-4C11-874F-AA8A6FB2D360}"/>
    <hyperlink ref="R78" r:id="rId147" xr:uid="{ACE3B53A-4995-4E09-9287-4FB04DF08269}"/>
    <hyperlink ref="Q84" r:id="rId148" xr:uid="{E5FC47ED-AB05-45D3-B8C0-BAE69D88A513}"/>
    <hyperlink ref="Q81" r:id="rId149" xr:uid="{992C19D7-ABA5-4B51-AC23-5AC0FEF11508}"/>
    <hyperlink ref="R81" r:id="rId150" xr:uid="{8C19C3D2-39EF-4033-B6C9-BDBE1EE8D316}"/>
    <hyperlink ref="R82" r:id="rId151" xr:uid="{F5ECC3CA-5452-40F4-9200-0B6825BA7BC3}"/>
    <hyperlink ref="R80" r:id="rId152" xr:uid="{DA844252-A1A9-44F5-B14C-BA95F5DEDCEB}"/>
    <hyperlink ref="Q85" r:id="rId153" xr:uid="{1721838F-E88E-4BB8-9075-CD7F803175E1}"/>
    <hyperlink ref="Q86" r:id="rId154" xr:uid="{9A306ECB-A197-4C11-8985-925CBF4C8384}"/>
    <hyperlink ref="Q87" r:id="rId155" xr:uid="{4B6115AE-9439-4CF3-A2DB-17FF2E8120A9}"/>
    <hyperlink ref="Q88" r:id="rId156" xr:uid="{D20C977F-E003-42C2-A3B7-991DECDA5C3B}"/>
    <hyperlink ref="R67" r:id="rId157" xr:uid="{4806DC69-FA7B-41A7-8BDC-3ADEE922341C}"/>
    <hyperlink ref="R84" r:id="rId158" xr:uid="{676BA922-AD68-4999-8C10-064638DB82FD}"/>
    <hyperlink ref="R87" r:id="rId159" xr:uid="{CD9F351E-6F0E-4766-B46E-A85CF680BC79}"/>
    <hyperlink ref="R86" r:id="rId160" xr:uid="{73AD0A42-4948-4482-B38A-5CDED22F0541}"/>
    <hyperlink ref="R83" r:id="rId161" xr:uid="{AEAAC484-ECCB-42C7-96BA-225549CAC0C4}"/>
    <hyperlink ref="R85" r:id="rId162" xr:uid="{020D3962-443A-44F1-A772-BD33ECAA5EEA}"/>
    <hyperlink ref="Q89" r:id="rId163" xr:uid="{F2F28E9A-1F1E-44DA-8965-4EED9DF028DE}"/>
    <hyperlink ref="Q90" r:id="rId164" xr:uid="{5D95DA5A-8770-414A-8E21-E45C9254A4E7}"/>
    <hyperlink ref="R91" r:id="rId165" xr:uid="{8B769B6A-F0B0-47E8-BE63-16186BC35E58}"/>
    <hyperlink ref="R90" r:id="rId166" xr:uid="{B56B483C-C01A-4240-A80E-A90DDFDAD036}"/>
    <hyperlink ref="R89" r:id="rId167" xr:uid="{9B50E159-56CC-4DD7-9780-63199F135394}"/>
    <hyperlink ref="Q93" r:id="rId168" xr:uid="{2A4D538A-09BD-41B3-A3B8-099A7EC5490C}"/>
    <hyperlink ref="R93" r:id="rId169" xr:uid="{822B6BC0-8D5E-4E52-AA90-60552834E501}"/>
    <hyperlink ref="Q95" r:id="rId170" xr:uid="{395FB5FE-5C59-4C32-9932-3C9482E4BEFE}"/>
    <hyperlink ref="R94" r:id="rId171" xr:uid="{56617D87-2EB6-424A-8ECE-37460BB9B35A}"/>
    <hyperlink ref="R95" r:id="rId172" xr:uid="{F358BA85-C01A-4816-8B2D-14C7D5FECFFC}"/>
    <hyperlink ref="Q97" r:id="rId173" xr:uid="{378119BF-FF38-4D17-A3A1-F3647F679A03}"/>
    <hyperlink ref="Q98" r:id="rId174" xr:uid="{386E4F68-D9E1-4639-92DA-E51B8FB46A20}"/>
    <hyperlink ref="Q100" r:id="rId175" xr:uid="{AA29EE54-DA9D-45AE-B26F-AAC3A150614D}"/>
    <hyperlink ref="Q101" r:id="rId176" xr:uid="{C239111D-42C4-4E95-A799-8110755DEA5F}"/>
    <hyperlink ref="Q102" r:id="rId177" xr:uid="{3A526701-B1D1-4595-AA6F-DB1BF8E78BD5}"/>
    <hyperlink ref="Q103" r:id="rId178" xr:uid="{D21E8C6A-4FFE-4768-9FB4-676310B19906}"/>
    <hyperlink ref="Q104" r:id="rId179" xr:uid="{2D3AE028-1500-414D-A647-CF8EF93DBE01}"/>
    <hyperlink ref="Q105" r:id="rId180" xr:uid="{1487A334-BDF2-4786-ADE1-9BF4EFA49B23}"/>
    <hyperlink ref="Q106" r:id="rId181" xr:uid="{774D9DF5-02D5-4FA9-9645-C64B92FF11D1}"/>
    <hyperlink ref="Q107" r:id="rId182" xr:uid="{F1B1FFEE-0948-4C3E-8E6C-2DE6339C5E1B}"/>
    <hyperlink ref="Q108" r:id="rId183" xr:uid="{6084212F-325B-4923-A15B-8191EB8C0FA3}"/>
    <hyperlink ref="Q109" r:id="rId184" xr:uid="{EA8B41AB-5862-43E1-B4F8-E6555977B7CE}"/>
    <hyperlink ref="R107" r:id="rId185" xr:uid="{1D50A941-850E-4A4F-9BFB-7F418511B7CD}"/>
    <hyperlink ref="Q99" r:id="rId186" xr:uid="{8A1C8455-9BE0-40EF-BF9A-E08F5A0BCD9C}"/>
    <hyperlink ref="R100" r:id="rId187" xr:uid="{0DF7B11C-5967-4FC0-9B12-59A422D45C86}"/>
    <hyperlink ref="Q110" r:id="rId188" xr:uid="{66FB2631-E619-4D07-B7D1-B3802B1567E0}"/>
    <hyperlink ref="R106" r:id="rId189" xr:uid="{0FE8E730-C47C-43BC-8AA3-63FF50772E61}"/>
    <hyperlink ref="R110" r:id="rId190" xr:uid="{00C0B97C-45ED-4C0B-812A-0B45B4028FCA}"/>
    <hyperlink ref="Q96" r:id="rId191" xr:uid="{FEE5367E-3B38-4848-B924-F7EB25447E30}"/>
    <hyperlink ref="R96" r:id="rId192" xr:uid="{AE07587E-D5F9-4BB8-8C30-2860A47B8A9E}"/>
    <hyperlink ref="R98" r:id="rId193" xr:uid="{F5773830-5572-4D6B-9A2A-5E21B998446B}"/>
    <hyperlink ref="R97" r:id="rId194" xr:uid="{320EBFF2-72DC-4DA5-8772-C4625030650C}"/>
    <hyperlink ref="R101" r:id="rId195" xr:uid="{73EB3865-E0EC-4638-8242-0A2FFD249916}"/>
    <hyperlink ref="R102" r:id="rId196" xr:uid="{155FB494-51EB-4CE7-B970-D74A722D022A}"/>
    <hyperlink ref="R103" r:id="rId197" xr:uid="{0C6F5ADA-5BFE-4C55-8CE6-4950EFBC5023}"/>
    <hyperlink ref="R104" r:id="rId198" xr:uid="{FC9CE720-C454-44EC-84B5-C89745937104}"/>
    <hyperlink ref="R108" r:id="rId199" xr:uid="{B4869CCF-AA0B-4DFE-9062-40CA460DF858}"/>
    <hyperlink ref="R105" r:id="rId200" xr:uid="{74CA53EC-AA8C-4E72-B152-0E7DC6D9F90B}"/>
    <hyperlink ref="R99" r:id="rId201" xr:uid="{E148B696-7903-4E73-AA13-EAC683BD796B}"/>
    <hyperlink ref="R109" r:id="rId202" xr:uid="{4A94E79C-EA40-4D4A-8513-8D5BA934A66D}"/>
    <hyperlink ref="Q94" r:id="rId203" xr:uid="{271484DE-7155-4377-9E97-17FE284B000D}"/>
    <hyperlink ref="Q111" r:id="rId204" xr:uid="{79C2683F-0314-42B6-A9B9-375CCDEA4900}"/>
    <hyperlink ref="Q113" r:id="rId205" xr:uid="{A51182A2-EA9D-4EDD-BFA8-A1796EDE7595}"/>
    <hyperlink ref="Q114" r:id="rId206" xr:uid="{8FA5E41C-A125-472D-82AA-FDB4CC6F78E3}"/>
    <hyperlink ref="Q115" r:id="rId207" xr:uid="{63E6CCD3-2C92-4056-A383-FFF945D08283}"/>
    <hyperlink ref="Q116" r:id="rId208" xr:uid="{45F85A32-D84C-476A-A9CC-3D624B12B9B0}"/>
    <hyperlink ref="Q117" r:id="rId209" xr:uid="{CD7FE630-AE7B-4D9C-9C84-90AF7D4F84AE}"/>
    <hyperlink ref="Q118" r:id="rId210" xr:uid="{9B1C9500-92ED-4EDD-9EBE-6906CFDD838F}"/>
    <hyperlink ref="Q119" r:id="rId211" xr:uid="{0FD0C242-AF82-404C-AE98-6B3AC5BBC142}"/>
    <hyperlink ref="Q120" r:id="rId212" xr:uid="{2A28044D-D414-4C75-B0ED-592473676A33}"/>
    <hyperlink ref="Q121" r:id="rId213" xr:uid="{98EC8E4D-D393-404B-9748-ED256050397A}"/>
    <hyperlink ref="Q122" r:id="rId214" xr:uid="{8C9610C1-EAA1-4075-8B47-6CEA4B71DCE5}"/>
    <hyperlink ref="Q123" r:id="rId215" xr:uid="{EEF397B6-DEAB-41F0-8B8E-04A09CA74B06}"/>
    <hyperlink ref="Q124" r:id="rId216" xr:uid="{88BCCE2C-BB72-4C78-A86D-4E167B2CF37E}"/>
    <hyperlink ref="Q125" r:id="rId217" xr:uid="{320FA9EE-5F56-4436-AA56-3C67BB0ECD98}"/>
    <hyperlink ref="Q126" r:id="rId218" xr:uid="{32DDC673-FC87-44C2-B4DF-FE730ADDF6A6}"/>
    <hyperlink ref="R111" r:id="rId219" xr:uid="{1BF92A26-B13C-4745-BF34-7CD86E70362A}"/>
    <hyperlink ref="Q128" r:id="rId220" xr:uid="{DD040575-DB53-4A83-8856-D5DE971D9E0C}"/>
    <hyperlink ref="R128" r:id="rId221" xr:uid="{04A74CED-83FE-4709-94C2-0EB9705D58A5}"/>
    <hyperlink ref="Q127" r:id="rId222" xr:uid="{343B1A45-9DED-4110-AC10-4017DC64E943}"/>
    <hyperlink ref="R127" r:id="rId223" xr:uid="{7235112C-9C29-4A4D-B19A-C32AF4B4493B}"/>
    <hyperlink ref="R126" r:id="rId224" xr:uid="{90A2BC51-38FE-48A9-B284-43926BDF02E1}"/>
    <hyperlink ref="R123" r:id="rId225" xr:uid="{03E5CA0F-1687-4707-86AF-9D86788111F2}"/>
    <hyperlink ref="R122" r:id="rId226" xr:uid="{DE84C77A-DDCF-445D-B65C-BCB5BC69FDFA}"/>
    <hyperlink ref="R118" r:id="rId227" xr:uid="{87860F6D-3930-4966-8D77-C3717D208719}"/>
    <hyperlink ref="R116" r:id="rId228" xr:uid="{5E2520F9-FC96-4914-B795-E91D38158FAA}"/>
    <hyperlink ref="R113" r:id="rId229" xr:uid="{5BBF5AB7-EF51-4C5E-9496-98D0B4FACC91}"/>
    <hyperlink ref="Q130" r:id="rId230" xr:uid="{4F31BCC1-56E7-49CD-AB2F-11B4E5D3634A}"/>
    <hyperlink ref="Q131" r:id="rId231" xr:uid="{BF3B41E1-31B0-47F0-AF9C-6ABED58021F6}"/>
    <hyperlink ref="Q132" r:id="rId232" xr:uid="{807B6186-0A8A-4B75-8642-5F2F62D1EEF5}"/>
    <hyperlink ref="Q112" r:id="rId233" xr:uid="{1F4644EB-D8A2-40CC-8C26-2E0A176C1885}"/>
    <hyperlink ref="R112" r:id="rId234" xr:uid="{8C6AF0CD-18B0-40D3-9E3E-54D87AB34E39}"/>
    <hyperlink ref="R115" r:id="rId235" xr:uid="{2FB5A56D-6D73-4541-8517-796CDC259CC0}"/>
    <hyperlink ref="R117" r:id="rId236" xr:uid="{22FEADEF-8953-4F59-BF0E-4988895BFF48}"/>
    <hyperlink ref="R120" r:id="rId237" xr:uid="{F749650D-E647-4371-AB44-1AADF11B9B94}"/>
    <hyperlink ref="R119" r:id="rId238" xr:uid="{8060EB7C-912A-4F6E-B5E6-2740792EB26C}"/>
    <hyperlink ref="R121" r:id="rId239" xr:uid="{4F7C5629-770A-4A7F-81B6-6D42F7EBEF31}"/>
    <hyperlink ref="R124" r:id="rId240" xr:uid="{5106DA2F-38A8-486C-97A3-455B12FE3FC2}"/>
    <hyperlink ref="R132" r:id="rId241" xr:uid="{3F2006E1-AAC9-4743-8C82-C3D55B154C4A}"/>
    <hyperlink ref="R131" r:id="rId242" xr:uid="{6D40E1E2-5BB7-4560-AB6A-B011C719C98D}"/>
    <hyperlink ref="R130" r:id="rId243" xr:uid="{5108E655-A659-4C13-A764-5D84578C7423}"/>
    <hyperlink ref="R129" r:id="rId244" xr:uid="{60C27D08-72CE-419B-ACF1-D6EFBC421554}"/>
    <hyperlink ref="Q133" r:id="rId245" xr:uid="{CC580C9A-6376-44F3-8B67-491453254961}"/>
    <hyperlink ref="Q134" r:id="rId246" xr:uid="{51461A0C-14F3-4D25-B9E0-F678DB32B02A}"/>
    <hyperlink ref="Q135" r:id="rId247" xr:uid="{F7599E7E-047E-43B9-8E4C-00724C8D170A}"/>
    <hyperlink ref="Q136" r:id="rId248" xr:uid="{037A7E9E-62FA-4282-85A8-4CB38F5DA318}"/>
    <hyperlink ref="Q137" r:id="rId249" xr:uid="{E084980A-82B8-46DF-8E9F-FC3FC7421E24}"/>
    <hyperlink ref="Q138" r:id="rId250" xr:uid="{FED86034-2445-4CAA-B707-5914ACE51369}"/>
    <hyperlink ref="Q139" r:id="rId251" xr:uid="{9E7DCB9F-72C5-4B43-AAA5-E2C3D3036217}"/>
    <hyperlink ref="R137" r:id="rId252" xr:uid="{3FE42B04-0CF2-4EB7-86F4-AE03A0A6E93D}"/>
    <hyperlink ref="R134" r:id="rId253" xr:uid="{7340C6F3-1DFD-4844-BADA-F07E103FC13D}"/>
    <hyperlink ref="R139" r:id="rId254" xr:uid="{6CC3EB18-5E7B-43C5-986A-B9D338FEA924}"/>
    <hyperlink ref="R136" r:id="rId255" xr:uid="{9C2DC63F-9131-4C6C-AD98-7BB22067C836}"/>
    <hyperlink ref="R135" r:id="rId256" xr:uid="{3A33F42A-81E0-4AD2-8AD4-BD0978BC5B56}"/>
    <hyperlink ref="Q140" r:id="rId257" xr:uid="{B7B9C253-D14A-41E8-B215-05D278C2697A}"/>
    <hyperlink ref="Q141" r:id="rId258" xr:uid="{6D09BAC5-2105-4802-BCBE-FC81636A6151}"/>
    <hyperlink ref="Q142" r:id="rId259" xr:uid="{860625C4-57E2-4AE3-AF28-62FB5101704A}"/>
    <hyperlink ref="Q143" r:id="rId260" xr:uid="{58825816-69F1-436C-84C4-4C882CD8F4B1}"/>
    <hyperlink ref="R133" r:id="rId261" xr:uid="{088A2C1E-3875-4E43-AAC1-DB6DDED9392D}"/>
    <hyperlink ref="R140" r:id="rId262" xr:uid="{5E2CD447-65AA-4F71-87ED-F754647A397D}"/>
    <hyperlink ref="Q144" r:id="rId263" xr:uid="{F9EEE9C4-DA69-429E-91B8-DBBD75609A9B}"/>
    <hyperlink ref="Q145" r:id="rId264" xr:uid="{2403B9BB-CBDC-4FF0-8093-2BA260FF59E1}"/>
    <hyperlink ref="Q146" r:id="rId265" xr:uid="{3E1D4A6A-D08B-42C3-BBD8-F085986F1323}"/>
    <hyperlink ref="Q147" r:id="rId266" xr:uid="{41AF2588-6C2F-455E-882C-205BBDDC7B93}"/>
    <hyperlink ref="Q148" r:id="rId267" xr:uid="{9FF9F9C7-94DA-4131-872C-C8235738AF94}"/>
    <hyperlink ref="Q149" r:id="rId268" xr:uid="{4BB5CDDF-7119-49BC-96B6-A9A608E9B31F}"/>
    <hyperlink ref="Q150" r:id="rId269" xr:uid="{0507E4AE-CDCC-42AD-9D06-E541CCA572E2}"/>
    <hyperlink ref="Q151" r:id="rId270" xr:uid="{22242707-6E04-4EDD-BEAC-9884C1A4AA3C}"/>
    <hyperlink ref="Q152" r:id="rId271" xr:uid="{00D330A8-35EE-494A-B9B7-F876BBB54B42}"/>
    <hyperlink ref="Q153" r:id="rId272" xr:uid="{546ADD85-B27C-4F9D-AA6B-F2E5C8FCAF6C}"/>
    <hyperlink ref="Q154" r:id="rId273" xr:uid="{524DD721-3754-4F19-A09E-CDEE0E2F20D4}"/>
    <hyperlink ref="Q155" r:id="rId274" xr:uid="{5F913FA3-7055-4342-ADB7-1AC789277498}"/>
    <hyperlink ref="Q156" r:id="rId275" xr:uid="{541572A0-2172-4052-B7F7-73767FC11BFA}"/>
    <hyperlink ref="Q157" r:id="rId276" xr:uid="{2B7350F5-95A9-4140-8CCE-189E886AE582}"/>
    <hyperlink ref="Q158" r:id="rId277" xr:uid="{2516B6C5-E88D-44CD-B191-857EAB4845DE}"/>
    <hyperlink ref="Q160" r:id="rId278" xr:uid="{DACD9518-E039-4AEF-9A94-5ED18E1069AF}"/>
    <hyperlink ref="Q161" r:id="rId279" xr:uid="{28C3A59B-3E28-4015-A8B5-98475E2EFE29}"/>
    <hyperlink ref="R154" r:id="rId280" xr:uid="{D8EC76F2-238F-4227-AC59-3F1296072633}"/>
    <hyperlink ref="Q162" r:id="rId281" xr:uid="{42E980C8-5BDC-4209-9811-8B13F6A58132}"/>
    <hyperlink ref="R142" r:id="rId282" xr:uid="{CFA08E65-F9D1-4A78-96DB-29A838F36B65}"/>
    <hyperlink ref="R143" r:id="rId283" xr:uid="{71494A4F-C707-42D0-8CC9-132B84BE731A}"/>
    <hyperlink ref="Q163" r:id="rId284" xr:uid="{AD2C8343-161F-4A74-BC22-AC2119C077F0}"/>
    <hyperlink ref="R161" r:id="rId285" xr:uid="{DFEEC601-7064-4B84-98EB-AD260CE44708}"/>
    <hyperlink ref="R152" r:id="rId286" xr:uid="{AF432F49-F00D-44FF-9DB1-412375FF5AF9}"/>
    <hyperlink ref="R151" r:id="rId287" xr:uid="{BF7DA48D-41C9-4BA5-8810-8B0F65AA158C}"/>
    <hyperlink ref="Q164" r:id="rId288" xr:uid="{768A5D00-92E2-49D5-8B4E-8BF81EF2C89D}"/>
    <hyperlink ref="R149" r:id="rId289" xr:uid="{1D755F95-6DDF-4D98-B68B-2CE16E42B84D}"/>
    <hyperlink ref="R146" r:id="rId290" xr:uid="{F05615B6-6EA6-4CC5-A0C1-789A0485506B}"/>
    <hyperlink ref="R145" r:id="rId291" xr:uid="{0EAA3855-25F0-4A8A-9CFD-0E841349C95C}"/>
    <hyperlink ref="R144" r:id="rId292" xr:uid="{F3BC314E-BBB6-446E-8588-061D9C087AF0}"/>
    <hyperlink ref="R160" r:id="rId293" xr:uid="{7E1458D6-0CE8-45F4-A408-8AFD26155A5D}"/>
    <hyperlink ref="R159" r:id="rId294" xr:uid="{B97B21C0-E75E-45DF-8979-AFBB5553DF6D}"/>
    <hyperlink ref="R163" r:id="rId295" xr:uid="{3489EB01-0C9E-4970-876A-C5CE51BDF9F7}"/>
    <hyperlink ref="R162" r:id="rId296" xr:uid="{9CFC9ACC-7C27-4E57-94EB-FF65AA1EFBED}"/>
    <hyperlink ref="R157" r:id="rId297" xr:uid="{2155B069-FFDF-49CD-B4E8-E32979C1FE6C}"/>
    <hyperlink ref="R158" r:id="rId298" xr:uid="{A8B6404C-B740-4CF4-8DA8-6351E9997AFD}"/>
    <hyperlink ref="R156" r:id="rId299" xr:uid="{E671EF5F-0EEC-4EE7-9242-CE526ADFCABB}"/>
    <hyperlink ref="R155" r:id="rId300" xr:uid="{B1960B00-3F2A-4E26-9040-473F85407AA4}"/>
    <hyperlink ref="R153" r:id="rId301" xr:uid="{1CCDA6BF-4B52-40EE-9F3F-5444BE50A3C8}"/>
    <hyperlink ref="R150" r:id="rId302" xr:uid="{31989116-632F-4CC4-A15B-EE343B34A6F8}"/>
    <hyperlink ref="R147" r:id="rId303" xr:uid="{6DC71F4D-504A-494B-9D4C-C279BB4ECBA0}"/>
    <hyperlink ref="R148" r:id="rId304" xr:uid="{15928438-C006-4B61-B0C2-0971FAFD2DAE}"/>
    <hyperlink ref="R141" r:id="rId305" xr:uid="{79B09C7A-921C-4DB9-836E-9C23D8C26944}"/>
    <hyperlink ref="Q159" r:id="rId306" xr:uid="{7BEADECF-C102-4789-ABF9-ADB6BE61C39D}"/>
    <hyperlink ref="R164" r:id="rId307" xr:uid="{0105D978-8E9C-45F7-8E27-C32CCA9D174D}"/>
  </hyperlinks>
  <pageMargins left="0.7" right="0.7" top="0.75" bottom="0.75" header="0.3" footer="0.3"/>
  <pageSetup paperSize="9" orientation="portrait" horizontalDpi="4294967293" r:id="rId308"/>
  <legacyDrawing r:id="rId30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9955-23EF-4C3A-9975-7BB671BF5F99}">
  <dimension ref="A1:T150"/>
  <sheetViews>
    <sheetView topLeftCell="B1" zoomScale="70" zoomScaleNormal="70" workbookViewId="0">
      <pane ySplit="1" topLeftCell="A110" activePane="bottomLeft" state="frozen"/>
      <selection pane="bottomLeft" activeCell="K125" sqref="K125"/>
    </sheetView>
  </sheetViews>
  <sheetFormatPr defaultRowHeight="15" x14ac:dyDescent="0.25"/>
  <cols>
    <col min="1" max="1" width="22.7109375" style="395" bestFit="1" customWidth="1"/>
    <col min="2" max="2" width="12.85546875" bestFit="1" customWidth="1"/>
    <col min="3" max="3" width="9.7109375" bestFit="1" customWidth="1"/>
    <col min="4" max="4" width="10.28515625" bestFit="1" customWidth="1"/>
    <col min="5" max="5" width="10" bestFit="1" customWidth="1"/>
    <col min="6" max="6" width="12.85546875" bestFit="1" customWidth="1"/>
    <col min="7" max="7" width="11.7109375" bestFit="1" customWidth="1"/>
    <col min="8" max="8" width="21" bestFit="1" customWidth="1"/>
    <col min="10" max="10" width="13" bestFit="1" customWidth="1"/>
    <col min="11" max="11" width="23.85546875" bestFit="1" customWidth="1"/>
    <col min="12" max="12" width="15.140625" bestFit="1" customWidth="1"/>
    <col min="13" max="14" width="15.7109375" bestFit="1" customWidth="1"/>
    <col min="15" max="15" width="16.28515625" bestFit="1" customWidth="1"/>
    <col min="16" max="16" width="15.42578125" bestFit="1" customWidth="1"/>
    <col min="17" max="17" width="44.85546875" customWidth="1"/>
    <col min="18" max="18" width="46.7109375" customWidth="1"/>
    <col min="19" max="19" width="96.28515625" customWidth="1"/>
  </cols>
  <sheetData>
    <row r="1" spans="1:20" s="326" customFormat="1" ht="16.5" customHeight="1" thickBot="1" x14ac:dyDescent="0.25">
      <c r="A1" s="327" t="s">
        <v>3834</v>
      </c>
      <c r="B1" s="319" t="s">
        <v>3830</v>
      </c>
      <c r="C1" s="319" t="s">
        <v>3837</v>
      </c>
      <c r="D1" s="319" t="s">
        <v>3838</v>
      </c>
      <c r="E1" s="320" t="s">
        <v>3836</v>
      </c>
      <c r="F1" s="319" t="s">
        <v>3835</v>
      </c>
      <c r="G1" s="319" t="s">
        <v>3831</v>
      </c>
      <c r="H1" s="319" t="s">
        <v>3832</v>
      </c>
      <c r="I1" s="319" t="s">
        <v>3964</v>
      </c>
      <c r="J1" s="319" t="s">
        <v>3965</v>
      </c>
      <c r="K1" s="319" t="s">
        <v>4535</v>
      </c>
      <c r="L1" s="319" t="s">
        <v>4250</v>
      </c>
      <c r="M1" s="319" t="s">
        <v>4245</v>
      </c>
      <c r="N1" s="321" t="s">
        <v>3990</v>
      </c>
      <c r="O1" s="322" t="s">
        <v>3833</v>
      </c>
      <c r="P1" s="323" t="s">
        <v>3928</v>
      </c>
      <c r="Q1" s="324" t="s">
        <v>3839</v>
      </c>
      <c r="R1" s="324" t="s">
        <v>3840</v>
      </c>
      <c r="S1" s="325" t="s">
        <v>4277</v>
      </c>
      <c r="T1" s="297"/>
    </row>
    <row r="2" spans="1:20" ht="26.25" thickTop="1" x14ac:dyDescent="0.25">
      <c r="A2" s="392">
        <f t="shared" ref="A2:A33" ca="1" si="0">IF(B2&lt;&gt;"",IF(A2="",NOW(),A2),"")</f>
        <v>44392.912743402776</v>
      </c>
      <c r="B2" s="304" t="s">
        <v>4278</v>
      </c>
      <c r="C2" s="304" t="s">
        <v>2452</v>
      </c>
      <c r="D2" s="304" t="s">
        <v>3927</v>
      </c>
      <c r="E2" s="305">
        <v>0.01</v>
      </c>
      <c r="F2" s="304" t="s">
        <v>4280</v>
      </c>
      <c r="G2" s="304" t="s">
        <v>4281</v>
      </c>
      <c r="H2" s="304" t="s">
        <v>4280</v>
      </c>
      <c r="I2" s="304">
        <v>831.3</v>
      </c>
      <c r="J2" s="304">
        <v>0</v>
      </c>
      <c r="K2" s="304" t="s">
        <v>4534</v>
      </c>
      <c r="L2" s="304" t="s">
        <v>4252</v>
      </c>
      <c r="M2" s="304" t="s">
        <v>4246</v>
      </c>
      <c r="N2" s="306" t="s">
        <v>4035</v>
      </c>
      <c r="O2" s="307" t="s">
        <v>3980</v>
      </c>
      <c r="P2" s="305">
        <v>0</v>
      </c>
      <c r="Q2" s="328" t="s">
        <v>4279</v>
      </c>
      <c r="R2" s="328" t="s">
        <v>4283</v>
      </c>
      <c r="S2" s="308" t="s">
        <v>4282</v>
      </c>
      <c r="T2" s="270"/>
    </row>
    <row r="3" spans="1:20" ht="38.25" x14ac:dyDescent="0.25">
      <c r="A3" s="393">
        <f t="shared" ca="1" si="0"/>
        <v>44392.946371990744</v>
      </c>
      <c r="B3" s="298" t="s">
        <v>4278</v>
      </c>
      <c r="C3" s="298" t="s">
        <v>2452</v>
      </c>
      <c r="D3" s="298" t="s">
        <v>3927</v>
      </c>
      <c r="E3" s="299">
        <v>0.01</v>
      </c>
      <c r="F3" s="298" t="s">
        <v>4286</v>
      </c>
      <c r="G3" s="298" t="s">
        <v>4285</v>
      </c>
      <c r="H3" s="298">
        <v>0</v>
      </c>
      <c r="I3" s="298">
        <v>700.7</v>
      </c>
      <c r="J3" s="298">
        <v>0</v>
      </c>
      <c r="K3" s="298" t="s">
        <v>4534</v>
      </c>
      <c r="L3" s="298" t="s">
        <v>4254</v>
      </c>
      <c r="M3" s="298" t="s">
        <v>4247</v>
      </c>
      <c r="N3" s="300" t="s">
        <v>630</v>
      </c>
      <c r="O3" s="301" t="s">
        <v>3980</v>
      </c>
      <c r="P3" s="302">
        <v>-1</v>
      </c>
      <c r="Q3" s="329" t="s">
        <v>4287</v>
      </c>
      <c r="R3" s="329" t="s">
        <v>4288</v>
      </c>
      <c r="S3" s="303" t="s">
        <v>4284</v>
      </c>
      <c r="T3" s="270"/>
    </row>
    <row r="4" spans="1:20" x14ac:dyDescent="0.25">
      <c r="A4" s="392">
        <f t="shared" ca="1" si="0"/>
        <v>44392.955126157409</v>
      </c>
      <c r="B4" s="304" t="s">
        <v>4278</v>
      </c>
      <c r="C4" s="304" t="s">
        <v>2452</v>
      </c>
      <c r="D4" s="304" t="s">
        <v>3927</v>
      </c>
      <c r="E4" s="305">
        <v>0.01</v>
      </c>
      <c r="F4" s="304" t="s">
        <v>4290</v>
      </c>
      <c r="G4" s="304" t="s">
        <v>4289</v>
      </c>
      <c r="H4" s="304" t="s">
        <v>4295</v>
      </c>
      <c r="I4" s="304">
        <v>763.5</v>
      </c>
      <c r="J4" s="304">
        <v>780.6</v>
      </c>
      <c r="K4" s="304" t="s">
        <v>4534</v>
      </c>
      <c r="L4" s="304" t="s">
        <v>4252</v>
      </c>
      <c r="M4" s="304" t="s">
        <v>4247</v>
      </c>
      <c r="N4" s="306" t="s">
        <v>18</v>
      </c>
      <c r="O4" s="307" t="s">
        <v>4293</v>
      </c>
      <c r="P4" s="309">
        <v>1</v>
      </c>
      <c r="Q4" s="328" t="s">
        <v>4291</v>
      </c>
      <c r="R4" s="328" t="s">
        <v>4294</v>
      </c>
      <c r="S4" s="308" t="s">
        <v>4292</v>
      </c>
      <c r="T4" s="270"/>
    </row>
    <row r="5" spans="1:20" ht="25.5" x14ac:dyDescent="0.25">
      <c r="A5" s="393">
        <f t="shared" ca="1" si="0"/>
        <v>44393.030642824073</v>
      </c>
      <c r="B5" s="298" t="s">
        <v>4278</v>
      </c>
      <c r="C5" s="298" t="s">
        <v>2452</v>
      </c>
      <c r="D5" s="298" t="s">
        <v>3927</v>
      </c>
      <c r="E5" s="299">
        <v>0.01</v>
      </c>
      <c r="F5" s="298" t="s">
        <v>4297</v>
      </c>
      <c r="G5" s="298" t="s">
        <v>4298</v>
      </c>
      <c r="H5" s="298" t="s">
        <v>4307</v>
      </c>
      <c r="I5" s="298">
        <v>700</v>
      </c>
      <c r="J5" s="298">
        <v>1400</v>
      </c>
      <c r="K5" s="298" t="s">
        <v>4534</v>
      </c>
      <c r="L5" s="298" t="s">
        <v>4252</v>
      </c>
      <c r="M5" s="298" t="s">
        <v>4247</v>
      </c>
      <c r="N5" s="300" t="s">
        <v>18</v>
      </c>
      <c r="O5" s="301" t="s">
        <v>4303</v>
      </c>
      <c r="P5" s="302">
        <v>1</v>
      </c>
      <c r="Q5" s="329" t="s">
        <v>4296</v>
      </c>
      <c r="R5" s="329" t="s">
        <v>4304</v>
      </c>
      <c r="S5" s="303" t="s">
        <v>4299</v>
      </c>
      <c r="T5" s="270"/>
    </row>
    <row r="6" spans="1:20" ht="25.5" x14ac:dyDescent="0.25">
      <c r="A6" s="392">
        <f t="shared" ca="1" si="0"/>
        <v>44393.036109953704</v>
      </c>
      <c r="B6" s="304" t="s">
        <v>4278</v>
      </c>
      <c r="C6" s="304" t="s">
        <v>2452</v>
      </c>
      <c r="D6" s="304" t="s">
        <v>3927</v>
      </c>
      <c r="E6" s="305">
        <v>0.01</v>
      </c>
      <c r="F6" s="304" t="s">
        <v>4302</v>
      </c>
      <c r="G6" s="304" t="s">
        <v>4301</v>
      </c>
      <c r="H6" s="304" t="s">
        <v>4302</v>
      </c>
      <c r="I6" s="304">
        <v>700</v>
      </c>
      <c r="J6" s="304">
        <v>0</v>
      </c>
      <c r="K6" s="304" t="s">
        <v>4534</v>
      </c>
      <c r="L6" s="304" t="s">
        <v>4252</v>
      </c>
      <c r="M6" s="304" t="s">
        <v>4246</v>
      </c>
      <c r="N6" s="306" t="s">
        <v>4035</v>
      </c>
      <c r="O6" s="307" t="s">
        <v>3980</v>
      </c>
      <c r="P6" s="305">
        <v>0</v>
      </c>
      <c r="Q6" s="328" t="s">
        <v>4300</v>
      </c>
      <c r="R6" s="328" t="s">
        <v>4306</v>
      </c>
      <c r="S6" s="308" t="s">
        <v>4305</v>
      </c>
      <c r="T6" s="270"/>
    </row>
    <row r="7" spans="1:20" ht="25.5" x14ac:dyDescent="0.25">
      <c r="A7" s="393">
        <f t="shared" ca="1" si="0"/>
        <v>44393.050158217593</v>
      </c>
      <c r="B7" s="298" t="s">
        <v>4278</v>
      </c>
      <c r="C7" s="298" t="s">
        <v>2452</v>
      </c>
      <c r="D7" s="298" t="s">
        <v>3927</v>
      </c>
      <c r="E7" s="299">
        <v>0.01</v>
      </c>
      <c r="F7" s="298" t="s">
        <v>4309</v>
      </c>
      <c r="G7" s="298" t="s">
        <v>4308</v>
      </c>
      <c r="H7" s="298" t="s">
        <v>4313</v>
      </c>
      <c r="I7" s="300">
        <v>100</v>
      </c>
      <c r="J7" s="298">
        <v>300</v>
      </c>
      <c r="K7" s="298" t="s">
        <v>4534</v>
      </c>
      <c r="L7" s="298" t="s">
        <v>4254</v>
      </c>
      <c r="M7" s="298" t="s">
        <v>4246</v>
      </c>
      <c r="N7" s="300" t="s">
        <v>18</v>
      </c>
      <c r="O7" s="301" t="s">
        <v>4312</v>
      </c>
      <c r="P7" s="302">
        <v>1</v>
      </c>
      <c r="Q7" s="329" t="s">
        <v>4310</v>
      </c>
      <c r="R7" s="329" t="s">
        <v>4314</v>
      </c>
      <c r="S7" s="303" t="s">
        <v>4311</v>
      </c>
      <c r="T7" s="270"/>
    </row>
    <row r="8" spans="1:20" ht="38.25" x14ac:dyDescent="0.25">
      <c r="A8" s="392">
        <f t="shared" ca="1" si="0"/>
        <v>44394.01463229167</v>
      </c>
      <c r="B8" s="304" t="s">
        <v>4371</v>
      </c>
      <c r="C8" s="304" t="s">
        <v>2393</v>
      </c>
      <c r="D8" s="304" t="s">
        <v>3927</v>
      </c>
      <c r="E8" s="305">
        <v>0.01</v>
      </c>
      <c r="F8" s="304" t="s">
        <v>4372</v>
      </c>
      <c r="G8" s="304" t="s">
        <v>4373</v>
      </c>
      <c r="H8" s="304">
        <v>0</v>
      </c>
      <c r="I8" s="304">
        <v>90</v>
      </c>
      <c r="J8" s="304">
        <v>0</v>
      </c>
      <c r="K8" s="304" t="s">
        <v>4534</v>
      </c>
      <c r="L8" s="304" t="s">
        <v>4252</v>
      </c>
      <c r="M8" s="304" t="s">
        <v>4247</v>
      </c>
      <c r="N8" s="306" t="s">
        <v>630</v>
      </c>
      <c r="O8" s="337" t="s">
        <v>3980</v>
      </c>
      <c r="P8" s="309">
        <v>-1</v>
      </c>
      <c r="Q8" s="328" t="s">
        <v>4370</v>
      </c>
      <c r="R8" s="328" t="s">
        <v>4374</v>
      </c>
      <c r="S8" s="336" t="s">
        <v>4369</v>
      </c>
      <c r="T8" s="270"/>
    </row>
    <row r="9" spans="1:20" ht="44.25" customHeight="1" x14ac:dyDescent="0.25">
      <c r="A9" s="393">
        <f t="shared" ca="1" si="0"/>
        <v>44394.024838078702</v>
      </c>
      <c r="B9" s="298" t="s">
        <v>4371</v>
      </c>
      <c r="C9" s="298" t="s">
        <v>2393</v>
      </c>
      <c r="D9" s="298" t="s">
        <v>3927</v>
      </c>
      <c r="E9" s="299">
        <v>0.01</v>
      </c>
      <c r="F9" s="298" t="s">
        <v>4377</v>
      </c>
      <c r="G9" s="298" t="s">
        <v>4376</v>
      </c>
      <c r="H9" s="298" t="s">
        <v>4381</v>
      </c>
      <c r="I9" s="298">
        <v>100</v>
      </c>
      <c r="J9" s="298">
        <v>500</v>
      </c>
      <c r="K9" s="298" t="s">
        <v>4534</v>
      </c>
      <c r="L9" s="298" t="s">
        <v>4252</v>
      </c>
      <c r="M9" s="298" t="s">
        <v>4246</v>
      </c>
      <c r="N9" s="300" t="s">
        <v>18</v>
      </c>
      <c r="O9" s="339" t="s">
        <v>4380</v>
      </c>
      <c r="P9" s="302">
        <v>1</v>
      </c>
      <c r="Q9" s="329" t="s">
        <v>4375</v>
      </c>
      <c r="R9" s="329" t="s">
        <v>4379</v>
      </c>
      <c r="S9" s="338" t="s">
        <v>4378</v>
      </c>
      <c r="T9" s="270"/>
    </row>
    <row r="10" spans="1:20" ht="33.75" customHeight="1" x14ac:dyDescent="0.25">
      <c r="A10" s="392">
        <f t="shared" ca="1" si="0"/>
        <v>44394.041218749997</v>
      </c>
      <c r="B10" s="304" t="s">
        <v>4371</v>
      </c>
      <c r="C10" s="304" t="s">
        <v>2393</v>
      </c>
      <c r="D10" s="304" t="s">
        <v>3926</v>
      </c>
      <c r="E10" s="305">
        <v>0.01</v>
      </c>
      <c r="F10" s="304" t="s">
        <v>4385</v>
      </c>
      <c r="G10" s="304" t="s">
        <v>4384</v>
      </c>
      <c r="H10" s="304" t="s">
        <v>4385</v>
      </c>
      <c r="I10" s="304">
        <v>100</v>
      </c>
      <c r="J10" s="304">
        <v>0</v>
      </c>
      <c r="K10" s="304" t="s">
        <v>4534</v>
      </c>
      <c r="L10" s="304" t="s">
        <v>4252</v>
      </c>
      <c r="M10" s="304" t="s">
        <v>4247</v>
      </c>
      <c r="N10" s="306" t="s">
        <v>4035</v>
      </c>
      <c r="O10" s="337" t="s">
        <v>3980</v>
      </c>
      <c r="P10" s="305">
        <v>0</v>
      </c>
      <c r="Q10" s="328" t="s">
        <v>4382</v>
      </c>
      <c r="R10" s="328" t="s">
        <v>4386</v>
      </c>
      <c r="S10" s="336" t="s">
        <v>4383</v>
      </c>
      <c r="T10" s="270"/>
    </row>
    <row r="11" spans="1:20" ht="25.5" x14ac:dyDescent="0.25">
      <c r="A11" s="393">
        <f t="shared" ca="1" si="0"/>
        <v>44394.095215856483</v>
      </c>
      <c r="B11" s="298" t="s">
        <v>4371</v>
      </c>
      <c r="C11" s="298" t="s">
        <v>2393</v>
      </c>
      <c r="D11" s="298" t="s">
        <v>3926</v>
      </c>
      <c r="E11" s="299">
        <v>0.01</v>
      </c>
      <c r="F11" s="298" t="s">
        <v>4390</v>
      </c>
      <c r="G11" s="298" t="s">
        <v>4389</v>
      </c>
      <c r="H11" s="298" t="s">
        <v>4396</v>
      </c>
      <c r="I11" s="298">
        <v>186.8</v>
      </c>
      <c r="J11" s="298">
        <v>186.8</v>
      </c>
      <c r="K11" s="298" t="s">
        <v>4534</v>
      </c>
      <c r="L11" s="298" t="s">
        <v>4252</v>
      </c>
      <c r="M11" s="298" t="s">
        <v>4246</v>
      </c>
      <c r="N11" s="300" t="s">
        <v>18</v>
      </c>
      <c r="O11" s="339" t="s">
        <v>4293</v>
      </c>
      <c r="P11" s="302">
        <v>1</v>
      </c>
      <c r="Q11" s="329" t="s">
        <v>4388</v>
      </c>
      <c r="R11" s="329" t="s">
        <v>4395</v>
      </c>
      <c r="S11" s="338" t="s">
        <v>4387</v>
      </c>
      <c r="T11" s="270"/>
    </row>
    <row r="12" spans="1:20" x14ac:dyDescent="0.25">
      <c r="A12" s="392">
        <f t="shared" ca="1" si="0"/>
        <v>44394.100116550922</v>
      </c>
      <c r="B12" s="304" t="s">
        <v>4371</v>
      </c>
      <c r="C12" s="304" t="s">
        <v>2393</v>
      </c>
      <c r="D12" s="304" t="s">
        <v>3926</v>
      </c>
      <c r="E12" s="305">
        <v>0.01</v>
      </c>
      <c r="F12" s="304" t="s">
        <v>4394</v>
      </c>
      <c r="G12" s="304" t="s">
        <v>4393</v>
      </c>
      <c r="H12" s="304">
        <v>0</v>
      </c>
      <c r="I12" s="304">
        <v>180</v>
      </c>
      <c r="J12" s="304">
        <v>0</v>
      </c>
      <c r="K12" s="304" t="s">
        <v>4534</v>
      </c>
      <c r="L12" s="304" t="s">
        <v>4252</v>
      </c>
      <c r="M12" s="304" t="s">
        <v>4246</v>
      </c>
      <c r="N12" s="306" t="s">
        <v>630</v>
      </c>
      <c r="O12" s="337" t="s">
        <v>3980</v>
      </c>
      <c r="P12" s="309">
        <v>-1</v>
      </c>
      <c r="Q12" s="328" t="s">
        <v>4391</v>
      </c>
      <c r="R12" s="328" t="s">
        <v>4397</v>
      </c>
      <c r="S12" s="336" t="s">
        <v>4392</v>
      </c>
      <c r="T12" s="270"/>
    </row>
    <row r="13" spans="1:20" ht="25.5" x14ac:dyDescent="0.25">
      <c r="A13" s="393">
        <f t="shared" ca="1" si="0"/>
        <v>44394.117818634259</v>
      </c>
      <c r="B13" s="298" t="s">
        <v>4371</v>
      </c>
      <c r="C13" s="298" t="s">
        <v>2393</v>
      </c>
      <c r="D13" s="298" t="s">
        <v>3926</v>
      </c>
      <c r="E13" s="299">
        <v>0.01</v>
      </c>
      <c r="F13" s="298" t="s">
        <v>4399</v>
      </c>
      <c r="G13" s="298" t="s">
        <v>4398</v>
      </c>
      <c r="H13" s="298">
        <v>0</v>
      </c>
      <c r="I13" s="298">
        <v>200</v>
      </c>
      <c r="J13" s="298">
        <v>0</v>
      </c>
      <c r="K13" s="298" t="s">
        <v>4534</v>
      </c>
      <c r="L13" s="298" t="s">
        <v>4254</v>
      </c>
      <c r="M13" s="298" t="s">
        <v>4247</v>
      </c>
      <c r="N13" s="300" t="s">
        <v>630</v>
      </c>
      <c r="O13" s="339" t="s">
        <v>3980</v>
      </c>
      <c r="P13" s="302">
        <v>-1</v>
      </c>
      <c r="Q13" s="329" t="s">
        <v>4400</v>
      </c>
      <c r="R13" s="329" t="s">
        <v>4402</v>
      </c>
      <c r="S13" s="338" t="s">
        <v>4401</v>
      </c>
      <c r="T13" s="270"/>
    </row>
    <row r="14" spans="1:20" ht="38.25" x14ac:dyDescent="0.25">
      <c r="A14" s="392">
        <f t="shared" ca="1" si="0"/>
        <v>44394.121813541664</v>
      </c>
      <c r="B14" s="304" t="s">
        <v>4371</v>
      </c>
      <c r="C14" s="304" t="s">
        <v>2393</v>
      </c>
      <c r="D14" s="304" t="s">
        <v>3926</v>
      </c>
      <c r="E14" s="305">
        <v>0.01</v>
      </c>
      <c r="F14" s="340" t="s">
        <v>4403</v>
      </c>
      <c r="G14" s="304" t="s">
        <v>4405</v>
      </c>
      <c r="H14" s="340" t="s">
        <v>4403</v>
      </c>
      <c r="I14" s="304">
        <v>300</v>
      </c>
      <c r="J14" s="304"/>
      <c r="K14" s="304" t="s">
        <v>4534</v>
      </c>
      <c r="L14" s="304" t="s">
        <v>4252</v>
      </c>
      <c r="M14" s="304" t="s">
        <v>4247</v>
      </c>
      <c r="N14" s="306" t="s">
        <v>4035</v>
      </c>
      <c r="O14" s="337" t="s">
        <v>3980</v>
      </c>
      <c r="P14" s="305">
        <v>0</v>
      </c>
      <c r="Q14" s="328" t="s">
        <v>4406</v>
      </c>
      <c r="R14" s="328" t="s">
        <v>4407</v>
      </c>
      <c r="S14" s="336" t="s">
        <v>4404</v>
      </c>
      <c r="T14" s="270"/>
    </row>
    <row r="15" spans="1:20" ht="38.25" x14ac:dyDescent="0.25">
      <c r="A15" s="393">
        <f t="shared" ca="1" si="0"/>
        <v>44395.381234953704</v>
      </c>
      <c r="B15" s="298" t="s">
        <v>4371</v>
      </c>
      <c r="C15" s="298" t="s">
        <v>2393</v>
      </c>
      <c r="D15" s="298" t="s">
        <v>3926</v>
      </c>
      <c r="E15" s="299">
        <v>0.01</v>
      </c>
      <c r="F15" s="344" t="s">
        <v>4411</v>
      </c>
      <c r="G15" s="298" t="s">
        <v>4410</v>
      </c>
      <c r="H15" s="298" t="s">
        <v>4415</v>
      </c>
      <c r="I15" s="298">
        <v>200</v>
      </c>
      <c r="J15" s="298">
        <v>200</v>
      </c>
      <c r="K15" s="298" t="s">
        <v>4534</v>
      </c>
      <c r="L15" s="298" t="s">
        <v>4252</v>
      </c>
      <c r="M15" s="298" t="s">
        <v>4247</v>
      </c>
      <c r="N15" s="300" t="s">
        <v>18</v>
      </c>
      <c r="O15" s="342" t="s">
        <v>4293</v>
      </c>
      <c r="P15" s="302">
        <v>1</v>
      </c>
      <c r="Q15" s="329" t="s">
        <v>4408</v>
      </c>
      <c r="R15" s="329" t="s">
        <v>4412</v>
      </c>
      <c r="S15" s="341" t="s">
        <v>4409</v>
      </c>
    </row>
    <row r="16" spans="1:20" ht="29.25" customHeight="1" x14ac:dyDescent="0.25">
      <c r="A16" s="392">
        <f t="shared" ca="1" si="0"/>
        <v>44395.394922916668</v>
      </c>
      <c r="B16" s="304" t="s">
        <v>4371</v>
      </c>
      <c r="C16" s="304" t="s">
        <v>2393</v>
      </c>
      <c r="D16" s="304" t="s">
        <v>3926</v>
      </c>
      <c r="E16" s="305">
        <v>0.01</v>
      </c>
      <c r="F16" s="346" t="s">
        <v>4417</v>
      </c>
      <c r="G16" s="304" t="s">
        <v>4416</v>
      </c>
      <c r="H16" s="304" t="s">
        <v>4417</v>
      </c>
      <c r="I16" s="304">
        <v>400</v>
      </c>
      <c r="J16" s="304">
        <v>0</v>
      </c>
      <c r="K16" s="304" t="s">
        <v>4534</v>
      </c>
      <c r="L16" s="304" t="s">
        <v>4252</v>
      </c>
      <c r="M16" s="304" t="s">
        <v>4247</v>
      </c>
      <c r="N16" s="306" t="s">
        <v>4035</v>
      </c>
      <c r="O16" s="345" t="s">
        <v>3980</v>
      </c>
      <c r="P16" s="305">
        <v>0</v>
      </c>
      <c r="Q16" s="328" t="s">
        <v>4413</v>
      </c>
      <c r="R16" s="328" t="s">
        <v>4418</v>
      </c>
      <c r="S16" s="343" t="s">
        <v>4414</v>
      </c>
    </row>
    <row r="17" spans="1:19" ht="25.5" x14ac:dyDescent="0.25">
      <c r="A17" s="393">
        <f t="shared" ca="1" si="0"/>
        <v>44395.946318287039</v>
      </c>
      <c r="B17" s="298" t="s">
        <v>4371</v>
      </c>
      <c r="C17" s="298" t="s">
        <v>2393</v>
      </c>
      <c r="D17" s="298" t="s">
        <v>3926</v>
      </c>
      <c r="E17" s="299">
        <v>0.01</v>
      </c>
      <c r="F17" s="298" t="s">
        <v>4420</v>
      </c>
      <c r="G17" s="298" t="s">
        <v>4419</v>
      </c>
      <c r="H17" s="298" t="s">
        <v>4420</v>
      </c>
      <c r="I17" s="298">
        <v>300</v>
      </c>
      <c r="J17" s="298">
        <v>0</v>
      </c>
      <c r="K17" s="298" t="s">
        <v>4534</v>
      </c>
      <c r="L17" s="298" t="s">
        <v>4252</v>
      </c>
      <c r="M17" s="298" t="s">
        <v>4246</v>
      </c>
      <c r="N17" s="300" t="s">
        <v>4035</v>
      </c>
      <c r="O17" s="348" t="s">
        <v>3980</v>
      </c>
      <c r="P17" s="299">
        <v>0</v>
      </c>
      <c r="Q17" s="329" t="s">
        <v>4421</v>
      </c>
      <c r="R17" s="329" t="s">
        <v>4423</v>
      </c>
      <c r="S17" s="347" t="s">
        <v>4422</v>
      </c>
    </row>
    <row r="18" spans="1:19" ht="38.25" x14ac:dyDescent="0.25">
      <c r="A18" s="392">
        <f t="shared" ca="1" si="0"/>
        <v>44395.960127893515</v>
      </c>
      <c r="B18" s="304" t="s">
        <v>4371</v>
      </c>
      <c r="C18" s="304" t="s">
        <v>2393</v>
      </c>
      <c r="D18" s="304" t="s">
        <v>3926</v>
      </c>
      <c r="E18" s="305">
        <v>0.01</v>
      </c>
      <c r="F18" s="304" t="s">
        <v>4425</v>
      </c>
      <c r="G18" s="304" t="s">
        <v>4424</v>
      </c>
      <c r="H18" s="304">
        <v>0</v>
      </c>
      <c r="I18" s="304">
        <v>270</v>
      </c>
      <c r="J18" s="304">
        <v>0</v>
      </c>
      <c r="K18" s="304" t="s">
        <v>4534</v>
      </c>
      <c r="L18" s="304" t="s">
        <v>4252</v>
      </c>
      <c r="M18" s="304" t="s">
        <v>4246</v>
      </c>
      <c r="N18" s="306" t="s">
        <v>630</v>
      </c>
      <c r="O18" s="350" t="s">
        <v>3980</v>
      </c>
      <c r="P18" s="309">
        <v>-1</v>
      </c>
      <c r="Q18" s="328" t="s">
        <v>4426</v>
      </c>
      <c r="R18" s="328" t="s">
        <v>4428</v>
      </c>
      <c r="S18" s="349" t="s">
        <v>4427</v>
      </c>
    </row>
    <row r="19" spans="1:19" ht="25.5" x14ac:dyDescent="0.25">
      <c r="A19" s="393">
        <f t="shared" ca="1" si="0"/>
        <v>44396.014835995367</v>
      </c>
      <c r="B19" s="298" t="s">
        <v>4371</v>
      </c>
      <c r="C19" s="298" t="s">
        <v>2393</v>
      </c>
      <c r="D19" s="298" t="s">
        <v>3926</v>
      </c>
      <c r="E19" s="299">
        <v>0.01</v>
      </c>
      <c r="F19" s="298" t="s">
        <v>4432</v>
      </c>
      <c r="G19" s="298" t="s">
        <v>4431</v>
      </c>
      <c r="H19" s="298">
        <v>0</v>
      </c>
      <c r="I19" s="298">
        <v>230</v>
      </c>
      <c r="J19" s="298">
        <v>0</v>
      </c>
      <c r="K19" s="298" t="s">
        <v>4534</v>
      </c>
      <c r="L19" s="298" t="s">
        <v>4252</v>
      </c>
      <c r="M19" s="298" t="s">
        <v>4246</v>
      </c>
      <c r="N19" s="300" t="s">
        <v>630</v>
      </c>
      <c r="O19" s="348" t="s">
        <v>3980</v>
      </c>
      <c r="P19" s="302">
        <v>-1</v>
      </c>
      <c r="Q19" s="329" t="s">
        <v>4430</v>
      </c>
      <c r="R19" s="329" t="s">
        <v>4433</v>
      </c>
      <c r="S19" s="347" t="s">
        <v>4429</v>
      </c>
    </row>
    <row r="20" spans="1:19" x14ac:dyDescent="0.25">
      <c r="A20" s="392">
        <f t="shared" ca="1" si="0"/>
        <v>44396.035130208336</v>
      </c>
      <c r="B20" s="304" t="s">
        <v>4371</v>
      </c>
      <c r="C20" s="304" t="s">
        <v>2393</v>
      </c>
      <c r="D20" s="304" t="s">
        <v>3927</v>
      </c>
      <c r="E20" s="305">
        <v>0.01</v>
      </c>
      <c r="F20" s="304" t="s">
        <v>4436</v>
      </c>
      <c r="G20" s="304" t="s">
        <v>4435</v>
      </c>
      <c r="H20" s="304" t="s">
        <v>4437</v>
      </c>
      <c r="I20" s="304">
        <v>120</v>
      </c>
      <c r="J20" s="304">
        <v>3600</v>
      </c>
      <c r="K20" s="304" t="s">
        <v>4534</v>
      </c>
      <c r="L20" s="304" t="s">
        <v>4252</v>
      </c>
      <c r="M20" s="304" t="s">
        <v>4247</v>
      </c>
      <c r="N20" s="306" t="s">
        <v>18</v>
      </c>
      <c r="O20" s="350" t="s">
        <v>4312</v>
      </c>
      <c r="P20" s="309">
        <v>1</v>
      </c>
      <c r="Q20" s="328" t="s">
        <v>4434</v>
      </c>
      <c r="R20" s="328" t="s">
        <v>4438</v>
      </c>
      <c r="S20" s="349" t="s">
        <v>4439</v>
      </c>
    </row>
    <row r="21" spans="1:19" ht="25.5" x14ac:dyDescent="0.25">
      <c r="A21" s="393">
        <f t="shared" ca="1" si="0"/>
        <v>44396.05571724537</v>
      </c>
      <c r="B21" s="298" t="s">
        <v>4371</v>
      </c>
      <c r="C21" s="298" t="s">
        <v>2393</v>
      </c>
      <c r="D21" s="298" t="s">
        <v>3927</v>
      </c>
      <c r="E21" s="299">
        <v>0.01</v>
      </c>
      <c r="F21" s="298" t="s">
        <v>4441</v>
      </c>
      <c r="G21" s="298" t="s">
        <v>4442</v>
      </c>
      <c r="H21" s="298" t="s">
        <v>4447</v>
      </c>
      <c r="I21" s="298">
        <v>280</v>
      </c>
      <c r="J21" s="298">
        <v>1120</v>
      </c>
      <c r="K21" s="298" t="s">
        <v>4534</v>
      </c>
      <c r="L21" s="298" t="s">
        <v>4252</v>
      </c>
      <c r="M21" s="298" t="s">
        <v>4246</v>
      </c>
      <c r="N21" s="300" t="s">
        <v>18</v>
      </c>
      <c r="O21" s="348" t="s">
        <v>4445</v>
      </c>
      <c r="P21" s="302">
        <v>1</v>
      </c>
      <c r="Q21" s="329" t="s">
        <v>4440</v>
      </c>
      <c r="R21" s="329" t="s">
        <v>4444</v>
      </c>
      <c r="S21" s="347" t="s">
        <v>4452</v>
      </c>
    </row>
    <row r="22" spans="1:19" ht="29.25" customHeight="1" x14ac:dyDescent="0.25">
      <c r="A22" s="392">
        <f t="shared" ca="1" si="0"/>
        <v>44396.064000925922</v>
      </c>
      <c r="B22" s="304" t="s">
        <v>3925</v>
      </c>
      <c r="C22" s="304" t="s">
        <v>2393</v>
      </c>
      <c r="D22" s="304" t="s">
        <v>3927</v>
      </c>
      <c r="E22" s="305">
        <v>0.01</v>
      </c>
      <c r="F22" s="304" t="s">
        <v>4449</v>
      </c>
      <c r="G22" s="304" t="s">
        <v>4450</v>
      </c>
      <c r="H22" s="304" t="s">
        <v>4448</v>
      </c>
      <c r="I22" s="304">
        <v>230.5</v>
      </c>
      <c r="J22" s="304">
        <v>891</v>
      </c>
      <c r="K22" s="304" t="s">
        <v>4534</v>
      </c>
      <c r="L22" s="304" t="s">
        <v>4252</v>
      </c>
      <c r="M22" s="304" t="s">
        <v>4246</v>
      </c>
      <c r="N22" s="306" t="s">
        <v>18</v>
      </c>
      <c r="O22" s="350" t="s">
        <v>4446</v>
      </c>
      <c r="P22" s="309">
        <v>1</v>
      </c>
      <c r="Q22" s="328" t="s">
        <v>4443</v>
      </c>
      <c r="R22" s="328" t="s">
        <v>4453</v>
      </c>
      <c r="S22" s="403" t="s">
        <v>4451</v>
      </c>
    </row>
    <row r="23" spans="1:19" x14ac:dyDescent="0.25">
      <c r="A23" s="393" t="str">
        <f t="shared" ca="1" si="0"/>
        <v/>
      </c>
      <c r="B23" s="298"/>
      <c r="C23" s="298" t="s">
        <v>4540</v>
      </c>
      <c r="D23" s="298" t="s">
        <v>3926</v>
      </c>
      <c r="E23" s="299"/>
      <c r="F23" s="298"/>
      <c r="G23" s="298"/>
      <c r="H23" s="298"/>
      <c r="I23" s="298"/>
      <c r="J23" s="298"/>
      <c r="K23" s="298" t="s">
        <v>4541</v>
      </c>
      <c r="L23" s="298" t="s">
        <v>4252</v>
      </c>
      <c r="M23" s="298" t="s">
        <v>4246</v>
      </c>
      <c r="N23" s="300" t="s">
        <v>18</v>
      </c>
      <c r="O23" s="390" t="s">
        <v>4312</v>
      </c>
      <c r="P23" s="309">
        <v>1</v>
      </c>
      <c r="Q23" s="329"/>
      <c r="R23" s="329" t="s">
        <v>4539</v>
      </c>
      <c r="S23" s="351"/>
    </row>
    <row r="24" spans="1:19" x14ac:dyDescent="0.25">
      <c r="A24" s="392" t="str">
        <f t="shared" ca="1" si="0"/>
        <v/>
      </c>
      <c r="B24" s="304"/>
      <c r="C24" s="304" t="s">
        <v>4540</v>
      </c>
      <c r="D24" s="304" t="s">
        <v>3927</v>
      </c>
      <c r="E24" s="305"/>
      <c r="F24" s="304"/>
      <c r="G24" s="304"/>
      <c r="H24" s="304"/>
      <c r="I24" s="304"/>
      <c r="J24" s="304"/>
      <c r="K24" s="304" t="s">
        <v>4948</v>
      </c>
      <c r="L24" s="304" t="s">
        <v>4254</v>
      </c>
      <c r="M24" s="304" t="s">
        <v>4247</v>
      </c>
      <c r="N24" s="306" t="s">
        <v>18</v>
      </c>
      <c r="O24" s="391" t="s">
        <v>4312</v>
      </c>
      <c r="P24" s="309">
        <v>1</v>
      </c>
      <c r="Q24" s="328"/>
      <c r="R24" s="328" t="s">
        <v>4542</v>
      </c>
      <c r="S24" s="308"/>
    </row>
    <row r="25" spans="1:19" x14ac:dyDescent="0.25">
      <c r="A25" s="393" t="str">
        <f t="shared" ca="1" si="0"/>
        <v/>
      </c>
      <c r="B25" s="298"/>
      <c r="C25" s="298" t="s">
        <v>4540</v>
      </c>
      <c r="D25" s="298" t="s">
        <v>3926</v>
      </c>
      <c r="E25" s="299"/>
      <c r="F25" s="298"/>
      <c r="G25" s="298"/>
      <c r="H25" s="298"/>
      <c r="I25" s="298"/>
      <c r="J25" s="298"/>
      <c r="K25" s="298" t="s">
        <v>4541</v>
      </c>
      <c r="L25" s="298" t="s">
        <v>4252</v>
      </c>
      <c r="M25" s="298" t="s">
        <v>4246</v>
      </c>
      <c r="N25" s="300" t="s">
        <v>18</v>
      </c>
      <c r="O25" s="301" t="s">
        <v>4312</v>
      </c>
      <c r="P25" s="309">
        <v>1</v>
      </c>
      <c r="Q25" s="329"/>
      <c r="R25" s="329" t="s">
        <v>4543</v>
      </c>
      <c r="S25" s="303"/>
    </row>
    <row r="26" spans="1:19" x14ac:dyDescent="0.25">
      <c r="A26" s="392" t="str">
        <f t="shared" ca="1" si="0"/>
        <v/>
      </c>
      <c r="B26" s="304"/>
      <c r="C26" s="304" t="s">
        <v>4540</v>
      </c>
      <c r="D26" s="304" t="s">
        <v>3927</v>
      </c>
      <c r="E26" s="305"/>
      <c r="F26" s="304"/>
      <c r="G26" s="304"/>
      <c r="H26" s="304"/>
      <c r="I26" s="304"/>
      <c r="J26" s="304"/>
      <c r="K26" s="304" t="s">
        <v>4948</v>
      </c>
      <c r="L26" s="304" t="s">
        <v>4254</v>
      </c>
      <c r="M26" s="304" t="s">
        <v>4246</v>
      </c>
      <c r="N26" s="306" t="s">
        <v>18</v>
      </c>
      <c r="O26" s="307" t="s">
        <v>4312</v>
      </c>
      <c r="P26" s="309">
        <v>1</v>
      </c>
      <c r="Q26" s="328"/>
      <c r="R26" s="328" t="s">
        <v>4544</v>
      </c>
      <c r="S26" s="308"/>
    </row>
    <row r="27" spans="1:19" x14ac:dyDescent="0.25">
      <c r="A27" s="393" t="str">
        <f t="shared" ca="1" si="0"/>
        <v/>
      </c>
      <c r="B27" s="298"/>
      <c r="C27" s="298" t="s">
        <v>4540</v>
      </c>
      <c r="D27" s="298" t="s">
        <v>3927</v>
      </c>
      <c r="E27" s="299"/>
      <c r="F27" s="298"/>
      <c r="G27" s="298"/>
      <c r="H27" s="298"/>
      <c r="I27" s="298"/>
      <c r="J27" s="298"/>
      <c r="K27" s="298" t="s">
        <v>4541</v>
      </c>
      <c r="L27" s="298" t="s">
        <v>4252</v>
      </c>
      <c r="M27" s="298" t="s">
        <v>4246</v>
      </c>
      <c r="N27" s="300" t="s">
        <v>18</v>
      </c>
      <c r="O27" s="301" t="s">
        <v>4312</v>
      </c>
      <c r="P27" s="309">
        <v>1</v>
      </c>
      <c r="Q27" s="329"/>
      <c r="R27" s="329" t="s">
        <v>4545</v>
      </c>
      <c r="S27" s="303"/>
    </row>
    <row r="28" spans="1:19" x14ac:dyDescent="0.25">
      <c r="A28" s="392" t="str">
        <f t="shared" ca="1" si="0"/>
        <v/>
      </c>
      <c r="B28" s="304"/>
      <c r="C28" s="304" t="s">
        <v>4540</v>
      </c>
      <c r="D28" s="304" t="s">
        <v>3927</v>
      </c>
      <c r="E28" s="305"/>
      <c r="F28" s="304"/>
      <c r="G28" s="304"/>
      <c r="H28" s="304"/>
      <c r="I28" s="304"/>
      <c r="J28" s="304"/>
      <c r="K28" s="304" t="s">
        <v>4548</v>
      </c>
      <c r="L28" s="304" t="s">
        <v>4252</v>
      </c>
      <c r="M28" s="304" t="s">
        <v>4246</v>
      </c>
      <c r="N28" s="306" t="s">
        <v>18</v>
      </c>
      <c r="O28" s="307" t="s">
        <v>4312</v>
      </c>
      <c r="P28" s="309">
        <v>1</v>
      </c>
      <c r="Q28" s="328"/>
      <c r="R28" s="328" t="s">
        <v>4546</v>
      </c>
      <c r="S28" s="308"/>
    </row>
    <row r="29" spans="1:19" x14ac:dyDescent="0.25">
      <c r="A29" s="393" t="str">
        <f t="shared" ca="1" si="0"/>
        <v/>
      </c>
      <c r="B29" s="298"/>
      <c r="C29" s="298" t="s">
        <v>4540</v>
      </c>
      <c r="D29" s="298" t="s">
        <v>3927</v>
      </c>
      <c r="E29" s="299"/>
      <c r="F29" s="298"/>
      <c r="G29" s="298"/>
      <c r="H29" s="298"/>
      <c r="I29" s="298"/>
      <c r="J29" s="298"/>
      <c r="K29" s="298" t="s">
        <v>4550</v>
      </c>
      <c r="L29" s="298" t="s">
        <v>4252</v>
      </c>
      <c r="M29" s="298" t="s">
        <v>4246</v>
      </c>
      <c r="N29" s="300" t="s">
        <v>18</v>
      </c>
      <c r="O29" s="301" t="s">
        <v>4312</v>
      </c>
      <c r="P29" s="309">
        <v>1</v>
      </c>
      <c r="Q29" s="329"/>
      <c r="R29" s="329" t="s">
        <v>4549</v>
      </c>
      <c r="S29" s="303"/>
    </row>
    <row r="30" spans="1:19" x14ac:dyDescent="0.25">
      <c r="A30" s="392" t="str">
        <f t="shared" ca="1" si="0"/>
        <v/>
      </c>
      <c r="B30" s="304"/>
      <c r="C30" s="304" t="s">
        <v>4540</v>
      </c>
      <c r="D30" s="304" t="s">
        <v>3926</v>
      </c>
      <c r="E30" s="305"/>
      <c r="F30" s="304"/>
      <c r="G30" s="304"/>
      <c r="H30" s="304"/>
      <c r="I30" s="304"/>
      <c r="J30" s="304"/>
      <c r="K30" s="304" t="s">
        <v>4541</v>
      </c>
      <c r="L30" s="304" t="s">
        <v>4252</v>
      </c>
      <c r="M30" s="304" t="s">
        <v>4247</v>
      </c>
      <c r="N30" s="306" t="s">
        <v>18</v>
      </c>
      <c r="O30" s="307" t="s">
        <v>4312</v>
      </c>
      <c r="P30" s="309">
        <v>1</v>
      </c>
      <c r="Q30" s="328"/>
      <c r="R30" s="328" t="s">
        <v>4551</v>
      </c>
      <c r="S30" s="308"/>
    </row>
    <row r="31" spans="1:19" x14ac:dyDescent="0.25">
      <c r="A31" s="393" t="str">
        <f t="shared" ca="1" si="0"/>
        <v/>
      </c>
      <c r="B31" s="298"/>
      <c r="C31" s="298" t="s">
        <v>4540</v>
      </c>
      <c r="D31" s="298" t="s">
        <v>3926</v>
      </c>
      <c r="E31" s="299"/>
      <c r="F31" s="298"/>
      <c r="G31" s="298"/>
      <c r="H31" s="298"/>
      <c r="I31" s="298"/>
      <c r="J31" s="298"/>
      <c r="K31" s="298" t="s">
        <v>4541</v>
      </c>
      <c r="L31" s="298" t="s">
        <v>4252</v>
      </c>
      <c r="M31" s="298" t="s">
        <v>4246</v>
      </c>
      <c r="N31" s="300" t="s">
        <v>18</v>
      </c>
      <c r="O31" s="301" t="s">
        <v>4312</v>
      </c>
      <c r="P31" s="309">
        <v>1</v>
      </c>
      <c r="Q31" s="329"/>
      <c r="R31" s="329" t="s">
        <v>4552</v>
      </c>
      <c r="S31" s="303"/>
    </row>
    <row r="32" spans="1:19" x14ac:dyDescent="0.25">
      <c r="A32" s="392" t="str">
        <f t="shared" ca="1" si="0"/>
        <v/>
      </c>
      <c r="B32" s="304"/>
      <c r="C32" s="304" t="s">
        <v>1233</v>
      </c>
      <c r="D32" s="304" t="s">
        <v>3927</v>
      </c>
      <c r="E32" s="305"/>
      <c r="F32" s="304"/>
      <c r="G32" s="304"/>
      <c r="H32" s="304"/>
      <c r="I32" s="304"/>
      <c r="J32" s="304"/>
      <c r="K32" s="304" t="s">
        <v>4550</v>
      </c>
      <c r="L32" s="304" t="s">
        <v>4252</v>
      </c>
      <c r="M32" s="304" t="s">
        <v>4246</v>
      </c>
      <c r="N32" s="306" t="s">
        <v>18</v>
      </c>
      <c r="O32" s="307" t="s">
        <v>4312</v>
      </c>
      <c r="P32" s="309">
        <v>1</v>
      </c>
      <c r="Q32" s="310"/>
      <c r="R32" s="328" t="s">
        <v>4553</v>
      </c>
      <c r="S32" s="308"/>
    </row>
    <row r="33" spans="1:19" x14ac:dyDescent="0.25">
      <c r="A33" s="393" t="str">
        <f t="shared" ca="1" si="0"/>
        <v/>
      </c>
      <c r="B33" s="298"/>
      <c r="C33" s="298" t="s">
        <v>1233</v>
      </c>
      <c r="D33" s="298" t="s">
        <v>3927</v>
      </c>
      <c r="E33" s="299"/>
      <c r="F33" s="298"/>
      <c r="G33" s="298"/>
      <c r="H33" s="298"/>
      <c r="I33" s="298"/>
      <c r="J33" s="298"/>
      <c r="K33" s="298" t="s">
        <v>4541</v>
      </c>
      <c r="L33" s="298" t="s">
        <v>4252</v>
      </c>
      <c r="M33" s="298" t="s">
        <v>4247</v>
      </c>
      <c r="N33" s="300" t="s">
        <v>630</v>
      </c>
      <c r="O33" s="301" t="s">
        <v>4312</v>
      </c>
      <c r="P33" s="309">
        <v>-1</v>
      </c>
      <c r="Q33" s="329"/>
      <c r="R33" s="329" t="s">
        <v>4554</v>
      </c>
      <c r="S33" s="303"/>
    </row>
    <row r="34" spans="1:19" x14ac:dyDescent="0.25">
      <c r="A34" s="392" t="str">
        <f t="shared" ref="A34:A65" ca="1" si="1">IF(B34&lt;&gt;"",IF(A34="",NOW(),A34),"")</f>
        <v/>
      </c>
      <c r="B34" s="304"/>
      <c r="C34" s="304" t="s">
        <v>1233</v>
      </c>
      <c r="D34" s="304" t="s">
        <v>3926</v>
      </c>
      <c r="E34" s="305"/>
      <c r="F34" s="304"/>
      <c r="G34" s="304"/>
      <c r="H34" s="304"/>
      <c r="I34" s="304"/>
      <c r="J34" s="304"/>
      <c r="K34" s="304" t="s">
        <v>4541</v>
      </c>
      <c r="L34" s="304" t="s">
        <v>4252</v>
      </c>
      <c r="M34" s="304" t="s">
        <v>4247</v>
      </c>
      <c r="N34" s="306" t="s">
        <v>18</v>
      </c>
      <c r="O34" s="307" t="s">
        <v>4312</v>
      </c>
      <c r="P34" s="309">
        <v>1</v>
      </c>
      <c r="Q34" s="328"/>
      <c r="R34" s="328" t="s">
        <v>4555</v>
      </c>
      <c r="S34" s="308"/>
    </row>
    <row r="35" spans="1:19" x14ac:dyDescent="0.25">
      <c r="A35" s="393" t="str">
        <f t="shared" ca="1" si="1"/>
        <v/>
      </c>
      <c r="B35" s="298"/>
      <c r="C35" s="298" t="s">
        <v>1233</v>
      </c>
      <c r="D35" s="298" t="s">
        <v>3927</v>
      </c>
      <c r="E35" s="299"/>
      <c r="F35" s="298"/>
      <c r="G35" s="298"/>
      <c r="H35" s="298"/>
      <c r="I35" s="298"/>
      <c r="J35" s="298"/>
      <c r="K35" s="298" t="s">
        <v>4557</v>
      </c>
      <c r="L35" s="298" t="s">
        <v>4252</v>
      </c>
      <c r="M35" s="298" t="s">
        <v>4246</v>
      </c>
      <c r="N35" s="300" t="s">
        <v>18</v>
      </c>
      <c r="O35" s="301" t="s">
        <v>4312</v>
      </c>
      <c r="P35" s="309">
        <v>1</v>
      </c>
      <c r="Q35" s="329"/>
      <c r="R35" s="329" t="s">
        <v>4556</v>
      </c>
      <c r="S35" s="303"/>
    </row>
    <row r="36" spans="1:19" x14ac:dyDescent="0.25">
      <c r="A36" s="392" t="str">
        <f t="shared" ca="1" si="1"/>
        <v/>
      </c>
      <c r="B36" s="304"/>
      <c r="C36" s="304" t="s">
        <v>1233</v>
      </c>
      <c r="D36" s="304" t="s">
        <v>3927</v>
      </c>
      <c r="E36" s="305"/>
      <c r="F36" s="304"/>
      <c r="G36" s="304"/>
      <c r="H36" s="304"/>
      <c r="I36" s="304"/>
      <c r="J36" s="304"/>
      <c r="K36" s="304" t="s">
        <v>4550</v>
      </c>
      <c r="L36" s="304" t="s">
        <v>4252</v>
      </c>
      <c r="M36" s="304" t="s">
        <v>4246</v>
      </c>
      <c r="N36" s="306" t="s">
        <v>18</v>
      </c>
      <c r="O36" s="307" t="s">
        <v>4312</v>
      </c>
      <c r="P36" s="309">
        <v>1</v>
      </c>
      <c r="Q36" s="328"/>
      <c r="R36" s="328" t="s">
        <v>4558</v>
      </c>
      <c r="S36" s="308"/>
    </row>
    <row r="37" spans="1:19" x14ac:dyDescent="0.25">
      <c r="A37" s="393" t="str">
        <f t="shared" ca="1" si="1"/>
        <v/>
      </c>
      <c r="B37" s="298"/>
      <c r="C37" s="298" t="s">
        <v>1233</v>
      </c>
      <c r="D37" s="298" t="s">
        <v>3926</v>
      </c>
      <c r="E37" s="299"/>
      <c r="F37" s="298"/>
      <c r="G37" s="298"/>
      <c r="H37" s="298"/>
      <c r="I37" s="298"/>
      <c r="J37" s="298"/>
      <c r="K37" s="298" t="s">
        <v>4550</v>
      </c>
      <c r="L37" s="298" t="s">
        <v>4252</v>
      </c>
      <c r="M37" s="298" t="s">
        <v>4246</v>
      </c>
      <c r="N37" s="300" t="s">
        <v>18</v>
      </c>
      <c r="O37" s="301" t="s">
        <v>4312</v>
      </c>
      <c r="P37" s="309">
        <v>1</v>
      </c>
      <c r="Q37" s="329"/>
      <c r="R37" s="329" t="s">
        <v>4559</v>
      </c>
      <c r="S37" s="303"/>
    </row>
    <row r="38" spans="1:19" x14ac:dyDescent="0.25">
      <c r="A38" s="392" t="str">
        <f t="shared" ca="1" si="1"/>
        <v/>
      </c>
      <c r="B38" s="304"/>
      <c r="C38" s="304" t="s">
        <v>1233</v>
      </c>
      <c r="D38" s="304" t="s">
        <v>3926</v>
      </c>
      <c r="E38" s="305"/>
      <c r="F38" s="304"/>
      <c r="G38" s="304"/>
      <c r="H38" s="304"/>
      <c r="I38" s="304"/>
      <c r="J38" s="304"/>
      <c r="K38" s="304" t="s">
        <v>4541</v>
      </c>
      <c r="L38" s="304" t="s">
        <v>4252</v>
      </c>
      <c r="M38" s="304" t="s">
        <v>4247</v>
      </c>
      <c r="N38" s="306" t="s">
        <v>630</v>
      </c>
      <c r="O38" s="307" t="s">
        <v>4312</v>
      </c>
      <c r="P38" s="309">
        <v>-1</v>
      </c>
      <c r="Q38" s="328"/>
      <c r="R38" s="328" t="s">
        <v>4560</v>
      </c>
      <c r="S38" s="308"/>
    </row>
    <row r="39" spans="1:19" x14ac:dyDescent="0.25">
      <c r="A39" s="393" t="str">
        <f t="shared" ca="1" si="1"/>
        <v/>
      </c>
      <c r="B39" s="298"/>
      <c r="C39" s="298" t="s">
        <v>1233</v>
      </c>
      <c r="D39" s="298" t="s">
        <v>3926</v>
      </c>
      <c r="E39" s="299"/>
      <c r="F39" s="298"/>
      <c r="G39" s="298"/>
      <c r="H39" s="298"/>
      <c r="I39" s="298"/>
      <c r="J39" s="298"/>
      <c r="K39" s="298" t="s">
        <v>4550</v>
      </c>
      <c r="L39" s="298" t="s">
        <v>4252</v>
      </c>
      <c r="M39" s="298" t="s">
        <v>4246</v>
      </c>
      <c r="N39" s="300" t="s">
        <v>630</v>
      </c>
      <c r="O39" s="390" t="s">
        <v>4312</v>
      </c>
      <c r="P39" s="309">
        <v>-1</v>
      </c>
      <c r="Q39" s="329"/>
      <c r="R39" s="329" t="s">
        <v>4561</v>
      </c>
      <c r="S39" s="303"/>
    </row>
    <row r="40" spans="1:19" x14ac:dyDescent="0.25">
      <c r="A40" s="392" t="str">
        <f t="shared" ca="1" si="1"/>
        <v/>
      </c>
      <c r="B40" s="304"/>
      <c r="C40" s="304" t="s">
        <v>1233</v>
      </c>
      <c r="D40" s="304" t="s">
        <v>3927</v>
      </c>
      <c r="E40" s="305"/>
      <c r="F40" s="304"/>
      <c r="G40" s="304"/>
      <c r="H40" s="304"/>
      <c r="I40" s="304"/>
      <c r="J40" s="304"/>
      <c r="K40" s="304" t="s">
        <v>4550</v>
      </c>
      <c r="L40" s="304" t="s">
        <v>4252</v>
      </c>
      <c r="M40" s="304" t="s">
        <v>4246</v>
      </c>
      <c r="N40" s="306" t="s">
        <v>18</v>
      </c>
      <c r="O40" s="307" t="s">
        <v>4312</v>
      </c>
      <c r="P40" s="309">
        <v>1</v>
      </c>
      <c r="Q40" s="328"/>
      <c r="R40" s="328" t="s">
        <v>4562</v>
      </c>
      <c r="S40" s="308"/>
    </row>
    <row r="41" spans="1:19" x14ac:dyDescent="0.25">
      <c r="A41" s="393" t="str">
        <f t="shared" ca="1" si="1"/>
        <v/>
      </c>
      <c r="B41" s="298"/>
      <c r="C41" s="298" t="s">
        <v>1233</v>
      </c>
      <c r="D41" s="298" t="s">
        <v>3927</v>
      </c>
      <c r="E41" s="299"/>
      <c r="F41" s="298"/>
      <c r="G41" s="298"/>
      <c r="H41" s="298"/>
      <c r="I41" s="298"/>
      <c r="J41" s="298"/>
      <c r="K41" s="298" t="s">
        <v>4557</v>
      </c>
      <c r="L41" s="298" t="s">
        <v>4252</v>
      </c>
      <c r="M41" s="298" t="s">
        <v>4246</v>
      </c>
      <c r="N41" s="300" t="s">
        <v>18</v>
      </c>
      <c r="O41" s="301" t="s">
        <v>4312</v>
      </c>
      <c r="P41" s="309">
        <v>1</v>
      </c>
      <c r="Q41" s="329"/>
      <c r="R41" s="329" t="s">
        <v>4563</v>
      </c>
      <c r="S41" s="303"/>
    </row>
    <row r="42" spans="1:19" x14ac:dyDescent="0.25">
      <c r="A42" s="392" t="str">
        <f t="shared" ca="1" si="1"/>
        <v/>
      </c>
      <c r="B42" s="304"/>
      <c r="C42" s="304" t="s">
        <v>1233</v>
      </c>
      <c r="D42" s="304" t="s">
        <v>3927</v>
      </c>
      <c r="E42" s="305"/>
      <c r="F42" s="304"/>
      <c r="G42" s="304"/>
      <c r="H42" s="304"/>
      <c r="I42" s="304"/>
      <c r="J42" s="304"/>
      <c r="K42" s="304" t="s">
        <v>4557</v>
      </c>
      <c r="L42" s="304" t="s">
        <v>4252</v>
      </c>
      <c r="M42" s="304" t="s">
        <v>4246</v>
      </c>
      <c r="N42" s="306" t="s">
        <v>18</v>
      </c>
      <c r="O42" s="391" t="s">
        <v>4565</v>
      </c>
      <c r="P42" s="309">
        <v>1</v>
      </c>
      <c r="Q42" s="328"/>
      <c r="R42" s="328" t="s">
        <v>4564</v>
      </c>
      <c r="S42" s="308"/>
    </row>
    <row r="43" spans="1:19" x14ac:dyDescent="0.25">
      <c r="A43" s="393" t="str">
        <f t="shared" ca="1" si="1"/>
        <v/>
      </c>
      <c r="B43" s="298"/>
      <c r="C43" s="298" t="s">
        <v>1233</v>
      </c>
      <c r="D43" s="298" t="s">
        <v>3926</v>
      </c>
      <c r="E43" s="299"/>
      <c r="F43" s="298"/>
      <c r="G43" s="298"/>
      <c r="H43" s="298"/>
      <c r="I43" s="298"/>
      <c r="J43" s="298"/>
      <c r="K43" s="298" t="s">
        <v>4948</v>
      </c>
      <c r="L43" s="298" t="s">
        <v>4252</v>
      </c>
      <c r="M43" s="298" t="s">
        <v>4246</v>
      </c>
      <c r="N43" s="300" t="s">
        <v>18</v>
      </c>
      <c r="O43" s="390" t="s">
        <v>4293</v>
      </c>
      <c r="P43" s="309">
        <v>1</v>
      </c>
      <c r="Q43" s="329"/>
      <c r="R43" s="329" t="s">
        <v>4566</v>
      </c>
      <c r="S43" s="303"/>
    </row>
    <row r="44" spans="1:19" x14ac:dyDescent="0.25">
      <c r="A44" s="392" t="str">
        <f t="shared" ca="1" si="1"/>
        <v/>
      </c>
      <c r="B44" s="304"/>
      <c r="C44" s="304" t="s">
        <v>1233</v>
      </c>
      <c r="D44" s="304" t="s">
        <v>3926</v>
      </c>
      <c r="E44" s="305"/>
      <c r="F44" s="304"/>
      <c r="G44" s="304"/>
      <c r="H44" s="304"/>
      <c r="I44" s="304"/>
      <c r="J44" s="304"/>
      <c r="K44" s="304" t="s">
        <v>4550</v>
      </c>
      <c r="L44" s="304" t="s">
        <v>4252</v>
      </c>
      <c r="M44" s="304" t="s">
        <v>4246</v>
      </c>
      <c r="N44" s="306" t="s">
        <v>18</v>
      </c>
      <c r="O44" s="307" t="s">
        <v>4312</v>
      </c>
      <c r="P44" s="309">
        <v>1</v>
      </c>
      <c r="Q44" s="328"/>
      <c r="R44" s="328" t="s">
        <v>4567</v>
      </c>
      <c r="S44" s="308"/>
    </row>
    <row r="45" spans="1:19" x14ac:dyDescent="0.25">
      <c r="A45" s="393" t="str">
        <f t="shared" ca="1" si="1"/>
        <v/>
      </c>
      <c r="B45" s="298"/>
      <c r="C45" s="298" t="s">
        <v>1233</v>
      </c>
      <c r="D45" s="298" t="s">
        <v>3926</v>
      </c>
      <c r="E45" s="299"/>
      <c r="F45" s="298"/>
      <c r="G45" s="298"/>
      <c r="H45" s="298"/>
      <c r="I45" s="298"/>
      <c r="J45" s="298"/>
      <c r="K45" s="298" t="s">
        <v>4541</v>
      </c>
      <c r="L45" s="298" t="s">
        <v>4252</v>
      </c>
      <c r="M45" s="298" t="s">
        <v>4246</v>
      </c>
      <c r="N45" s="300" t="s">
        <v>18</v>
      </c>
      <c r="O45" s="301" t="s">
        <v>4312</v>
      </c>
      <c r="P45" s="309">
        <v>1</v>
      </c>
      <c r="Q45" s="329"/>
      <c r="R45" s="329" t="s">
        <v>4568</v>
      </c>
      <c r="S45" s="303"/>
    </row>
    <row r="46" spans="1:19" x14ac:dyDescent="0.25">
      <c r="A46" s="392" t="str">
        <f t="shared" ca="1" si="1"/>
        <v/>
      </c>
      <c r="B46" s="304"/>
      <c r="C46" s="304" t="s">
        <v>1236</v>
      </c>
      <c r="D46" s="304" t="s">
        <v>3926</v>
      </c>
      <c r="E46" s="305"/>
      <c r="F46" s="304"/>
      <c r="G46" s="304"/>
      <c r="H46" s="304"/>
      <c r="I46" s="304"/>
      <c r="J46" s="304"/>
      <c r="K46" s="304" t="s">
        <v>4550</v>
      </c>
      <c r="L46" s="304" t="s">
        <v>4252</v>
      </c>
      <c r="M46" s="304" t="s">
        <v>4247</v>
      </c>
      <c r="N46" s="306" t="s">
        <v>18</v>
      </c>
      <c r="O46" s="307" t="s">
        <v>4312</v>
      </c>
      <c r="P46" s="309">
        <v>1</v>
      </c>
      <c r="Q46" s="328"/>
      <c r="R46" s="328" t="s">
        <v>4569</v>
      </c>
      <c r="S46" s="308"/>
    </row>
    <row r="47" spans="1:19" x14ac:dyDescent="0.25">
      <c r="A47" s="393" t="str">
        <f t="shared" ca="1" si="1"/>
        <v/>
      </c>
      <c r="B47" s="298"/>
      <c r="C47" s="298" t="s">
        <v>1236</v>
      </c>
      <c r="D47" s="298" t="s">
        <v>3926</v>
      </c>
      <c r="E47" s="299"/>
      <c r="F47" s="298"/>
      <c r="G47" s="298"/>
      <c r="H47" s="298"/>
      <c r="I47" s="298"/>
      <c r="J47" s="298"/>
      <c r="K47" s="298" t="s">
        <v>4571</v>
      </c>
      <c r="L47" s="298" t="s">
        <v>4252</v>
      </c>
      <c r="M47" s="298" t="s">
        <v>4247</v>
      </c>
      <c r="N47" s="300" t="s">
        <v>18</v>
      </c>
      <c r="O47" s="301" t="s">
        <v>4312</v>
      </c>
      <c r="P47" s="309">
        <v>1</v>
      </c>
      <c r="Q47" s="329"/>
      <c r="R47" s="329" t="s">
        <v>4570</v>
      </c>
      <c r="S47" s="303"/>
    </row>
    <row r="48" spans="1:19" x14ac:dyDescent="0.25">
      <c r="A48" s="392" t="str">
        <f t="shared" ca="1" si="1"/>
        <v/>
      </c>
      <c r="B48" s="304"/>
      <c r="C48" s="304" t="s">
        <v>1236</v>
      </c>
      <c r="D48" s="304" t="s">
        <v>3926</v>
      </c>
      <c r="E48" s="305"/>
      <c r="F48" s="304"/>
      <c r="G48" s="304"/>
      <c r="H48" s="304"/>
      <c r="I48" s="304"/>
      <c r="J48" s="304"/>
      <c r="K48" s="304" t="s">
        <v>4571</v>
      </c>
      <c r="L48" s="304" t="s">
        <v>4252</v>
      </c>
      <c r="M48" s="304" t="s">
        <v>4247</v>
      </c>
      <c r="N48" s="306" t="s">
        <v>630</v>
      </c>
      <c r="O48" s="307" t="s">
        <v>4312</v>
      </c>
      <c r="P48" s="309">
        <v>-1</v>
      </c>
      <c r="Q48" s="328"/>
      <c r="R48" s="328" t="s">
        <v>4572</v>
      </c>
      <c r="S48" s="308"/>
    </row>
    <row r="49" spans="1:19" x14ac:dyDescent="0.25">
      <c r="A49" s="393" t="str">
        <f t="shared" ca="1" si="1"/>
        <v/>
      </c>
      <c r="B49" s="298"/>
      <c r="C49" s="298" t="s">
        <v>1236</v>
      </c>
      <c r="D49" s="298" t="s">
        <v>3927</v>
      </c>
      <c r="E49" s="299"/>
      <c r="F49" s="298"/>
      <c r="G49" s="298"/>
      <c r="H49" s="298"/>
      <c r="I49" s="298"/>
      <c r="J49" s="298"/>
      <c r="K49" s="298" t="s">
        <v>4575</v>
      </c>
      <c r="L49" s="298" t="s">
        <v>4252</v>
      </c>
      <c r="M49" s="298" t="s">
        <v>4574</v>
      </c>
      <c r="N49" s="300" t="s">
        <v>630</v>
      </c>
      <c r="O49" s="301" t="s">
        <v>4312</v>
      </c>
      <c r="P49" s="309">
        <v>-1</v>
      </c>
      <c r="Q49" s="329"/>
      <c r="R49" s="329" t="s">
        <v>4573</v>
      </c>
      <c r="S49" s="303"/>
    </row>
    <row r="50" spans="1:19" x14ac:dyDescent="0.25">
      <c r="A50" s="392" t="str">
        <f t="shared" ca="1" si="1"/>
        <v/>
      </c>
      <c r="B50" s="304"/>
      <c r="C50" s="304" t="s">
        <v>1236</v>
      </c>
      <c r="D50" s="304" t="s">
        <v>3927</v>
      </c>
      <c r="E50" s="305"/>
      <c r="F50" s="304"/>
      <c r="G50" s="304"/>
      <c r="H50" s="304"/>
      <c r="I50" s="304"/>
      <c r="J50" s="304"/>
      <c r="K50" s="304" t="s">
        <v>4948</v>
      </c>
      <c r="L50" s="304" t="s">
        <v>4252</v>
      </c>
      <c r="M50" s="304" t="s">
        <v>4247</v>
      </c>
      <c r="N50" s="306" t="s">
        <v>18</v>
      </c>
      <c r="O50" s="307" t="s">
        <v>4312</v>
      </c>
      <c r="P50" s="309">
        <v>1</v>
      </c>
      <c r="Q50" s="328"/>
      <c r="R50" s="328" t="s">
        <v>4576</v>
      </c>
      <c r="S50" s="308"/>
    </row>
    <row r="51" spans="1:19" x14ac:dyDescent="0.25">
      <c r="A51" s="393" t="str">
        <f t="shared" ca="1" si="1"/>
        <v/>
      </c>
      <c r="B51" s="298"/>
      <c r="C51" s="298" t="s">
        <v>1236</v>
      </c>
      <c r="D51" s="298" t="s">
        <v>3926</v>
      </c>
      <c r="E51" s="299"/>
      <c r="F51" s="298"/>
      <c r="G51" s="298"/>
      <c r="H51" s="298"/>
      <c r="I51" s="298"/>
      <c r="J51" s="298"/>
      <c r="K51" s="298" t="s">
        <v>4541</v>
      </c>
      <c r="L51" s="298" t="s">
        <v>4252</v>
      </c>
      <c r="M51" s="298" t="s">
        <v>4246</v>
      </c>
      <c r="N51" s="300" t="s">
        <v>630</v>
      </c>
      <c r="O51" s="301" t="s">
        <v>4312</v>
      </c>
      <c r="P51" s="309">
        <v>-1</v>
      </c>
      <c r="Q51" s="329"/>
      <c r="R51" s="329" t="s">
        <v>4577</v>
      </c>
      <c r="S51" s="303"/>
    </row>
    <row r="52" spans="1:19" x14ac:dyDescent="0.25">
      <c r="A52" s="392" t="str">
        <f t="shared" ca="1" si="1"/>
        <v/>
      </c>
      <c r="B52" s="304"/>
      <c r="C52" s="304" t="s">
        <v>1236</v>
      </c>
      <c r="D52" s="304" t="s">
        <v>3927</v>
      </c>
      <c r="E52" s="305"/>
      <c r="F52" s="304"/>
      <c r="G52" s="304"/>
      <c r="H52" s="304"/>
      <c r="I52" s="304"/>
      <c r="J52" s="304"/>
      <c r="K52" s="304" t="s">
        <v>4557</v>
      </c>
      <c r="L52" s="304" t="s">
        <v>4252</v>
      </c>
      <c r="M52" s="304" t="s">
        <v>4247</v>
      </c>
      <c r="N52" s="306" t="s">
        <v>630</v>
      </c>
      <c r="O52" s="307" t="s">
        <v>4312</v>
      </c>
      <c r="P52" s="309">
        <v>-1</v>
      </c>
      <c r="Q52" s="328"/>
      <c r="R52" s="328" t="s">
        <v>4578</v>
      </c>
      <c r="S52" s="308"/>
    </row>
    <row r="53" spans="1:19" x14ac:dyDescent="0.25">
      <c r="A53" s="393" t="str">
        <f t="shared" ca="1" si="1"/>
        <v/>
      </c>
      <c r="B53" s="298"/>
      <c r="C53" s="298" t="s">
        <v>1236</v>
      </c>
      <c r="D53" s="298" t="s">
        <v>3927</v>
      </c>
      <c r="E53" s="299"/>
      <c r="F53" s="298"/>
      <c r="G53" s="298"/>
      <c r="H53" s="298"/>
      <c r="I53" s="298"/>
      <c r="J53" s="298"/>
      <c r="K53" s="298" t="s">
        <v>4948</v>
      </c>
      <c r="L53" s="298" t="s">
        <v>4252</v>
      </c>
      <c r="M53" s="298" t="s">
        <v>4246</v>
      </c>
      <c r="N53" s="300" t="s">
        <v>18</v>
      </c>
      <c r="O53" s="301" t="s">
        <v>4312</v>
      </c>
      <c r="P53" s="309">
        <v>1</v>
      </c>
      <c r="Q53" s="329"/>
      <c r="R53" s="329" t="s">
        <v>4579</v>
      </c>
      <c r="S53" s="303"/>
    </row>
    <row r="54" spans="1:19" x14ac:dyDescent="0.25">
      <c r="A54" s="392" t="str">
        <f t="shared" ca="1" si="1"/>
        <v/>
      </c>
      <c r="B54" s="304"/>
      <c r="C54" s="304" t="s">
        <v>1236</v>
      </c>
      <c r="D54" s="304" t="s">
        <v>3927</v>
      </c>
      <c r="E54" s="305"/>
      <c r="F54" s="304"/>
      <c r="G54" s="304"/>
      <c r="H54" s="304"/>
      <c r="I54" s="304"/>
      <c r="J54" s="304"/>
      <c r="K54" s="304" t="s">
        <v>4581</v>
      </c>
      <c r="L54" s="304" t="s">
        <v>4252</v>
      </c>
      <c r="M54" s="304" t="s">
        <v>4247</v>
      </c>
      <c r="N54" s="306" t="s">
        <v>630</v>
      </c>
      <c r="O54" s="307" t="s">
        <v>4312</v>
      </c>
      <c r="P54" s="309">
        <v>-1</v>
      </c>
      <c r="Q54" s="328"/>
      <c r="R54" s="328" t="s">
        <v>4580</v>
      </c>
      <c r="S54" s="308"/>
    </row>
    <row r="55" spans="1:19" x14ac:dyDescent="0.25">
      <c r="A55" s="393" t="str">
        <f t="shared" ca="1" si="1"/>
        <v/>
      </c>
      <c r="B55" s="298"/>
      <c r="C55" s="298" t="s">
        <v>1236</v>
      </c>
      <c r="D55" s="298" t="s">
        <v>3927</v>
      </c>
      <c r="E55" s="299"/>
      <c r="F55" s="298"/>
      <c r="G55" s="298"/>
      <c r="H55" s="298"/>
      <c r="I55" s="298"/>
      <c r="J55" s="298"/>
      <c r="K55" s="298" t="s">
        <v>4550</v>
      </c>
      <c r="L55" s="298" t="s">
        <v>4252</v>
      </c>
      <c r="M55" s="298" t="s">
        <v>4247</v>
      </c>
      <c r="N55" s="300" t="s">
        <v>630</v>
      </c>
      <c r="O55" s="301" t="s">
        <v>4312</v>
      </c>
      <c r="P55" s="309">
        <v>-1</v>
      </c>
      <c r="Q55" s="329"/>
      <c r="R55" s="329" t="s">
        <v>4582</v>
      </c>
      <c r="S55" s="303"/>
    </row>
    <row r="56" spans="1:19" x14ac:dyDescent="0.25">
      <c r="A56" s="392" t="str">
        <f t="shared" ca="1" si="1"/>
        <v/>
      </c>
      <c r="B56" s="304"/>
      <c r="C56" s="304" t="s">
        <v>1236</v>
      </c>
      <c r="D56" s="304" t="s">
        <v>3927</v>
      </c>
      <c r="E56" s="305"/>
      <c r="F56" s="304"/>
      <c r="G56" s="304"/>
      <c r="H56" s="304"/>
      <c r="I56" s="304"/>
      <c r="J56" s="304"/>
      <c r="K56" s="304" t="s">
        <v>4948</v>
      </c>
      <c r="L56" s="304" t="s">
        <v>4252</v>
      </c>
      <c r="M56" s="304" t="s">
        <v>4246</v>
      </c>
      <c r="N56" s="306" t="s">
        <v>18</v>
      </c>
      <c r="O56" s="307" t="s">
        <v>4312</v>
      </c>
      <c r="P56" s="309">
        <v>1</v>
      </c>
      <c r="Q56" s="328"/>
      <c r="R56" s="328" t="s">
        <v>4583</v>
      </c>
      <c r="S56" s="308"/>
    </row>
    <row r="57" spans="1:19" x14ac:dyDescent="0.25">
      <c r="A57" s="393" t="str">
        <f t="shared" ca="1" si="1"/>
        <v/>
      </c>
      <c r="B57" s="298"/>
      <c r="C57" s="298" t="s">
        <v>1236</v>
      </c>
      <c r="D57" s="298" t="s">
        <v>3927</v>
      </c>
      <c r="E57" s="299"/>
      <c r="F57" s="298"/>
      <c r="G57" s="298"/>
      <c r="H57" s="298"/>
      <c r="I57" s="298"/>
      <c r="J57" s="298"/>
      <c r="K57" s="298" t="s">
        <v>4548</v>
      </c>
      <c r="L57" s="298" t="s">
        <v>4252</v>
      </c>
      <c r="M57" s="298" t="s">
        <v>4247</v>
      </c>
      <c r="N57" s="300" t="s">
        <v>630</v>
      </c>
      <c r="O57" s="301" t="s">
        <v>4312</v>
      </c>
      <c r="P57" s="309">
        <v>-1</v>
      </c>
      <c r="Q57" s="329"/>
      <c r="R57" s="329" t="s">
        <v>4584</v>
      </c>
      <c r="S57" s="303"/>
    </row>
    <row r="58" spans="1:19" x14ac:dyDescent="0.25">
      <c r="A58" s="392" t="str">
        <f t="shared" ca="1" si="1"/>
        <v/>
      </c>
      <c r="B58" s="304"/>
      <c r="C58" s="304" t="s">
        <v>1236</v>
      </c>
      <c r="D58" s="304" t="s">
        <v>3926</v>
      </c>
      <c r="E58" s="305"/>
      <c r="F58" s="304"/>
      <c r="G58" s="304"/>
      <c r="H58" s="304"/>
      <c r="I58" s="304"/>
      <c r="J58" s="304"/>
      <c r="K58" s="304" t="s">
        <v>4571</v>
      </c>
      <c r="L58" s="304" t="s">
        <v>4252</v>
      </c>
      <c r="M58" s="304" t="s">
        <v>4246</v>
      </c>
      <c r="N58" s="306" t="s">
        <v>630</v>
      </c>
      <c r="O58" s="307" t="s">
        <v>4312</v>
      </c>
      <c r="P58" s="309">
        <v>-1</v>
      </c>
      <c r="Q58" s="328"/>
      <c r="R58" s="328" t="s">
        <v>4585</v>
      </c>
      <c r="S58" s="308"/>
    </row>
    <row r="59" spans="1:19" x14ac:dyDescent="0.25">
      <c r="A59" s="393" t="str">
        <f t="shared" ca="1" si="1"/>
        <v/>
      </c>
      <c r="B59" s="298"/>
      <c r="C59" s="298" t="s">
        <v>1236</v>
      </c>
      <c r="D59" s="298" t="s">
        <v>3927</v>
      </c>
      <c r="E59" s="299"/>
      <c r="F59" s="298"/>
      <c r="G59" s="298"/>
      <c r="H59" s="298"/>
      <c r="I59" s="298"/>
      <c r="J59" s="298"/>
      <c r="K59" s="298" t="s">
        <v>4571</v>
      </c>
      <c r="L59" s="298" t="s">
        <v>4252</v>
      </c>
      <c r="M59" s="298" t="s">
        <v>4247</v>
      </c>
      <c r="N59" s="300" t="s">
        <v>630</v>
      </c>
      <c r="O59" s="396" t="s">
        <v>4312</v>
      </c>
      <c r="P59" s="309">
        <v>-1</v>
      </c>
      <c r="Q59" s="329"/>
      <c r="R59" s="329" t="s">
        <v>4586</v>
      </c>
      <c r="S59" s="303"/>
    </row>
    <row r="60" spans="1:19" x14ac:dyDescent="0.25">
      <c r="A60" s="392" t="str">
        <f t="shared" ca="1" si="1"/>
        <v/>
      </c>
      <c r="B60" s="304"/>
      <c r="C60" s="304" t="s">
        <v>1239</v>
      </c>
      <c r="D60" s="304" t="s">
        <v>3926</v>
      </c>
      <c r="E60" s="305"/>
      <c r="F60" s="304"/>
      <c r="G60" s="304"/>
      <c r="H60" s="304"/>
      <c r="I60" s="304"/>
      <c r="J60" s="304"/>
      <c r="K60" s="304" t="s">
        <v>4550</v>
      </c>
      <c r="L60" s="304" t="s">
        <v>4252</v>
      </c>
      <c r="M60" s="304" t="s">
        <v>4246</v>
      </c>
      <c r="N60" s="306" t="s">
        <v>18</v>
      </c>
      <c r="O60" s="397" t="s">
        <v>4312</v>
      </c>
      <c r="P60" s="309">
        <v>1</v>
      </c>
      <c r="Q60" s="398"/>
      <c r="R60" s="398" t="s">
        <v>4587</v>
      </c>
      <c r="S60" s="308"/>
    </row>
    <row r="61" spans="1:19" x14ac:dyDescent="0.25">
      <c r="A61" s="393" t="str">
        <f t="shared" ca="1" si="1"/>
        <v/>
      </c>
      <c r="B61" s="298"/>
      <c r="C61" s="298" t="s">
        <v>1239</v>
      </c>
      <c r="D61" s="298" t="s">
        <v>3926</v>
      </c>
      <c r="E61" s="299"/>
      <c r="F61" s="298"/>
      <c r="G61" s="298"/>
      <c r="H61" s="298"/>
      <c r="I61" s="298"/>
      <c r="J61" s="298"/>
      <c r="K61" s="298" t="s">
        <v>4548</v>
      </c>
      <c r="L61" s="298" t="s">
        <v>4252</v>
      </c>
      <c r="M61" s="298" t="s">
        <v>4246</v>
      </c>
      <c r="N61" s="306" t="s">
        <v>18</v>
      </c>
      <c r="O61" s="396" t="s">
        <v>4312</v>
      </c>
      <c r="P61" s="302">
        <v>1</v>
      </c>
      <c r="Q61" s="329"/>
      <c r="R61" s="329" t="s">
        <v>4588</v>
      </c>
      <c r="S61" s="303"/>
    </row>
    <row r="62" spans="1:19" x14ac:dyDescent="0.25">
      <c r="A62" s="392" t="str">
        <f t="shared" ca="1" si="1"/>
        <v/>
      </c>
      <c r="B62" s="304"/>
      <c r="C62" s="304" t="s">
        <v>1239</v>
      </c>
      <c r="D62" s="304" t="s">
        <v>3927</v>
      </c>
      <c r="E62" s="305"/>
      <c r="F62" s="304"/>
      <c r="G62" s="304"/>
      <c r="H62" s="304"/>
      <c r="I62" s="304"/>
      <c r="J62" s="304"/>
      <c r="K62" s="304" t="s">
        <v>4550</v>
      </c>
      <c r="L62" s="304" t="s">
        <v>4252</v>
      </c>
      <c r="M62" s="304" t="s">
        <v>4246</v>
      </c>
      <c r="N62" s="306" t="s">
        <v>18</v>
      </c>
      <c r="O62" s="307" t="s">
        <v>4312</v>
      </c>
      <c r="P62" s="309">
        <v>1</v>
      </c>
      <c r="Q62" s="328"/>
      <c r="R62" s="328" t="s">
        <v>4589</v>
      </c>
      <c r="S62" s="308"/>
    </row>
    <row r="63" spans="1:19" x14ac:dyDescent="0.25">
      <c r="A63" s="393" t="str">
        <f t="shared" ca="1" si="1"/>
        <v/>
      </c>
      <c r="B63" s="298"/>
      <c r="C63" s="298" t="s">
        <v>1239</v>
      </c>
      <c r="D63" s="298" t="s">
        <v>3927</v>
      </c>
      <c r="E63" s="299"/>
      <c r="F63" s="298"/>
      <c r="G63" s="298"/>
      <c r="H63" s="298"/>
      <c r="I63" s="298"/>
      <c r="J63" s="298"/>
      <c r="K63" s="298" t="s">
        <v>4550</v>
      </c>
      <c r="L63" s="298" t="s">
        <v>4252</v>
      </c>
      <c r="M63" s="298" t="s">
        <v>4246</v>
      </c>
      <c r="N63" s="306" t="s">
        <v>18</v>
      </c>
      <c r="O63" s="396" t="s">
        <v>4312</v>
      </c>
      <c r="P63" s="302">
        <v>1</v>
      </c>
      <c r="Q63" s="329"/>
      <c r="R63" s="329" t="s">
        <v>4590</v>
      </c>
      <c r="S63" s="303"/>
    </row>
    <row r="64" spans="1:19" x14ac:dyDescent="0.25">
      <c r="A64" s="392" t="str">
        <f t="shared" ca="1" si="1"/>
        <v/>
      </c>
      <c r="B64" s="304"/>
      <c r="C64" s="304" t="s">
        <v>1239</v>
      </c>
      <c r="D64" s="304" t="s">
        <v>3927</v>
      </c>
      <c r="E64" s="305"/>
      <c r="F64" s="304"/>
      <c r="G64" s="304"/>
      <c r="H64" s="304"/>
      <c r="I64" s="304"/>
      <c r="J64" s="304"/>
      <c r="K64" s="304" t="s">
        <v>4594</v>
      </c>
      <c r="L64" s="304" t="s">
        <v>4252</v>
      </c>
      <c r="M64" s="304" t="s">
        <v>4246</v>
      </c>
      <c r="N64" s="306" t="s">
        <v>18</v>
      </c>
      <c r="O64" s="397" t="s">
        <v>4592</v>
      </c>
      <c r="P64" s="309">
        <v>1</v>
      </c>
      <c r="Q64" s="328"/>
      <c r="R64" s="328" t="s">
        <v>4591</v>
      </c>
      <c r="S64" s="308"/>
    </row>
    <row r="65" spans="1:19" x14ac:dyDescent="0.25">
      <c r="A65" s="393" t="str">
        <f t="shared" ca="1" si="1"/>
        <v/>
      </c>
      <c r="B65" s="298"/>
      <c r="C65" s="298" t="s">
        <v>1239</v>
      </c>
      <c r="D65" s="298" t="s">
        <v>3927</v>
      </c>
      <c r="E65" s="299"/>
      <c r="F65" s="298"/>
      <c r="G65" s="298"/>
      <c r="H65" s="298"/>
      <c r="I65" s="298"/>
      <c r="J65" s="298"/>
      <c r="K65" s="298" t="s">
        <v>4948</v>
      </c>
      <c r="L65" s="298" t="s">
        <v>4252</v>
      </c>
      <c r="M65" s="298" t="s">
        <v>4246</v>
      </c>
      <c r="N65" s="306" t="s">
        <v>18</v>
      </c>
      <c r="O65" s="301" t="s">
        <v>4312</v>
      </c>
      <c r="P65" s="302">
        <v>1</v>
      </c>
      <c r="Q65" s="329"/>
      <c r="R65" s="329" t="s">
        <v>4595</v>
      </c>
      <c r="S65" s="303"/>
    </row>
    <row r="66" spans="1:19" x14ac:dyDescent="0.25">
      <c r="A66" s="392" t="str">
        <f t="shared" ref="A66:A97" ca="1" si="2">IF(B66&lt;&gt;"",IF(A66="",NOW(),A66),"")</f>
        <v/>
      </c>
      <c r="B66" s="304"/>
      <c r="C66" s="304" t="s">
        <v>1239</v>
      </c>
      <c r="D66" s="304" t="s">
        <v>3927</v>
      </c>
      <c r="E66" s="305"/>
      <c r="F66" s="304"/>
      <c r="G66" s="304"/>
      <c r="H66" s="304"/>
      <c r="I66" s="304"/>
      <c r="J66" s="304"/>
      <c r="K66" s="304" t="s">
        <v>4557</v>
      </c>
      <c r="L66" s="304" t="s">
        <v>4252</v>
      </c>
      <c r="M66" s="304" t="s">
        <v>4246</v>
      </c>
      <c r="N66" s="306" t="s">
        <v>18</v>
      </c>
      <c r="O66" s="307" t="s">
        <v>4312</v>
      </c>
      <c r="P66" s="309">
        <v>1</v>
      </c>
      <c r="Q66" s="328"/>
      <c r="R66" s="328" t="s">
        <v>4593</v>
      </c>
      <c r="S66" s="308"/>
    </row>
    <row r="67" spans="1:19" ht="38.25" x14ac:dyDescent="0.25">
      <c r="A67" s="393">
        <f t="shared" ca="1" si="2"/>
        <v>44410.557972106479</v>
      </c>
      <c r="B67" s="298" t="s">
        <v>4278</v>
      </c>
      <c r="C67" s="298" t="s">
        <v>1238</v>
      </c>
      <c r="D67" s="298" t="s">
        <v>3927</v>
      </c>
      <c r="E67" s="299">
        <v>0.01</v>
      </c>
      <c r="F67" s="411" t="s">
        <v>4612</v>
      </c>
      <c r="G67" s="411" t="s">
        <v>4611</v>
      </c>
      <c r="H67" s="298">
        <v>0</v>
      </c>
      <c r="I67" s="411" t="s">
        <v>4613</v>
      </c>
      <c r="J67" s="298">
        <v>0</v>
      </c>
      <c r="K67" s="298" t="s">
        <v>4948</v>
      </c>
      <c r="L67" s="298" t="s">
        <v>4252</v>
      </c>
      <c r="M67" s="298" t="s">
        <v>4247</v>
      </c>
      <c r="N67" s="300" t="s">
        <v>630</v>
      </c>
      <c r="O67" s="410" t="s">
        <v>4312</v>
      </c>
      <c r="P67" s="302">
        <v>-1</v>
      </c>
      <c r="Q67" s="329" t="s">
        <v>4610</v>
      </c>
      <c r="R67" s="329" t="s">
        <v>4618</v>
      </c>
      <c r="S67" s="409" t="s">
        <v>4609</v>
      </c>
    </row>
    <row r="68" spans="1:19" ht="38.25" x14ac:dyDescent="0.25">
      <c r="A68" s="392">
        <f t="shared" ca="1" si="2"/>
        <v>44410.566182870367</v>
      </c>
      <c r="B68" s="312" t="s">
        <v>4278</v>
      </c>
      <c r="C68" s="304" t="s">
        <v>1238</v>
      </c>
      <c r="D68" s="312" t="s">
        <v>3926</v>
      </c>
      <c r="E68" s="313">
        <v>0.01</v>
      </c>
      <c r="F68" s="312" t="s">
        <v>4615</v>
      </c>
      <c r="G68" s="312" t="s">
        <v>4614</v>
      </c>
      <c r="H68" s="312">
        <v>0</v>
      </c>
      <c r="I68" s="416" t="s">
        <v>4616</v>
      </c>
      <c r="J68" s="312">
        <v>0</v>
      </c>
      <c r="K68" s="312" t="s">
        <v>4541</v>
      </c>
      <c r="L68" s="312" t="s">
        <v>4252</v>
      </c>
      <c r="M68" s="312" t="s">
        <v>4247</v>
      </c>
      <c r="N68" s="314" t="s">
        <v>630</v>
      </c>
      <c r="O68" s="412" t="s">
        <v>4312</v>
      </c>
      <c r="P68" s="316">
        <v>-1</v>
      </c>
      <c r="Q68" s="413" t="s">
        <v>4617</v>
      </c>
      <c r="R68" s="413" t="s">
        <v>4619</v>
      </c>
      <c r="S68" s="414" t="s">
        <v>4620</v>
      </c>
    </row>
    <row r="69" spans="1:19" ht="28.5" customHeight="1" x14ac:dyDescent="0.25">
      <c r="A69" s="393">
        <f t="shared" ca="1" si="2"/>
        <v>44410.586415046295</v>
      </c>
      <c r="B69" s="298" t="s">
        <v>4278</v>
      </c>
      <c r="C69" s="298" t="s">
        <v>1238</v>
      </c>
      <c r="D69" s="298" t="s">
        <v>3927</v>
      </c>
      <c r="E69" s="299">
        <v>0.01</v>
      </c>
      <c r="F69" s="298" t="s">
        <v>4624</v>
      </c>
      <c r="G69" s="298" t="s">
        <v>4623</v>
      </c>
      <c r="H69" s="298">
        <v>0</v>
      </c>
      <c r="I69" s="411" t="s">
        <v>4625</v>
      </c>
      <c r="J69" s="298">
        <v>0</v>
      </c>
      <c r="K69" s="298" t="s">
        <v>4948</v>
      </c>
      <c r="L69" s="298" t="s">
        <v>4254</v>
      </c>
      <c r="M69" s="298" t="s">
        <v>4246</v>
      </c>
      <c r="N69" s="300" t="s">
        <v>630</v>
      </c>
      <c r="O69" s="410" t="s">
        <v>4312</v>
      </c>
      <c r="P69" s="302">
        <v>-1</v>
      </c>
      <c r="Q69" s="329" t="s">
        <v>4621</v>
      </c>
      <c r="R69" s="329" t="s">
        <v>4626</v>
      </c>
      <c r="S69" s="409" t="s">
        <v>4622</v>
      </c>
    </row>
    <row r="70" spans="1:19" ht="25.5" x14ac:dyDescent="0.25">
      <c r="A70" s="394">
        <f t="shared" ca="1" si="2"/>
        <v>44410.604118171294</v>
      </c>
      <c r="B70" s="304" t="s">
        <v>4278</v>
      </c>
      <c r="C70" s="304" t="s">
        <v>1238</v>
      </c>
      <c r="D70" s="304" t="s">
        <v>3927</v>
      </c>
      <c r="E70" s="305">
        <v>0.01</v>
      </c>
      <c r="F70" s="417" t="s">
        <v>4631</v>
      </c>
      <c r="G70" s="417" t="s">
        <v>4630</v>
      </c>
      <c r="H70" s="304">
        <v>0</v>
      </c>
      <c r="I70" s="304">
        <v>274</v>
      </c>
      <c r="J70" s="304">
        <v>0</v>
      </c>
      <c r="K70" s="304" t="s">
        <v>4632</v>
      </c>
      <c r="L70" s="304" t="s">
        <v>4252</v>
      </c>
      <c r="M70" s="304" t="s">
        <v>4247</v>
      </c>
      <c r="N70" s="306" t="s">
        <v>630</v>
      </c>
      <c r="O70" s="412" t="s">
        <v>4312</v>
      </c>
      <c r="P70" s="309">
        <v>-1</v>
      </c>
      <c r="Q70" s="328" t="s">
        <v>4627</v>
      </c>
      <c r="R70" s="328" t="s">
        <v>4629</v>
      </c>
      <c r="S70" s="415" t="s">
        <v>4628</v>
      </c>
    </row>
    <row r="71" spans="1:19" ht="25.5" x14ac:dyDescent="0.25">
      <c r="A71" s="393">
        <f t="shared" ca="1" si="2"/>
        <v>44410.63432060185</v>
      </c>
      <c r="B71" s="298" t="s">
        <v>4278</v>
      </c>
      <c r="C71" s="298" t="s">
        <v>1238</v>
      </c>
      <c r="D71" s="298" t="s">
        <v>3927</v>
      </c>
      <c r="E71" s="299">
        <v>0.01</v>
      </c>
      <c r="F71" s="298" t="s">
        <v>4636</v>
      </c>
      <c r="G71" s="298" t="s">
        <v>4634</v>
      </c>
      <c r="H71" s="298" t="s">
        <v>4637</v>
      </c>
      <c r="I71" s="411" t="s">
        <v>4635</v>
      </c>
      <c r="J71" s="411" t="s">
        <v>4638</v>
      </c>
      <c r="K71" s="298" t="s">
        <v>4550</v>
      </c>
      <c r="L71" s="298" t="s">
        <v>4252</v>
      </c>
      <c r="M71" s="298" t="s">
        <v>4247</v>
      </c>
      <c r="N71" s="300" t="s">
        <v>18</v>
      </c>
      <c r="O71" s="410" t="s">
        <v>4312</v>
      </c>
      <c r="P71" s="302">
        <v>1</v>
      </c>
      <c r="Q71" s="329" t="s">
        <v>4633</v>
      </c>
      <c r="R71" s="329" t="s">
        <v>4640</v>
      </c>
      <c r="S71" s="409" t="s">
        <v>4639</v>
      </c>
    </row>
    <row r="72" spans="1:19" ht="38.25" x14ac:dyDescent="0.25">
      <c r="A72" s="392">
        <f t="shared" ca="1" si="2"/>
        <v>44411.600688078703</v>
      </c>
      <c r="B72" s="304" t="s">
        <v>4278</v>
      </c>
      <c r="C72" s="304" t="s">
        <v>1235</v>
      </c>
      <c r="D72" s="304" t="s">
        <v>3926</v>
      </c>
      <c r="E72" s="305">
        <v>0.01</v>
      </c>
      <c r="F72" s="304" t="s">
        <v>4647</v>
      </c>
      <c r="G72" s="304" t="s">
        <v>4643</v>
      </c>
      <c r="H72" s="304" t="s">
        <v>4644</v>
      </c>
      <c r="I72" s="417" t="s">
        <v>4645</v>
      </c>
      <c r="J72" s="417" t="s">
        <v>4646</v>
      </c>
      <c r="K72" s="304" t="s">
        <v>4948</v>
      </c>
      <c r="L72" s="304" t="s">
        <v>4254</v>
      </c>
      <c r="M72" s="304" t="s">
        <v>4246</v>
      </c>
      <c r="N72" s="314" t="s">
        <v>18</v>
      </c>
      <c r="O72" s="412" t="s">
        <v>4312</v>
      </c>
      <c r="P72" s="309">
        <v>1</v>
      </c>
      <c r="Q72" s="328" t="s">
        <v>4641</v>
      </c>
      <c r="R72" s="328" t="s">
        <v>4648</v>
      </c>
      <c r="S72" s="415" t="s">
        <v>4642</v>
      </c>
    </row>
    <row r="73" spans="1:19" ht="25.5" x14ac:dyDescent="0.25">
      <c r="A73" s="393">
        <f t="shared" ca="1" si="2"/>
        <v>44411.611971412036</v>
      </c>
      <c r="B73" s="298" t="s">
        <v>4278</v>
      </c>
      <c r="C73" s="298" t="s">
        <v>1235</v>
      </c>
      <c r="D73" s="298" t="s">
        <v>3927</v>
      </c>
      <c r="E73" s="299">
        <v>0.01</v>
      </c>
      <c r="F73" s="298" t="s">
        <v>4651</v>
      </c>
      <c r="G73" s="298" t="s">
        <v>4650</v>
      </c>
      <c r="H73" s="298">
        <v>0</v>
      </c>
      <c r="I73" s="411" t="s">
        <v>4652</v>
      </c>
      <c r="J73" s="298">
        <v>0</v>
      </c>
      <c r="K73" s="298" t="s">
        <v>4550</v>
      </c>
      <c r="L73" s="298" t="s">
        <v>4252</v>
      </c>
      <c r="M73" s="298" t="s">
        <v>4247</v>
      </c>
      <c r="N73" s="300" t="s">
        <v>630</v>
      </c>
      <c r="O73" s="410" t="s">
        <v>4312</v>
      </c>
      <c r="P73" s="302">
        <v>-1</v>
      </c>
      <c r="Q73" s="329" t="s">
        <v>4649</v>
      </c>
      <c r="R73" s="329" t="s">
        <v>4653</v>
      </c>
      <c r="S73" s="409" t="s">
        <v>4654</v>
      </c>
    </row>
    <row r="74" spans="1:19" ht="25.5" x14ac:dyDescent="0.25">
      <c r="A74" s="392">
        <f t="shared" ca="1" si="2"/>
        <v>44411.631179050928</v>
      </c>
      <c r="B74" s="304" t="s">
        <v>4278</v>
      </c>
      <c r="C74" s="304" t="s">
        <v>1235</v>
      </c>
      <c r="D74" s="304" t="s">
        <v>3926</v>
      </c>
      <c r="E74" s="305">
        <v>0.01</v>
      </c>
      <c r="F74" s="304" t="s">
        <v>4657</v>
      </c>
      <c r="G74" s="304" t="s">
        <v>4659</v>
      </c>
      <c r="H74" s="304" t="s">
        <v>4658</v>
      </c>
      <c r="I74" s="417" t="s">
        <v>4660</v>
      </c>
      <c r="J74" s="417" t="s">
        <v>4661</v>
      </c>
      <c r="K74" s="304" t="s">
        <v>4581</v>
      </c>
      <c r="L74" s="304" t="s">
        <v>4252</v>
      </c>
      <c r="M74" s="304" t="s">
        <v>4247</v>
      </c>
      <c r="N74" s="314" t="s">
        <v>18</v>
      </c>
      <c r="O74" s="412" t="s">
        <v>4312</v>
      </c>
      <c r="P74" s="309">
        <v>1</v>
      </c>
      <c r="Q74" s="328" t="s">
        <v>4655</v>
      </c>
      <c r="R74" s="328" t="s">
        <v>4656</v>
      </c>
      <c r="S74" s="415" t="s">
        <v>4662</v>
      </c>
    </row>
    <row r="75" spans="1:19" ht="25.5" x14ac:dyDescent="0.25">
      <c r="A75" s="393">
        <f t="shared" ca="1" si="2"/>
        <v>44411.880530092596</v>
      </c>
      <c r="B75" s="298" t="s">
        <v>4278</v>
      </c>
      <c r="C75" s="298" t="s">
        <v>1235</v>
      </c>
      <c r="D75" s="298" t="s">
        <v>3926</v>
      </c>
      <c r="E75" s="299">
        <v>0.01</v>
      </c>
      <c r="F75" s="298" t="s">
        <v>4665</v>
      </c>
      <c r="G75" s="298" t="s">
        <v>4666</v>
      </c>
      <c r="H75" s="298">
        <v>0</v>
      </c>
      <c r="I75" s="419" t="s">
        <v>4667</v>
      </c>
      <c r="J75" s="298">
        <v>0</v>
      </c>
      <c r="K75" s="298" t="s">
        <v>4550</v>
      </c>
      <c r="L75" s="298" t="s">
        <v>4252</v>
      </c>
      <c r="M75" s="298" t="s">
        <v>4246</v>
      </c>
      <c r="N75" s="300" t="s">
        <v>630</v>
      </c>
      <c r="O75" s="418" t="s">
        <v>4312</v>
      </c>
      <c r="P75" s="302">
        <v>-1</v>
      </c>
      <c r="Q75" s="329" t="s">
        <v>4663</v>
      </c>
      <c r="R75" s="329" t="s">
        <v>4664</v>
      </c>
      <c r="S75" s="420" t="s">
        <v>4668</v>
      </c>
    </row>
    <row r="76" spans="1:19" ht="38.25" x14ac:dyDescent="0.25">
      <c r="A76" s="392">
        <f t="shared" ca="1" si="2"/>
        <v>44411.895118749999</v>
      </c>
      <c r="B76" s="312" t="s">
        <v>4278</v>
      </c>
      <c r="C76" s="312" t="s">
        <v>1235</v>
      </c>
      <c r="D76" s="312" t="s">
        <v>3927</v>
      </c>
      <c r="E76" s="313">
        <v>0.01</v>
      </c>
      <c r="F76" s="312" t="s">
        <v>4679</v>
      </c>
      <c r="G76" s="312" t="s">
        <v>4675</v>
      </c>
      <c r="H76" s="312" t="s">
        <v>4676</v>
      </c>
      <c r="I76" s="422" t="s">
        <v>4677</v>
      </c>
      <c r="J76" s="422" t="s">
        <v>4678</v>
      </c>
      <c r="K76" s="312" t="s">
        <v>4547</v>
      </c>
      <c r="L76" s="312" t="s">
        <v>4254</v>
      </c>
      <c r="M76" s="312" t="s">
        <v>4247</v>
      </c>
      <c r="N76" s="314" t="s">
        <v>18</v>
      </c>
      <c r="O76" s="315" t="s">
        <v>4312</v>
      </c>
      <c r="P76" s="316">
        <v>1</v>
      </c>
      <c r="Q76" s="413" t="s">
        <v>4672</v>
      </c>
      <c r="R76" s="413" t="s">
        <v>4673</v>
      </c>
      <c r="S76" s="421" t="s">
        <v>4670</v>
      </c>
    </row>
    <row r="77" spans="1:19" x14ac:dyDescent="0.25">
      <c r="A77" s="393">
        <f t="shared" ca="1" si="2"/>
        <v>44411.895158101855</v>
      </c>
      <c r="B77" s="298" t="s">
        <v>4278</v>
      </c>
      <c r="C77" s="298" t="s">
        <v>1235</v>
      </c>
      <c r="D77" s="298" t="s">
        <v>3927</v>
      </c>
      <c r="E77" s="299">
        <v>0.01</v>
      </c>
      <c r="F77" s="298" t="s">
        <v>4680</v>
      </c>
      <c r="G77" s="298" t="s">
        <v>4681</v>
      </c>
      <c r="H77" s="298" t="s">
        <v>4682</v>
      </c>
      <c r="I77" s="419" t="s">
        <v>4684</v>
      </c>
      <c r="J77" s="419" t="s">
        <v>4683</v>
      </c>
      <c r="K77" s="298" t="s">
        <v>4581</v>
      </c>
      <c r="L77" s="298" t="s">
        <v>4254</v>
      </c>
      <c r="M77" s="298" t="s">
        <v>4246</v>
      </c>
      <c r="N77" s="300" t="s">
        <v>18</v>
      </c>
      <c r="O77" s="301" t="s">
        <v>4312</v>
      </c>
      <c r="P77" s="302">
        <v>1</v>
      </c>
      <c r="Q77" s="329" t="s">
        <v>4669</v>
      </c>
      <c r="R77" s="329" t="s">
        <v>4674</v>
      </c>
      <c r="S77" s="420" t="s">
        <v>4671</v>
      </c>
    </row>
    <row r="78" spans="1:19" ht="25.5" x14ac:dyDescent="0.25">
      <c r="A78" s="394">
        <f t="shared" ca="1" si="2"/>
        <v>44411.929050462961</v>
      </c>
      <c r="B78" s="304" t="s">
        <v>4278</v>
      </c>
      <c r="C78" s="304" t="s">
        <v>1235</v>
      </c>
      <c r="D78" s="304" t="s">
        <v>3927</v>
      </c>
      <c r="E78" s="305">
        <v>0.01</v>
      </c>
      <c r="F78" s="304" t="s">
        <v>4691</v>
      </c>
      <c r="G78" s="304" t="s">
        <v>4689</v>
      </c>
      <c r="H78" s="304" t="s">
        <v>4690</v>
      </c>
      <c r="I78" s="424" t="s">
        <v>4692</v>
      </c>
      <c r="J78" s="424" t="s">
        <v>4693</v>
      </c>
      <c r="K78" s="304" t="s">
        <v>4557</v>
      </c>
      <c r="L78" s="304" t="s">
        <v>4252</v>
      </c>
      <c r="M78" s="304" t="s">
        <v>4246</v>
      </c>
      <c r="N78" s="306" t="s">
        <v>18</v>
      </c>
      <c r="O78" s="307" t="s">
        <v>4312</v>
      </c>
      <c r="P78" s="309">
        <v>1</v>
      </c>
      <c r="Q78" s="328" t="s">
        <v>4685</v>
      </c>
      <c r="R78" s="328" t="s">
        <v>4686</v>
      </c>
      <c r="S78" s="423" t="s">
        <v>4687</v>
      </c>
    </row>
    <row r="79" spans="1:19" ht="38.25" x14ac:dyDescent="0.25">
      <c r="A79" s="393">
        <f t="shared" ca="1" si="2"/>
        <v>44411.930073958334</v>
      </c>
      <c r="B79" s="298" t="s">
        <v>4278</v>
      </c>
      <c r="C79" s="298" t="s">
        <v>1235</v>
      </c>
      <c r="D79" s="298" t="s">
        <v>3926</v>
      </c>
      <c r="E79" s="299">
        <v>0.01</v>
      </c>
      <c r="F79" s="298" t="s">
        <v>4698</v>
      </c>
      <c r="G79" s="298" t="s">
        <v>4697</v>
      </c>
      <c r="H79" s="298" t="s">
        <v>4696</v>
      </c>
      <c r="I79" s="419" t="s">
        <v>4695</v>
      </c>
      <c r="J79" s="419" t="s">
        <v>4694</v>
      </c>
      <c r="K79" s="298" t="s">
        <v>4550</v>
      </c>
      <c r="L79" s="298" t="s">
        <v>4252</v>
      </c>
      <c r="M79" s="298" t="s">
        <v>4246</v>
      </c>
      <c r="N79" s="300" t="s">
        <v>18</v>
      </c>
      <c r="O79" s="301" t="s">
        <v>4312</v>
      </c>
      <c r="P79" s="302">
        <v>1</v>
      </c>
      <c r="Q79" s="329" t="s">
        <v>4688</v>
      </c>
      <c r="R79" s="329" t="s">
        <v>4699</v>
      </c>
      <c r="S79" s="420" t="s">
        <v>4700</v>
      </c>
    </row>
    <row r="80" spans="1:19" ht="38.25" x14ac:dyDescent="0.25">
      <c r="A80" s="392">
        <f t="shared" ca="1" si="2"/>
        <v>44411.949861226851</v>
      </c>
      <c r="B80" s="312" t="s">
        <v>4278</v>
      </c>
      <c r="C80" s="312" t="s">
        <v>1235</v>
      </c>
      <c r="D80" s="312" t="s">
        <v>3926</v>
      </c>
      <c r="E80" s="313">
        <v>0.01</v>
      </c>
      <c r="F80" s="312" t="s">
        <v>4708</v>
      </c>
      <c r="G80" s="312" t="s">
        <v>4706</v>
      </c>
      <c r="H80" s="312" t="s">
        <v>4707</v>
      </c>
      <c r="I80" s="422" t="s">
        <v>4705</v>
      </c>
      <c r="J80" s="422" t="s">
        <v>4704</v>
      </c>
      <c r="K80" s="312" t="s">
        <v>4948</v>
      </c>
      <c r="L80" s="312" t="s">
        <v>4252</v>
      </c>
      <c r="M80" s="312" t="s">
        <v>4246</v>
      </c>
      <c r="N80" s="314" t="s">
        <v>18</v>
      </c>
      <c r="O80" s="315" t="s">
        <v>4312</v>
      </c>
      <c r="P80" s="316">
        <v>1</v>
      </c>
      <c r="Q80" s="413" t="s">
        <v>4701</v>
      </c>
      <c r="R80" s="413" t="s">
        <v>4703</v>
      </c>
      <c r="S80" s="421" t="s">
        <v>4702</v>
      </c>
    </row>
    <row r="81" spans="1:19" ht="25.5" x14ac:dyDescent="0.25">
      <c r="A81" s="393">
        <f t="shared" ca="1" si="2"/>
        <v>44411.956733449071</v>
      </c>
      <c r="B81" s="298" t="s">
        <v>4278</v>
      </c>
      <c r="C81" s="298" t="s">
        <v>1235</v>
      </c>
      <c r="D81" s="298" t="s">
        <v>3927</v>
      </c>
      <c r="E81" s="299">
        <v>0.01</v>
      </c>
      <c r="F81" s="298" t="s">
        <v>2751</v>
      </c>
      <c r="G81" s="298" t="s">
        <v>4709</v>
      </c>
      <c r="H81" s="298" t="s">
        <v>4710</v>
      </c>
      <c r="I81" s="419" t="s">
        <v>4711</v>
      </c>
      <c r="J81" s="419" t="s">
        <v>4712</v>
      </c>
      <c r="K81" s="298" t="s">
        <v>4948</v>
      </c>
      <c r="L81" s="298" t="s">
        <v>4252</v>
      </c>
      <c r="M81" s="298" t="s">
        <v>4246</v>
      </c>
      <c r="N81" s="300" t="s">
        <v>18</v>
      </c>
      <c r="O81" s="301" t="s">
        <v>4312</v>
      </c>
      <c r="P81" s="302">
        <v>1</v>
      </c>
      <c r="Q81" s="329" t="s">
        <v>4713</v>
      </c>
      <c r="R81" s="329" t="s">
        <v>4714</v>
      </c>
      <c r="S81" s="420" t="s">
        <v>4730</v>
      </c>
    </row>
    <row r="82" spans="1:19" ht="25.5" x14ac:dyDescent="0.25">
      <c r="A82" s="394">
        <f t="shared" ca="1" si="2"/>
        <v>44411.962117013885</v>
      </c>
      <c r="B82" s="304" t="s">
        <v>4278</v>
      </c>
      <c r="C82" s="304" t="s">
        <v>1235</v>
      </c>
      <c r="D82" s="304" t="s">
        <v>3926</v>
      </c>
      <c r="E82" s="305">
        <v>0.01</v>
      </c>
      <c r="F82" s="304" t="s">
        <v>4717</v>
      </c>
      <c r="G82" s="304" t="s">
        <v>4716</v>
      </c>
      <c r="H82" s="304" t="s">
        <v>4718</v>
      </c>
      <c r="I82" s="424" t="s">
        <v>4719</v>
      </c>
      <c r="J82" s="424" t="s">
        <v>4720</v>
      </c>
      <c r="K82" s="304" t="s">
        <v>4715</v>
      </c>
      <c r="L82" s="304" t="s">
        <v>4252</v>
      </c>
      <c r="M82" s="304" t="s">
        <v>4246</v>
      </c>
      <c r="N82" s="306" t="s">
        <v>630</v>
      </c>
      <c r="O82" s="307" t="s">
        <v>4312</v>
      </c>
      <c r="P82" s="425">
        <v>-1</v>
      </c>
      <c r="Q82" s="328" t="s">
        <v>4728</v>
      </c>
      <c r="R82" s="328" t="s">
        <v>4727</v>
      </c>
      <c r="S82" s="423" t="s">
        <v>4729</v>
      </c>
    </row>
    <row r="83" spans="1:19" ht="25.5" x14ac:dyDescent="0.25">
      <c r="A83" s="393">
        <f t="shared" ca="1" si="2"/>
        <v>44411.9851494213</v>
      </c>
      <c r="B83" s="298" t="s">
        <v>4278</v>
      </c>
      <c r="C83" s="298" t="s">
        <v>1235</v>
      </c>
      <c r="D83" s="298" t="s">
        <v>3926</v>
      </c>
      <c r="E83" s="299">
        <v>0.01</v>
      </c>
      <c r="F83" s="298" t="s">
        <v>4726</v>
      </c>
      <c r="G83" s="298" t="s">
        <v>4725</v>
      </c>
      <c r="H83" s="298">
        <v>0</v>
      </c>
      <c r="I83" s="419" t="s">
        <v>4724</v>
      </c>
      <c r="J83" s="298">
        <v>0</v>
      </c>
      <c r="K83" s="298" t="s">
        <v>4571</v>
      </c>
      <c r="L83" s="298" t="s">
        <v>4252</v>
      </c>
      <c r="M83" s="298" t="s">
        <v>4247</v>
      </c>
      <c r="N83" s="300" t="s">
        <v>630</v>
      </c>
      <c r="O83" s="301" t="s">
        <v>4312</v>
      </c>
      <c r="P83" s="426">
        <v>-1</v>
      </c>
      <c r="Q83" s="329" t="s">
        <v>4722</v>
      </c>
      <c r="R83" s="329" t="s">
        <v>4723</v>
      </c>
      <c r="S83" s="303" t="s">
        <v>4721</v>
      </c>
    </row>
    <row r="84" spans="1:19" ht="38.25" x14ac:dyDescent="0.25">
      <c r="A84" s="392">
        <f t="shared" ca="1" si="2"/>
        <v>44412.974434722222</v>
      </c>
      <c r="B84" s="304" t="s">
        <v>4278</v>
      </c>
      <c r="C84" s="304" t="s">
        <v>1232</v>
      </c>
      <c r="D84" s="304" t="s">
        <v>3927</v>
      </c>
      <c r="E84" s="305">
        <v>0.01</v>
      </c>
      <c r="F84" s="304" t="s">
        <v>4738</v>
      </c>
      <c r="G84" s="304" t="s">
        <v>4731</v>
      </c>
      <c r="H84" s="429" t="s">
        <v>4737</v>
      </c>
      <c r="I84" s="429" t="s">
        <v>4735</v>
      </c>
      <c r="J84" s="429" t="s">
        <v>4736</v>
      </c>
      <c r="K84" s="304" t="s">
        <v>4948</v>
      </c>
      <c r="L84" s="304" t="s">
        <v>4252</v>
      </c>
      <c r="M84" s="304" t="s">
        <v>4246</v>
      </c>
      <c r="N84" s="306" t="s">
        <v>18</v>
      </c>
      <c r="O84" s="307" t="s">
        <v>4312</v>
      </c>
      <c r="P84" s="309">
        <v>1</v>
      </c>
      <c r="Q84" s="328" t="s">
        <v>4732</v>
      </c>
      <c r="R84" s="328" t="s">
        <v>4733</v>
      </c>
      <c r="S84" s="431" t="s">
        <v>4734</v>
      </c>
    </row>
    <row r="85" spans="1:19" ht="38.25" x14ac:dyDescent="0.25">
      <c r="A85" s="393">
        <f t="shared" ca="1" si="2"/>
        <v>44412.987238078706</v>
      </c>
      <c r="B85" s="298" t="s">
        <v>4278</v>
      </c>
      <c r="C85" s="298" t="s">
        <v>1232</v>
      </c>
      <c r="D85" s="298" t="s">
        <v>3927</v>
      </c>
      <c r="E85" s="299">
        <v>0.01</v>
      </c>
      <c r="F85" s="430" t="s">
        <v>4744</v>
      </c>
      <c r="G85" s="298" t="s">
        <v>4742</v>
      </c>
      <c r="H85" s="430" t="s">
        <v>4740</v>
      </c>
      <c r="I85" s="430" t="s">
        <v>4741</v>
      </c>
      <c r="J85" s="430" t="s">
        <v>4743</v>
      </c>
      <c r="K85" s="298" t="s">
        <v>4715</v>
      </c>
      <c r="L85" s="298" t="s">
        <v>4252</v>
      </c>
      <c r="M85" s="298" t="s">
        <v>4246</v>
      </c>
      <c r="N85" s="300" t="s">
        <v>18</v>
      </c>
      <c r="O85" s="301" t="s">
        <v>4312</v>
      </c>
      <c r="P85" s="302">
        <v>1</v>
      </c>
      <c r="Q85" s="329" t="s">
        <v>4739</v>
      </c>
      <c r="R85" s="329" t="s">
        <v>4745</v>
      </c>
      <c r="S85" s="432" t="s">
        <v>4746</v>
      </c>
    </row>
    <row r="86" spans="1:19" ht="25.5" x14ac:dyDescent="0.25">
      <c r="A86" s="394">
        <f t="shared" ca="1" si="2"/>
        <v>44413.005430555553</v>
      </c>
      <c r="B86" s="304" t="s">
        <v>4278</v>
      </c>
      <c r="C86" s="304" t="s">
        <v>1232</v>
      </c>
      <c r="D86" s="429" t="s">
        <v>3927</v>
      </c>
      <c r="E86" s="305">
        <v>0.01</v>
      </c>
      <c r="F86" s="304" t="s">
        <v>4752</v>
      </c>
      <c r="G86" s="304" t="s">
        <v>4750</v>
      </c>
      <c r="H86" s="304" t="s">
        <v>4751</v>
      </c>
      <c r="I86" s="429" t="s">
        <v>4753</v>
      </c>
      <c r="J86" s="429" t="s">
        <v>4754</v>
      </c>
      <c r="K86" s="304" t="s">
        <v>4571</v>
      </c>
      <c r="L86" s="304" t="s">
        <v>4252</v>
      </c>
      <c r="M86" s="304" t="s">
        <v>4246</v>
      </c>
      <c r="N86" s="306" t="s">
        <v>18</v>
      </c>
      <c r="O86" s="307" t="s">
        <v>4312</v>
      </c>
      <c r="P86" s="309">
        <v>1</v>
      </c>
      <c r="Q86" s="328" t="s">
        <v>4747</v>
      </c>
      <c r="R86" s="328" t="s">
        <v>4748</v>
      </c>
      <c r="S86" s="431" t="s">
        <v>4749</v>
      </c>
    </row>
    <row r="87" spans="1:19" ht="25.5" x14ac:dyDescent="0.25">
      <c r="A87" s="393">
        <f t="shared" ca="1" si="2"/>
        <v>44413.01758900463</v>
      </c>
      <c r="B87" s="298" t="s">
        <v>4278</v>
      </c>
      <c r="C87" s="298" t="s">
        <v>1232</v>
      </c>
      <c r="D87" s="298" t="s">
        <v>3926</v>
      </c>
      <c r="E87" s="299">
        <v>0.01</v>
      </c>
      <c r="F87" s="430" t="s">
        <v>4757</v>
      </c>
      <c r="G87" s="430" t="s">
        <v>4760</v>
      </c>
      <c r="H87" s="430" t="s">
        <v>4761</v>
      </c>
      <c r="I87" s="430" t="s">
        <v>4758</v>
      </c>
      <c r="J87" s="430" t="s">
        <v>4759</v>
      </c>
      <c r="K87" s="298" t="s">
        <v>4632</v>
      </c>
      <c r="L87" s="298" t="s">
        <v>4252</v>
      </c>
      <c r="M87" s="298" t="s">
        <v>4246</v>
      </c>
      <c r="N87" s="300" t="s">
        <v>18</v>
      </c>
      <c r="O87" s="301" t="s">
        <v>4312</v>
      </c>
      <c r="P87" s="302">
        <v>1</v>
      </c>
      <c r="Q87" s="329" t="s">
        <v>4755</v>
      </c>
      <c r="R87" s="329" t="s">
        <v>4756</v>
      </c>
      <c r="S87" s="432" t="s">
        <v>4762</v>
      </c>
    </row>
    <row r="88" spans="1:19" ht="25.5" x14ac:dyDescent="0.25">
      <c r="A88" s="392">
        <f t="shared" ca="1" si="2"/>
        <v>44413.057907754628</v>
      </c>
      <c r="B88" s="312" t="s">
        <v>4278</v>
      </c>
      <c r="C88" s="312" t="s">
        <v>1232</v>
      </c>
      <c r="D88" s="312" t="s">
        <v>3927</v>
      </c>
      <c r="E88" s="313">
        <v>0.01</v>
      </c>
      <c r="F88" s="312" t="s">
        <v>4767</v>
      </c>
      <c r="G88" s="312" t="s">
        <v>4768</v>
      </c>
      <c r="H88" s="312">
        <v>0</v>
      </c>
      <c r="I88" s="434" t="s">
        <v>4766</v>
      </c>
      <c r="J88" s="312">
        <v>0</v>
      </c>
      <c r="K88" s="312" t="s">
        <v>4550</v>
      </c>
      <c r="L88" s="312" t="s">
        <v>4252</v>
      </c>
      <c r="M88" s="312" t="s">
        <v>4247</v>
      </c>
      <c r="N88" s="314" t="s">
        <v>630</v>
      </c>
      <c r="O88" s="315" t="s">
        <v>4312</v>
      </c>
      <c r="P88" s="316">
        <v>-1</v>
      </c>
      <c r="Q88" s="413" t="s">
        <v>4764</v>
      </c>
      <c r="R88" s="413" t="s">
        <v>4765</v>
      </c>
      <c r="S88" s="433" t="s">
        <v>4763</v>
      </c>
    </row>
    <row r="89" spans="1:19" ht="25.5" x14ac:dyDescent="0.25">
      <c r="A89" s="393">
        <f t="shared" ca="1" si="2"/>
        <v>44413.064750925929</v>
      </c>
      <c r="B89" s="298" t="s">
        <v>4278</v>
      </c>
      <c r="C89" s="298" t="s">
        <v>1232</v>
      </c>
      <c r="D89" s="430" t="s">
        <v>3926</v>
      </c>
      <c r="E89" s="299">
        <v>0.01</v>
      </c>
      <c r="F89" s="298" t="s">
        <v>4771</v>
      </c>
      <c r="G89" s="298" t="s">
        <v>4769</v>
      </c>
      <c r="H89" s="430" t="s">
        <v>4770</v>
      </c>
      <c r="I89" s="430" t="s">
        <v>4772</v>
      </c>
      <c r="J89" s="430" t="s">
        <v>4773</v>
      </c>
      <c r="K89" s="298" t="s">
        <v>4632</v>
      </c>
      <c r="L89" s="298" t="s">
        <v>4252</v>
      </c>
      <c r="M89" s="298" t="s">
        <v>4247</v>
      </c>
      <c r="N89" s="300" t="s">
        <v>18</v>
      </c>
      <c r="O89" s="301" t="s">
        <v>4312</v>
      </c>
      <c r="P89" s="302">
        <v>1</v>
      </c>
      <c r="Q89" s="329" t="s">
        <v>4774</v>
      </c>
      <c r="R89" s="329" t="s">
        <v>4775</v>
      </c>
      <c r="S89" s="432" t="s">
        <v>4776</v>
      </c>
    </row>
    <row r="90" spans="1:19" ht="25.5" x14ac:dyDescent="0.25">
      <c r="A90" s="394">
        <f t="shared" ca="1" si="2"/>
        <v>44413.076042129629</v>
      </c>
      <c r="B90" s="304" t="s">
        <v>4278</v>
      </c>
      <c r="C90" s="304" t="s">
        <v>1232</v>
      </c>
      <c r="D90" s="304" t="s">
        <v>3926</v>
      </c>
      <c r="E90" s="305">
        <v>0.01</v>
      </c>
      <c r="F90" s="304" t="s">
        <v>4783</v>
      </c>
      <c r="G90" s="304" t="s">
        <v>4782</v>
      </c>
      <c r="H90" s="304" t="s">
        <v>4784</v>
      </c>
      <c r="I90" s="429" t="s">
        <v>4781</v>
      </c>
      <c r="J90" s="429" t="s">
        <v>4780</v>
      </c>
      <c r="K90" s="304" t="s">
        <v>4541</v>
      </c>
      <c r="L90" s="304" t="s">
        <v>4252</v>
      </c>
      <c r="M90" s="304" t="s">
        <v>4246</v>
      </c>
      <c r="N90" s="306" t="s">
        <v>18</v>
      </c>
      <c r="O90" s="307" t="s">
        <v>4312</v>
      </c>
      <c r="P90" s="309">
        <v>1</v>
      </c>
      <c r="Q90" s="328" t="s">
        <v>4779</v>
      </c>
      <c r="R90" s="328" t="s">
        <v>4778</v>
      </c>
      <c r="S90" s="431" t="s">
        <v>4777</v>
      </c>
    </row>
    <row r="91" spans="1:19" ht="25.5" x14ac:dyDescent="0.25">
      <c r="A91" s="393">
        <f t="shared" ca="1" si="2"/>
        <v>44413.662773495373</v>
      </c>
      <c r="B91" s="298" t="s">
        <v>4278</v>
      </c>
      <c r="C91" s="298" t="s">
        <v>1232</v>
      </c>
      <c r="D91" s="298" t="s">
        <v>3927</v>
      </c>
      <c r="E91" s="299">
        <v>0.01</v>
      </c>
      <c r="F91" s="298" t="s">
        <v>4787</v>
      </c>
      <c r="G91" s="298" t="s">
        <v>4786</v>
      </c>
      <c r="H91" s="298">
        <v>0</v>
      </c>
      <c r="I91" s="435" t="s">
        <v>4788</v>
      </c>
      <c r="J91" s="298">
        <v>0</v>
      </c>
      <c r="K91" s="298" t="s">
        <v>4550</v>
      </c>
      <c r="L91" s="298" t="s">
        <v>4252</v>
      </c>
      <c r="M91" s="298" t="s">
        <v>4246</v>
      </c>
      <c r="N91" s="300" t="s">
        <v>630</v>
      </c>
      <c r="O91" s="301" t="s">
        <v>4312</v>
      </c>
      <c r="P91" s="302">
        <v>-1</v>
      </c>
      <c r="Q91" s="329" t="s">
        <v>4785</v>
      </c>
      <c r="R91" s="329" t="s">
        <v>4789</v>
      </c>
      <c r="S91" s="436" t="s">
        <v>4790</v>
      </c>
    </row>
    <row r="92" spans="1:19" ht="25.5" x14ac:dyDescent="0.25">
      <c r="A92" s="392">
        <f t="shared" ca="1" si="2"/>
        <v>44413.670252546297</v>
      </c>
      <c r="B92" s="312" t="s">
        <v>4278</v>
      </c>
      <c r="C92" s="312" t="s">
        <v>1232</v>
      </c>
      <c r="D92" s="312" t="s">
        <v>3927</v>
      </c>
      <c r="E92" s="313">
        <v>0.01</v>
      </c>
      <c r="F92" s="312" t="s">
        <v>4796</v>
      </c>
      <c r="G92" s="312" t="s">
        <v>4794</v>
      </c>
      <c r="H92" s="312" t="s">
        <v>4795</v>
      </c>
      <c r="I92" s="438" t="s">
        <v>4798</v>
      </c>
      <c r="J92" s="438" t="s">
        <v>4797</v>
      </c>
      <c r="K92" s="312" t="s">
        <v>4581</v>
      </c>
      <c r="L92" s="312" t="s">
        <v>4254</v>
      </c>
      <c r="M92" s="312" t="s">
        <v>4247</v>
      </c>
      <c r="N92" s="314" t="s">
        <v>18</v>
      </c>
      <c r="O92" s="315" t="s">
        <v>4312</v>
      </c>
      <c r="P92" s="316">
        <v>1</v>
      </c>
      <c r="Q92" s="413" t="s">
        <v>4792</v>
      </c>
      <c r="R92" s="413" t="s">
        <v>4791</v>
      </c>
      <c r="S92" s="437" t="s">
        <v>4793</v>
      </c>
    </row>
    <row r="93" spans="1:19" ht="25.5" x14ac:dyDescent="0.25">
      <c r="A93" s="393">
        <f t="shared" ca="1" si="2"/>
        <v>44413.670331597219</v>
      </c>
      <c r="B93" s="298" t="s">
        <v>4278</v>
      </c>
      <c r="C93" s="298" t="s">
        <v>1232</v>
      </c>
      <c r="D93" s="298" t="s">
        <v>3927</v>
      </c>
      <c r="E93" s="299">
        <v>0.01</v>
      </c>
      <c r="F93" s="298" t="s">
        <v>4800</v>
      </c>
      <c r="G93" s="298" t="s">
        <v>4799</v>
      </c>
      <c r="H93" s="298">
        <v>0</v>
      </c>
      <c r="I93" s="435" t="s">
        <v>4801</v>
      </c>
      <c r="J93" s="298">
        <v>0</v>
      </c>
      <c r="K93" s="298" t="s">
        <v>4802</v>
      </c>
      <c r="L93" s="298" t="s">
        <v>4252</v>
      </c>
      <c r="M93" s="298" t="s">
        <v>4246</v>
      </c>
      <c r="N93" s="300" t="s">
        <v>630</v>
      </c>
      <c r="O93" s="301" t="s">
        <v>4312</v>
      </c>
      <c r="P93" s="302">
        <v>-1</v>
      </c>
      <c r="Q93" s="329" t="s">
        <v>4804</v>
      </c>
      <c r="R93" s="329" t="s">
        <v>4803</v>
      </c>
      <c r="S93" s="436" t="s">
        <v>4805</v>
      </c>
    </row>
    <row r="94" spans="1:19" ht="25.5" x14ac:dyDescent="0.25">
      <c r="A94" s="394">
        <f t="shared" ca="1" si="2"/>
        <v>44413.699369675924</v>
      </c>
      <c r="B94" s="304" t="s">
        <v>4278</v>
      </c>
      <c r="C94" s="304" t="s">
        <v>1232</v>
      </c>
      <c r="D94" s="304" t="s">
        <v>3926</v>
      </c>
      <c r="E94" s="305">
        <v>0.01</v>
      </c>
      <c r="F94" s="304" t="s">
        <v>4810</v>
      </c>
      <c r="G94" s="304" t="s">
        <v>4809</v>
      </c>
      <c r="H94" s="304" t="s">
        <v>4811</v>
      </c>
      <c r="I94" s="440" t="s">
        <v>4812</v>
      </c>
      <c r="J94" s="440" t="s">
        <v>4813</v>
      </c>
      <c r="K94" s="304" t="s">
        <v>4550</v>
      </c>
      <c r="L94" s="304" t="s">
        <v>4252</v>
      </c>
      <c r="M94" s="304" t="s">
        <v>4246</v>
      </c>
      <c r="N94" s="306" t="s">
        <v>18</v>
      </c>
      <c r="O94" s="307" t="s">
        <v>4312</v>
      </c>
      <c r="P94" s="309">
        <v>1</v>
      </c>
      <c r="Q94" s="328" t="s">
        <v>4806</v>
      </c>
      <c r="R94" s="328" t="s">
        <v>4807</v>
      </c>
      <c r="S94" s="439" t="s">
        <v>4808</v>
      </c>
    </row>
    <row r="95" spans="1:19" ht="25.5" x14ac:dyDescent="0.25">
      <c r="A95" s="393">
        <f t="shared" ca="1" si="2"/>
        <v>44413.922727430552</v>
      </c>
      <c r="B95" s="298" t="s">
        <v>4278</v>
      </c>
      <c r="C95" s="298" t="s">
        <v>1232</v>
      </c>
      <c r="D95" s="298" t="s">
        <v>3927</v>
      </c>
      <c r="E95" s="299">
        <v>0.01</v>
      </c>
      <c r="F95" s="298" t="s">
        <v>4815</v>
      </c>
      <c r="G95" s="298" t="s">
        <v>4814</v>
      </c>
      <c r="H95" s="298">
        <v>0</v>
      </c>
      <c r="I95" s="435" t="s">
        <v>4816</v>
      </c>
      <c r="J95" s="298">
        <v>0</v>
      </c>
      <c r="K95" s="298" t="s">
        <v>4550</v>
      </c>
      <c r="L95" s="298" t="s">
        <v>4252</v>
      </c>
      <c r="M95" s="298" t="s">
        <v>4246</v>
      </c>
      <c r="N95" s="300" t="s">
        <v>630</v>
      </c>
      <c r="O95" s="301" t="s">
        <v>4312</v>
      </c>
      <c r="P95" s="302">
        <v>-1</v>
      </c>
      <c r="Q95" s="329" t="s">
        <v>4818</v>
      </c>
      <c r="R95" s="329" t="s">
        <v>4817</v>
      </c>
      <c r="S95" s="436" t="s">
        <v>4821</v>
      </c>
    </row>
    <row r="96" spans="1:19" ht="38.25" x14ac:dyDescent="0.25">
      <c r="A96" s="392">
        <f t="shared" ca="1" si="2"/>
        <v>44413.939087615741</v>
      </c>
      <c r="B96" s="304" t="s">
        <v>4278</v>
      </c>
      <c r="C96" s="312" t="s">
        <v>1232</v>
      </c>
      <c r="D96" s="304" t="s">
        <v>3927</v>
      </c>
      <c r="E96" s="305">
        <v>0.01</v>
      </c>
      <c r="F96" s="304" t="s">
        <v>4826</v>
      </c>
      <c r="G96" s="304" t="s">
        <v>4825</v>
      </c>
      <c r="H96" s="304" t="s">
        <v>4824</v>
      </c>
      <c r="I96" s="440" t="s">
        <v>4823</v>
      </c>
      <c r="J96" s="440" t="s">
        <v>4822</v>
      </c>
      <c r="K96" s="304" t="s">
        <v>4550</v>
      </c>
      <c r="L96" s="304" t="s">
        <v>4252</v>
      </c>
      <c r="M96" s="304" t="s">
        <v>4246</v>
      </c>
      <c r="N96" s="306" t="s">
        <v>18</v>
      </c>
      <c r="O96" s="307" t="s">
        <v>4312</v>
      </c>
      <c r="P96" s="309">
        <v>1</v>
      </c>
      <c r="Q96" s="328" t="s">
        <v>4820</v>
      </c>
      <c r="R96" s="328" t="s">
        <v>4819</v>
      </c>
      <c r="S96" s="439" t="s">
        <v>4827</v>
      </c>
    </row>
    <row r="97" spans="1:19" ht="38.25" x14ac:dyDescent="0.25">
      <c r="A97" s="393">
        <f t="shared" ca="1" si="2"/>
        <v>44414.049539699074</v>
      </c>
      <c r="B97" s="298" t="s">
        <v>4278</v>
      </c>
      <c r="C97" s="298" t="s">
        <v>1234</v>
      </c>
      <c r="D97" s="298" t="s">
        <v>3927</v>
      </c>
      <c r="E97" s="299">
        <v>0.01</v>
      </c>
      <c r="F97" s="444" t="s">
        <v>4836</v>
      </c>
      <c r="G97" s="444" t="s">
        <v>4834</v>
      </c>
      <c r="H97" s="444" t="s">
        <v>4835</v>
      </c>
      <c r="I97" s="435" t="s">
        <v>4833</v>
      </c>
      <c r="J97" s="435" t="s">
        <v>4832</v>
      </c>
      <c r="K97" s="298" t="s">
        <v>4550</v>
      </c>
      <c r="L97" s="298" t="s">
        <v>4252</v>
      </c>
      <c r="M97" s="298" t="s">
        <v>4246</v>
      </c>
      <c r="N97" s="300" t="s">
        <v>18</v>
      </c>
      <c r="O97" s="301" t="s">
        <v>4312</v>
      </c>
      <c r="P97" s="302">
        <v>1</v>
      </c>
      <c r="Q97" s="329" t="s">
        <v>4831</v>
      </c>
      <c r="R97" s="329" t="s">
        <v>4830</v>
      </c>
      <c r="S97" s="436" t="s">
        <v>4837</v>
      </c>
    </row>
    <row r="98" spans="1:19" ht="25.5" x14ac:dyDescent="0.25">
      <c r="A98" s="394">
        <f t="shared" ref="A98:A129" ca="1" si="3">IF(B98&lt;&gt;"",IF(A98="",NOW(),A98),"")</f>
        <v>44414.538418634256</v>
      </c>
      <c r="B98" s="304" t="s">
        <v>4278</v>
      </c>
      <c r="C98" s="304" t="s">
        <v>1234</v>
      </c>
      <c r="D98" s="304" t="s">
        <v>3927</v>
      </c>
      <c r="E98" s="305">
        <v>0.01</v>
      </c>
      <c r="F98" s="304" t="s">
        <v>4841</v>
      </c>
      <c r="G98" s="304" t="s">
        <v>4843</v>
      </c>
      <c r="H98" s="304" t="s">
        <v>4842</v>
      </c>
      <c r="I98" s="445" t="s">
        <v>4844</v>
      </c>
      <c r="J98" s="445" t="s">
        <v>4845</v>
      </c>
      <c r="K98" s="304" t="s">
        <v>4557</v>
      </c>
      <c r="L98" s="304" t="s">
        <v>4252</v>
      </c>
      <c r="M98" s="304" t="s">
        <v>4246</v>
      </c>
      <c r="N98" s="306" t="s">
        <v>18</v>
      </c>
      <c r="O98" s="307" t="s">
        <v>4312</v>
      </c>
      <c r="P98" s="309">
        <v>1</v>
      </c>
      <c r="Q98" s="328" t="s">
        <v>4840</v>
      </c>
      <c r="R98" s="328" t="s">
        <v>4839</v>
      </c>
      <c r="S98" s="439" t="s">
        <v>4838</v>
      </c>
    </row>
    <row r="99" spans="1:19" ht="25.5" x14ac:dyDescent="0.25">
      <c r="A99" s="393">
        <f t="shared" ca="1" si="3"/>
        <v>44414.561105208333</v>
      </c>
      <c r="B99" s="298" t="s">
        <v>4278</v>
      </c>
      <c r="C99" s="298" t="s">
        <v>1234</v>
      </c>
      <c r="D99" s="298" t="s">
        <v>3926</v>
      </c>
      <c r="E99" s="299">
        <v>0.01</v>
      </c>
      <c r="F99" s="298" t="s">
        <v>4850</v>
      </c>
      <c r="G99" s="298" t="s">
        <v>4849</v>
      </c>
      <c r="H99" s="298">
        <v>0</v>
      </c>
      <c r="I99" s="444" t="s">
        <v>4851</v>
      </c>
      <c r="J99" s="298">
        <v>0</v>
      </c>
      <c r="K99" s="298" t="s">
        <v>4581</v>
      </c>
      <c r="L99" s="298" t="s">
        <v>4254</v>
      </c>
      <c r="M99" s="298" t="s">
        <v>4247</v>
      </c>
      <c r="N99" s="300" t="s">
        <v>630</v>
      </c>
      <c r="O99" s="301" t="s">
        <v>4312</v>
      </c>
      <c r="P99" s="302">
        <v>-1</v>
      </c>
      <c r="Q99" s="329" t="s">
        <v>4846</v>
      </c>
      <c r="R99" s="329" t="s">
        <v>4848</v>
      </c>
      <c r="S99" s="446" t="s">
        <v>4847</v>
      </c>
    </row>
    <row r="100" spans="1:19" ht="25.5" x14ac:dyDescent="0.25">
      <c r="A100" s="392">
        <f t="shared" ca="1" si="3"/>
        <v>44414.58984537037</v>
      </c>
      <c r="B100" s="312" t="s">
        <v>4278</v>
      </c>
      <c r="C100" s="312" t="s">
        <v>1234</v>
      </c>
      <c r="D100" s="312" t="s">
        <v>3927</v>
      </c>
      <c r="E100" s="305">
        <v>0.01</v>
      </c>
      <c r="F100" s="312" t="s">
        <v>4856</v>
      </c>
      <c r="G100" s="312" t="s">
        <v>4855</v>
      </c>
      <c r="H100" s="312">
        <v>0</v>
      </c>
      <c r="I100" s="447" t="s">
        <v>4854</v>
      </c>
      <c r="J100" s="312">
        <v>0</v>
      </c>
      <c r="K100" s="312" t="s">
        <v>4715</v>
      </c>
      <c r="L100" s="312" t="s">
        <v>4252</v>
      </c>
      <c r="M100" s="312" t="s">
        <v>4247</v>
      </c>
      <c r="N100" s="314" t="s">
        <v>630</v>
      </c>
      <c r="O100" s="315" t="s">
        <v>4312</v>
      </c>
      <c r="P100" s="316">
        <v>-1</v>
      </c>
      <c r="Q100" s="413" t="s">
        <v>4852</v>
      </c>
      <c r="R100" s="413" t="s">
        <v>4853</v>
      </c>
      <c r="S100" s="448" t="s">
        <v>4857</v>
      </c>
    </row>
    <row r="101" spans="1:19" ht="25.5" x14ac:dyDescent="0.25">
      <c r="A101" s="393">
        <f t="shared" ca="1" si="3"/>
        <v>44414.603804050923</v>
      </c>
      <c r="B101" s="298" t="s">
        <v>4278</v>
      </c>
      <c r="C101" s="298" t="s">
        <v>1234</v>
      </c>
      <c r="D101" s="298" t="s">
        <v>3926</v>
      </c>
      <c r="E101" s="299">
        <v>0.01</v>
      </c>
      <c r="F101" s="298" t="s">
        <v>4865</v>
      </c>
      <c r="G101" s="298" t="s">
        <v>4864</v>
      </c>
      <c r="H101" s="444" t="s">
        <v>4868</v>
      </c>
      <c r="I101" s="444" t="s">
        <v>4867</v>
      </c>
      <c r="J101" s="444" t="s">
        <v>4866</v>
      </c>
      <c r="K101" s="298" t="s">
        <v>4557</v>
      </c>
      <c r="L101" s="298" t="s">
        <v>4252</v>
      </c>
      <c r="M101" s="298" t="s">
        <v>4246</v>
      </c>
      <c r="N101" s="300" t="s">
        <v>18</v>
      </c>
      <c r="O101" s="301" t="s">
        <v>4312</v>
      </c>
      <c r="P101" s="302">
        <v>1</v>
      </c>
      <c r="Q101" s="329" t="s">
        <v>4862</v>
      </c>
      <c r="R101" s="329" t="s">
        <v>4860</v>
      </c>
      <c r="S101" s="446" t="s">
        <v>4858</v>
      </c>
    </row>
    <row r="102" spans="1:19" x14ac:dyDescent="0.25">
      <c r="A102" s="394">
        <f t="shared" ca="1" si="3"/>
        <v>44414.603839236108</v>
      </c>
      <c r="B102" s="304" t="s">
        <v>4278</v>
      </c>
      <c r="C102" s="304" t="s">
        <v>1234</v>
      </c>
      <c r="D102" s="304" t="s">
        <v>3926</v>
      </c>
      <c r="E102" s="313">
        <v>0.01</v>
      </c>
      <c r="F102" s="304" t="s">
        <v>4871</v>
      </c>
      <c r="G102" s="304" t="s">
        <v>4869</v>
      </c>
      <c r="H102" s="304" t="s">
        <v>4870</v>
      </c>
      <c r="I102" s="445" t="s">
        <v>4872</v>
      </c>
      <c r="J102" s="445" t="s">
        <v>4873</v>
      </c>
      <c r="K102" s="304" t="s">
        <v>4557</v>
      </c>
      <c r="L102" s="304" t="s">
        <v>4252</v>
      </c>
      <c r="M102" s="304" t="s">
        <v>4246</v>
      </c>
      <c r="N102" s="306" t="s">
        <v>18</v>
      </c>
      <c r="O102" s="307" t="s">
        <v>4312</v>
      </c>
      <c r="P102" s="309">
        <v>1</v>
      </c>
      <c r="Q102" s="328" t="s">
        <v>4863</v>
      </c>
      <c r="R102" s="328" t="s">
        <v>4861</v>
      </c>
      <c r="S102" s="449" t="s">
        <v>4859</v>
      </c>
    </row>
    <row r="103" spans="1:19" ht="38.25" x14ac:dyDescent="0.25">
      <c r="A103" s="393">
        <f t="shared" ca="1" si="3"/>
        <v>44414.610695254632</v>
      </c>
      <c r="B103" s="298" t="s">
        <v>4278</v>
      </c>
      <c r="C103" s="298" t="s">
        <v>1234</v>
      </c>
      <c r="D103" s="298" t="s">
        <v>3926</v>
      </c>
      <c r="E103" s="299">
        <v>0.01</v>
      </c>
      <c r="F103" s="298" t="s">
        <v>4876</v>
      </c>
      <c r="G103" s="298" t="s">
        <v>4874</v>
      </c>
      <c r="H103" s="298" t="s">
        <v>4875</v>
      </c>
      <c r="I103" s="444" t="s">
        <v>4877</v>
      </c>
      <c r="J103" s="444" t="s">
        <v>4878</v>
      </c>
      <c r="K103" s="298" t="s">
        <v>4541</v>
      </c>
      <c r="L103" s="298" t="s">
        <v>4252</v>
      </c>
      <c r="M103" s="298" t="s">
        <v>4247</v>
      </c>
      <c r="N103" s="300" t="s">
        <v>18</v>
      </c>
      <c r="O103" s="301" t="s">
        <v>4312</v>
      </c>
      <c r="P103" s="302">
        <v>1</v>
      </c>
      <c r="Q103" s="329" t="s">
        <v>4880</v>
      </c>
      <c r="R103" s="329" t="s">
        <v>4879</v>
      </c>
      <c r="S103" s="446" t="s">
        <v>4887</v>
      </c>
    </row>
    <row r="104" spans="1:19" ht="25.5" x14ac:dyDescent="0.25">
      <c r="A104" s="392">
        <f t="shared" ca="1" si="3"/>
        <v>44414.624011689812</v>
      </c>
      <c r="B104" s="312" t="s">
        <v>4278</v>
      </c>
      <c r="C104" s="312" t="s">
        <v>1234</v>
      </c>
      <c r="D104" s="312" t="s">
        <v>3926</v>
      </c>
      <c r="E104" s="305">
        <v>0.01</v>
      </c>
      <c r="F104" s="312" t="s">
        <v>4890</v>
      </c>
      <c r="G104" s="312" t="s">
        <v>4888</v>
      </c>
      <c r="H104" s="312" t="s">
        <v>4889</v>
      </c>
      <c r="I104" s="447" t="s">
        <v>4891</v>
      </c>
      <c r="J104" s="447" t="s">
        <v>4892</v>
      </c>
      <c r="K104" s="312" t="s">
        <v>4571</v>
      </c>
      <c r="L104" s="312" t="s">
        <v>4252</v>
      </c>
      <c r="M104" s="312" t="s">
        <v>4246</v>
      </c>
      <c r="N104" s="314" t="s">
        <v>18</v>
      </c>
      <c r="O104" s="315" t="s">
        <v>4312</v>
      </c>
      <c r="P104" s="316">
        <v>1</v>
      </c>
      <c r="Q104" s="413" t="s">
        <v>4882</v>
      </c>
      <c r="R104" s="413" t="s">
        <v>4881</v>
      </c>
      <c r="S104" s="448" t="s">
        <v>4886</v>
      </c>
    </row>
    <row r="105" spans="1:19" ht="25.5" x14ac:dyDescent="0.25">
      <c r="A105" s="393">
        <f t="shared" ca="1" si="3"/>
        <v>44414.624045717595</v>
      </c>
      <c r="B105" s="298" t="s">
        <v>4278</v>
      </c>
      <c r="C105" s="298" t="s">
        <v>1234</v>
      </c>
      <c r="D105" s="298" t="s">
        <v>3926</v>
      </c>
      <c r="E105" s="299">
        <v>0.01</v>
      </c>
      <c r="F105" s="298" t="s">
        <v>4894</v>
      </c>
      <c r="G105" s="298" t="s">
        <v>4893</v>
      </c>
      <c r="H105" s="298">
        <v>0</v>
      </c>
      <c r="I105" s="444" t="s">
        <v>4895</v>
      </c>
      <c r="J105" s="298">
        <v>0</v>
      </c>
      <c r="K105" s="298" t="s">
        <v>4557</v>
      </c>
      <c r="L105" s="298" t="s">
        <v>4252</v>
      </c>
      <c r="M105" s="298" t="s">
        <v>4246</v>
      </c>
      <c r="N105" s="300" t="s">
        <v>630</v>
      </c>
      <c r="O105" s="301" t="s">
        <v>4312</v>
      </c>
      <c r="P105" s="302">
        <v>-1</v>
      </c>
      <c r="Q105" s="329" t="s">
        <v>4885</v>
      </c>
      <c r="R105" s="329" t="s">
        <v>4884</v>
      </c>
      <c r="S105" s="446" t="s">
        <v>4883</v>
      </c>
    </row>
    <row r="106" spans="1:19" ht="25.5" x14ac:dyDescent="0.25">
      <c r="A106" s="394">
        <f t="shared" ca="1" si="3"/>
        <v>44414.648673495372</v>
      </c>
      <c r="B106" s="304" t="s">
        <v>4278</v>
      </c>
      <c r="C106" s="304" t="s">
        <v>1234</v>
      </c>
      <c r="D106" s="304" t="s">
        <v>3927</v>
      </c>
      <c r="E106" s="313">
        <v>0.01</v>
      </c>
      <c r="F106" s="304" t="s">
        <v>4902</v>
      </c>
      <c r="G106" s="304" t="s">
        <v>4898</v>
      </c>
      <c r="H106" s="304" t="s">
        <v>4901</v>
      </c>
      <c r="I106" s="445" t="s">
        <v>4899</v>
      </c>
      <c r="J106" s="445" t="s">
        <v>4900</v>
      </c>
      <c r="K106" s="304" t="s">
        <v>4802</v>
      </c>
      <c r="L106" s="304" t="s">
        <v>4252</v>
      </c>
      <c r="M106" s="304" t="s">
        <v>4246</v>
      </c>
      <c r="N106" s="306" t="s">
        <v>18</v>
      </c>
      <c r="O106" s="307" t="s">
        <v>4312</v>
      </c>
      <c r="P106" s="309">
        <v>1</v>
      </c>
      <c r="Q106" s="328" t="s">
        <v>4897</v>
      </c>
      <c r="R106" s="328" t="s">
        <v>4896</v>
      </c>
      <c r="S106" s="449" t="s">
        <v>4903</v>
      </c>
    </row>
    <row r="107" spans="1:19" x14ac:dyDescent="0.25">
      <c r="A107" s="393">
        <f t="shared" ca="1" si="3"/>
        <v>44414.653940509263</v>
      </c>
      <c r="B107" s="298" t="s">
        <v>4278</v>
      </c>
      <c r="C107" s="298" t="s">
        <v>1234</v>
      </c>
      <c r="D107" s="298" t="s">
        <v>3927</v>
      </c>
      <c r="E107" s="299">
        <v>0.01</v>
      </c>
      <c r="F107" s="298" t="s">
        <v>4908</v>
      </c>
      <c r="G107" s="298" t="s">
        <v>4907</v>
      </c>
      <c r="H107" s="298">
        <v>0</v>
      </c>
      <c r="I107" s="298">
        <v>297</v>
      </c>
      <c r="J107" s="298">
        <v>0</v>
      </c>
      <c r="K107" s="298" t="s">
        <v>4548</v>
      </c>
      <c r="L107" s="298" t="s">
        <v>4252</v>
      </c>
      <c r="M107" s="298" t="s">
        <v>4247</v>
      </c>
      <c r="N107" s="300" t="s">
        <v>630</v>
      </c>
      <c r="O107" s="301" t="s">
        <v>4312</v>
      </c>
      <c r="P107" s="302">
        <v>-1</v>
      </c>
      <c r="Q107" s="329" t="s">
        <v>4906</v>
      </c>
      <c r="R107" s="329" t="s">
        <v>4905</v>
      </c>
      <c r="S107" s="446" t="s">
        <v>4904</v>
      </c>
    </row>
    <row r="108" spans="1:19" ht="25.5" x14ac:dyDescent="0.25">
      <c r="A108" s="392">
        <f t="shared" ca="1" si="3"/>
        <v>44414.656798379627</v>
      </c>
      <c r="B108" s="312" t="s">
        <v>4278</v>
      </c>
      <c r="C108" s="312" t="s">
        <v>1234</v>
      </c>
      <c r="D108" s="312" t="s">
        <v>3927</v>
      </c>
      <c r="E108" s="305">
        <v>0.01</v>
      </c>
      <c r="F108" s="312" t="s">
        <v>4912</v>
      </c>
      <c r="G108" s="312" t="s">
        <v>4911</v>
      </c>
      <c r="H108" s="312">
        <v>0</v>
      </c>
      <c r="I108" s="447" t="s">
        <v>4910</v>
      </c>
      <c r="J108" s="312">
        <v>0</v>
      </c>
      <c r="K108" s="312" t="s">
        <v>4632</v>
      </c>
      <c r="L108" s="312" t="s">
        <v>4252</v>
      </c>
      <c r="M108" s="312" t="s">
        <v>4246</v>
      </c>
      <c r="N108" s="314" t="s">
        <v>630</v>
      </c>
      <c r="O108" s="315" t="s">
        <v>4312</v>
      </c>
      <c r="P108" s="316">
        <v>-1</v>
      </c>
      <c r="Q108" s="413" t="s">
        <v>4909</v>
      </c>
      <c r="R108" s="413" t="s">
        <v>4913</v>
      </c>
      <c r="S108" s="448" t="s">
        <v>4914</v>
      </c>
    </row>
    <row r="109" spans="1:19" x14ac:dyDescent="0.25">
      <c r="A109" s="393">
        <f t="shared" ca="1" si="3"/>
        <v>44414.664108217592</v>
      </c>
      <c r="B109" s="298" t="s">
        <v>4278</v>
      </c>
      <c r="C109" s="298" t="s">
        <v>1234</v>
      </c>
      <c r="D109" s="298"/>
      <c r="E109" s="299">
        <v>0.01</v>
      </c>
      <c r="F109" s="444" t="s">
        <v>4920</v>
      </c>
      <c r="G109" s="298" t="s">
        <v>4919</v>
      </c>
      <c r="H109" s="298">
        <v>0</v>
      </c>
      <c r="I109" s="444" t="s">
        <v>4918</v>
      </c>
      <c r="J109" s="298">
        <v>0</v>
      </c>
      <c r="K109" s="298" t="s">
        <v>4571</v>
      </c>
      <c r="L109" s="298" t="s">
        <v>4252</v>
      </c>
      <c r="M109" s="298" t="s">
        <v>4247</v>
      </c>
      <c r="N109" s="300" t="s">
        <v>630</v>
      </c>
      <c r="O109" s="301" t="s">
        <v>4312</v>
      </c>
      <c r="P109" s="302">
        <v>-1</v>
      </c>
      <c r="Q109" s="329" t="s">
        <v>4916</v>
      </c>
      <c r="R109" s="329" t="s">
        <v>4915</v>
      </c>
      <c r="S109" s="446" t="s">
        <v>4917</v>
      </c>
    </row>
    <row r="110" spans="1:19" ht="25.5" x14ac:dyDescent="0.25">
      <c r="A110" s="394">
        <f t="shared" ca="1" si="3"/>
        <v>44414.671829398147</v>
      </c>
      <c r="B110" s="304" t="s">
        <v>4278</v>
      </c>
      <c r="C110" s="304" t="s">
        <v>1234</v>
      </c>
      <c r="D110" s="304" t="s">
        <v>3927</v>
      </c>
      <c r="E110" s="305">
        <v>0.01</v>
      </c>
      <c r="F110" s="304" t="s">
        <v>4927</v>
      </c>
      <c r="G110" s="304" t="s">
        <v>4923</v>
      </c>
      <c r="H110" s="304" t="s">
        <v>4924</v>
      </c>
      <c r="I110" s="445" t="s">
        <v>4926</v>
      </c>
      <c r="J110" s="445" t="s">
        <v>4925</v>
      </c>
      <c r="K110" s="304" t="s">
        <v>4948</v>
      </c>
      <c r="L110" s="304" t="s">
        <v>4254</v>
      </c>
      <c r="M110" s="304" t="s">
        <v>4247</v>
      </c>
      <c r="N110" s="306" t="s">
        <v>18</v>
      </c>
      <c r="O110" s="307" t="s">
        <v>4312</v>
      </c>
      <c r="P110" s="309">
        <v>1</v>
      </c>
      <c r="Q110" s="328" t="s">
        <v>4922</v>
      </c>
      <c r="R110" s="328" t="s">
        <v>4921</v>
      </c>
      <c r="S110" s="449" t="s">
        <v>4928</v>
      </c>
    </row>
    <row r="111" spans="1:19" ht="25.5" x14ac:dyDescent="0.25">
      <c r="A111" s="393">
        <f t="shared" ca="1" si="3"/>
        <v>44414.928179861112</v>
      </c>
      <c r="B111" s="298" t="s">
        <v>4278</v>
      </c>
      <c r="C111" s="298" t="s">
        <v>3700</v>
      </c>
      <c r="D111" s="298" t="s">
        <v>3926</v>
      </c>
      <c r="E111" s="299">
        <v>0.01</v>
      </c>
      <c r="F111" s="298">
        <v>18372</v>
      </c>
      <c r="G111" s="298">
        <v>18086</v>
      </c>
      <c r="H111" s="298">
        <v>0</v>
      </c>
      <c r="I111" s="298">
        <v>286</v>
      </c>
      <c r="J111" s="298">
        <v>0</v>
      </c>
      <c r="K111" s="298" t="s">
        <v>4581</v>
      </c>
      <c r="L111" s="298" t="s">
        <v>4254</v>
      </c>
      <c r="M111" s="298" t="s">
        <v>4247</v>
      </c>
      <c r="N111" s="300" t="s">
        <v>630</v>
      </c>
      <c r="O111" s="301" t="s">
        <v>4312</v>
      </c>
      <c r="P111" s="302">
        <v>-1</v>
      </c>
      <c r="Q111" s="329" t="s">
        <v>4929</v>
      </c>
      <c r="R111" s="329" t="s">
        <v>4930</v>
      </c>
      <c r="S111" s="450" t="s">
        <v>4931</v>
      </c>
    </row>
    <row r="112" spans="1:19" ht="25.5" x14ac:dyDescent="0.25">
      <c r="A112" s="392">
        <f t="shared" ca="1" si="3"/>
        <v>44414.928215624997</v>
      </c>
      <c r="B112" s="304" t="s">
        <v>4278</v>
      </c>
      <c r="C112" s="304" t="s">
        <v>3700</v>
      </c>
      <c r="D112" s="304" t="s">
        <v>3926</v>
      </c>
      <c r="E112" s="305">
        <v>0.01</v>
      </c>
      <c r="F112" s="304">
        <v>20126</v>
      </c>
      <c r="G112" s="304">
        <v>19785</v>
      </c>
      <c r="H112" s="304">
        <v>21150</v>
      </c>
      <c r="I112" s="304">
        <v>341</v>
      </c>
      <c r="J112" s="304">
        <v>1024</v>
      </c>
      <c r="K112" s="304" t="s">
        <v>4557</v>
      </c>
      <c r="L112" s="304" t="s">
        <v>4252</v>
      </c>
      <c r="M112" s="304" t="s">
        <v>4246</v>
      </c>
      <c r="N112" s="306" t="s">
        <v>18</v>
      </c>
      <c r="O112" s="307" t="s">
        <v>4312</v>
      </c>
      <c r="P112" s="309">
        <v>1</v>
      </c>
      <c r="Q112" s="328" t="s">
        <v>4930</v>
      </c>
      <c r="R112" s="328" t="s">
        <v>4932</v>
      </c>
      <c r="S112" s="451" t="s">
        <v>4933</v>
      </c>
    </row>
    <row r="113" spans="1:19" x14ac:dyDescent="0.25">
      <c r="A113" s="393">
        <f t="shared" ca="1" si="3"/>
        <v>44414.964756597219</v>
      </c>
      <c r="B113" s="298" t="s">
        <v>4278</v>
      </c>
      <c r="C113" s="298" t="s">
        <v>4011</v>
      </c>
      <c r="D113" s="298" t="s">
        <v>3927</v>
      </c>
      <c r="E113" s="299">
        <v>0.01</v>
      </c>
      <c r="F113" s="298" t="s">
        <v>4940</v>
      </c>
      <c r="G113" s="298" t="s">
        <v>4938</v>
      </c>
      <c r="H113" s="298" t="s">
        <v>4939</v>
      </c>
      <c r="I113" s="298">
        <v>1637</v>
      </c>
      <c r="J113" s="298">
        <v>4911</v>
      </c>
      <c r="K113" s="298" t="s">
        <v>4948</v>
      </c>
      <c r="L113" s="298" t="s">
        <v>4254</v>
      </c>
      <c r="M113" s="298" t="s">
        <v>4247</v>
      </c>
      <c r="N113" s="300" t="s">
        <v>18</v>
      </c>
      <c r="O113" s="301" t="s">
        <v>4312</v>
      </c>
      <c r="P113" s="302">
        <v>1</v>
      </c>
      <c r="Q113" s="329" t="s">
        <v>4935</v>
      </c>
      <c r="R113" s="329" t="s">
        <v>4934</v>
      </c>
      <c r="S113" s="450" t="s">
        <v>4937</v>
      </c>
    </row>
    <row r="114" spans="1:19" x14ac:dyDescent="0.25">
      <c r="A114" s="394">
        <f t="shared" ca="1" si="3"/>
        <v>44414.964924652777</v>
      </c>
      <c r="B114" s="304" t="s">
        <v>4278</v>
      </c>
      <c r="C114" s="304" t="s">
        <v>4011</v>
      </c>
      <c r="D114" s="304" t="s">
        <v>3926</v>
      </c>
      <c r="E114" s="305">
        <v>0.01</v>
      </c>
      <c r="F114" s="304" t="s">
        <v>4943</v>
      </c>
      <c r="G114" s="304" t="s">
        <v>4941</v>
      </c>
      <c r="H114" s="304" t="s">
        <v>4942</v>
      </c>
      <c r="I114" s="304">
        <v>2636</v>
      </c>
      <c r="J114" s="304">
        <v>7911</v>
      </c>
      <c r="K114" s="304" t="s">
        <v>4948</v>
      </c>
      <c r="L114" s="304" t="s">
        <v>4254</v>
      </c>
      <c r="M114" s="304" t="s">
        <v>4247</v>
      </c>
      <c r="N114" s="306" t="s">
        <v>18</v>
      </c>
      <c r="O114" s="307" t="s">
        <v>4312</v>
      </c>
      <c r="P114" s="309">
        <v>1</v>
      </c>
      <c r="Q114" s="328" t="s">
        <v>4935</v>
      </c>
      <c r="R114" s="328" t="s">
        <v>4935</v>
      </c>
      <c r="S114" s="451" t="s">
        <v>4936</v>
      </c>
    </row>
    <row r="115" spans="1:19" x14ac:dyDescent="0.25">
      <c r="A115" s="393" t="str">
        <f t="shared" ca="1" si="3"/>
        <v/>
      </c>
      <c r="B115" s="298"/>
      <c r="C115" s="298"/>
      <c r="D115" s="298"/>
      <c r="E115" s="299"/>
      <c r="F115" s="298"/>
      <c r="G115" s="298"/>
      <c r="H115" s="298"/>
      <c r="I115" s="298"/>
      <c r="J115" s="298"/>
      <c r="K115" s="298" t="s">
        <v>4948</v>
      </c>
      <c r="L115" s="298" t="s">
        <v>4254</v>
      </c>
      <c r="M115" s="298" t="s">
        <v>4246</v>
      </c>
      <c r="N115" s="300" t="s">
        <v>18</v>
      </c>
      <c r="O115" s="301" t="s">
        <v>4312</v>
      </c>
      <c r="P115" s="302"/>
      <c r="Q115" s="329" t="s">
        <v>5631</v>
      </c>
      <c r="R115" s="311"/>
      <c r="S115" s="303"/>
    </row>
    <row r="116" spans="1:19" x14ac:dyDescent="0.25">
      <c r="A116" s="392" t="str">
        <f t="shared" ca="1" si="3"/>
        <v/>
      </c>
      <c r="B116" s="312"/>
      <c r="C116" s="304"/>
      <c r="D116" s="312"/>
      <c r="E116" s="305"/>
      <c r="F116" s="312"/>
      <c r="G116" s="312"/>
      <c r="H116" s="312"/>
      <c r="I116" s="312"/>
      <c r="J116" s="312"/>
      <c r="K116" s="312" t="s">
        <v>4571</v>
      </c>
      <c r="L116" s="312" t="s">
        <v>4252</v>
      </c>
      <c r="M116" s="312" t="s">
        <v>4247</v>
      </c>
      <c r="N116" s="314" t="s">
        <v>630</v>
      </c>
      <c r="O116" s="315" t="s">
        <v>4312</v>
      </c>
      <c r="P116" s="316"/>
      <c r="Q116" s="413" t="s">
        <v>5632</v>
      </c>
      <c r="R116" s="317"/>
      <c r="S116" s="318"/>
    </row>
    <row r="117" spans="1:19" x14ac:dyDescent="0.25">
      <c r="A117" s="393" t="str">
        <f t="shared" ca="1" si="3"/>
        <v/>
      </c>
      <c r="B117" s="298"/>
      <c r="C117" s="298"/>
      <c r="D117" s="298"/>
      <c r="E117" s="299"/>
      <c r="F117" s="298"/>
      <c r="G117" s="298"/>
      <c r="H117" s="298"/>
      <c r="I117" s="298"/>
      <c r="J117" s="298"/>
      <c r="K117" s="298" t="s">
        <v>4632</v>
      </c>
      <c r="L117" s="298" t="s">
        <v>4252</v>
      </c>
      <c r="M117" s="298" t="s">
        <v>4246</v>
      </c>
      <c r="N117" s="300" t="s">
        <v>18</v>
      </c>
      <c r="O117" s="301" t="s">
        <v>4312</v>
      </c>
      <c r="P117" s="302"/>
      <c r="Q117" s="329" t="s">
        <v>5633</v>
      </c>
      <c r="R117" s="311"/>
      <c r="S117" s="303"/>
    </row>
    <row r="118" spans="1:19" x14ac:dyDescent="0.25">
      <c r="A118" s="394" t="str">
        <f t="shared" ca="1" si="3"/>
        <v/>
      </c>
      <c r="B118" s="304"/>
      <c r="C118" s="312"/>
      <c r="D118" s="304"/>
      <c r="E118" s="313"/>
      <c r="F118" s="304"/>
      <c r="G118" s="304"/>
      <c r="H118" s="304"/>
      <c r="I118" s="304"/>
      <c r="J118" s="304"/>
      <c r="K118" s="304" t="s">
        <v>5363</v>
      </c>
      <c r="L118" s="304" t="s">
        <v>4254</v>
      </c>
      <c r="M118" s="304" t="s">
        <v>4247</v>
      </c>
      <c r="N118" s="306" t="s">
        <v>630</v>
      </c>
      <c r="O118" s="307" t="s">
        <v>4312</v>
      </c>
      <c r="P118" s="309"/>
      <c r="Q118" s="328" t="s">
        <v>5634</v>
      </c>
      <c r="R118" s="310"/>
      <c r="S118" s="308"/>
    </row>
    <row r="119" spans="1:19" x14ac:dyDescent="0.25">
      <c r="A119" s="393" t="str">
        <f t="shared" ca="1" si="3"/>
        <v/>
      </c>
      <c r="B119" s="298"/>
      <c r="C119" s="298"/>
      <c r="D119" s="298"/>
      <c r="E119" s="299"/>
      <c r="F119" s="298"/>
      <c r="G119" s="298"/>
      <c r="H119" s="298"/>
      <c r="I119" s="298"/>
      <c r="J119" s="298"/>
      <c r="K119" s="298" t="s">
        <v>4557</v>
      </c>
      <c r="L119" s="298" t="s">
        <v>4252</v>
      </c>
      <c r="M119" s="298" t="s">
        <v>4246</v>
      </c>
      <c r="N119" s="300" t="s">
        <v>18</v>
      </c>
      <c r="O119" s="301" t="s">
        <v>4312</v>
      </c>
      <c r="P119" s="302"/>
      <c r="Q119" s="329" t="s">
        <v>5635</v>
      </c>
      <c r="R119" s="311"/>
      <c r="S119" s="303"/>
    </row>
    <row r="120" spans="1:19" x14ac:dyDescent="0.25">
      <c r="A120" s="392" t="str">
        <f t="shared" ca="1" si="3"/>
        <v/>
      </c>
      <c r="B120" s="312"/>
      <c r="C120" s="304"/>
      <c r="D120" s="304"/>
      <c r="E120" s="305"/>
      <c r="F120" s="312"/>
      <c r="G120" s="312"/>
      <c r="H120" s="312"/>
      <c r="I120" s="312"/>
      <c r="J120" s="312"/>
      <c r="K120" s="312" t="s">
        <v>4571</v>
      </c>
      <c r="L120" s="312" t="s">
        <v>4252</v>
      </c>
      <c r="M120" s="312" t="s">
        <v>4247</v>
      </c>
      <c r="N120" s="314" t="s">
        <v>630</v>
      </c>
      <c r="O120" s="315" t="s">
        <v>4312</v>
      </c>
      <c r="P120" s="316"/>
      <c r="Q120" s="317"/>
      <c r="R120" s="317"/>
      <c r="S120" s="318"/>
    </row>
    <row r="121" spans="1:19" x14ac:dyDescent="0.25">
      <c r="A121" s="393" t="str">
        <f t="shared" ca="1" si="3"/>
        <v/>
      </c>
      <c r="B121" s="298"/>
      <c r="C121" s="298"/>
      <c r="D121" s="298"/>
      <c r="E121" s="299"/>
      <c r="F121" s="298"/>
      <c r="G121" s="298"/>
      <c r="H121" s="298"/>
      <c r="I121" s="298"/>
      <c r="J121" s="298"/>
      <c r="K121" s="298" t="s">
        <v>4550</v>
      </c>
      <c r="L121" s="298" t="s">
        <v>4252</v>
      </c>
      <c r="M121" s="298" t="s">
        <v>4247</v>
      </c>
      <c r="N121" s="300" t="s">
        <v>630</v>
      </c>
      <c r="O121" s="301" t="s">
        <v>4312</v>
      </c>
      <c r="P121" s="302"/>
      <c r="Q121" s="311"/>
      <c r="R121" s="311"/>
      <c r="S121" s="303"/>
    </row>
    <row r="122" spans="1:19" x14ac:dyDescent="0.25">
      <c r="A122" s="394" t="str">
        <f t="shared" ca="1" si="3"/>
        <v/>
      </c>
      <c r="B122" s="304"/>
      <c r="C122" s="304"/>
      <c r="D122" s="304"/>
      <c r="E122" s="305"/>
      <c r="F122" s="304"/>
      <c r="G122" s="304"/>
      <c r="H122" s="304"/>
      <c r="I122" s="304"/>
      <c r="J122" s="304"/>
      <c r="K122" s="304" t="s">
        <v>4550</v>
      </c>
      <c r="L122" s="304" t="s">
        <v>4252</v>
      </c>
      <c r="M122" s="304" t="s">
        <v>4247</v>
      </c>
      <c r="N122" s="306" t="s">
        <v>630</v>
      </c>
      <c r="O122" s="307" t="s">
        <v>4312</v>
      </c>
      <c r="P122" s="309"/>
      <c r="Q122" s="328" t="s">
        <v>5638</v>
      </c>
      <c r="R122" s="310"/>
      <c r="S122" s="308"/>
    </row>
    <row r="123" spans="1:19" x14ac:dyDescent="0.25">
      <c r="A123" s="393" t="str">
        <f t="shared" ca="1" si="3"/>
        <v/>
      </c>
      <c r="B123" s="298"/>
      <c r="C123" s="298"/>
      <c r="D123" s="298"/>
      <c r="E123" s="299"/>
      <c r="F123" s="298"/>
      <c r="G123" s="298"/>
      <c r="H123" s="298"/>
      <c r="I123" s="298"/>
      <c r="J123" s="298"/>
      <c r="K123" s="298" t="s">
        <v>4571</v>
      </c>
      <c r="L123" s="298" t="s">
        <v>4254</v>
      </c>
      <c r="M123" s="298" t="s">
        <v>4247</v>
      </c>
      <c r="N123" s="300" t="s">
        <v>630</v>
      </c>
      <c r="O123" s="301" t="s">
        <v>4312</v>
      </c>
      <c r="P123" s="302"/>
      <c r="Q123" s="329" t="s">
        <v>5639</v>
      </c>
      <c r="R123" s="311"/>
      <c r="S123" s="303"/>
    </row>
    <row r="124" spans="1:19" x14ac:dyDescent="0.25">
      <c r="A124" s="392" t="str">
        <f t="shared" ca="1" si="3"/>
        <v/>
      </c>
      <c r="B124" s="312"/>
      <c r="C124" s="312"/>
      <c r="D124" s="312"/>
      <c r="E124" s="313"/>
      <c r="F124" s="312"/>
      <c r="G124" s="312"/>
      <c r="H124" s="312"/>
      <c r="I124" s="312"/>
      <c r="J124" s="312"/>
      <c r="K124" s="312" t="s">
        <v>4953</v>
      </c>
      <c r="L124" s="312" t="s">
        <v>4254</v>
      </c>
      <c r="M124" s="312" t="s">
        <v>4247</v>
      </c>
      <c r="N124" s="314" t="s">
        <v>630</v>
      </c>
      <c r="O124" s="315" t="s">
        <v>4312</v>
      </c>
      <c r="P124" s="316"/>
      <c r="Q124" s="413" t="s">
        <v>5640</v>
      </c>
      <c r="R124" s="317"/>
      <c r="S124" s="318"/>
    </row>
    <row r="125" spans="1:19" x14ac:dyDescent="0.25">
      <c r="A125" s="393" t="str">
        <f t="shared" ca="1" si="3"/>
        <v/>
      </c>
      <c r="B125" s="298"/>
      <c r="C125" s="298"/>
      <c r="D125" s="298"/>
      <c r="E125" s="299"/>
      <c r="F125" s="298"/>
      <c r="G125" s="298"/>
      <c r="H125" s="298"/>
      <c r="I125" s="298"/>
      <c r="J125" s="298"/>
      <c r="K125" s="298"/>
      <c r="L125" s="298"/>
      <c r="M125" s="298"/>
      <c r="N125" s="300"/>
      <c r="O125" s="301" t="s">
        <v>4312</v>
      </c>
      <c r="P125" s="302"/>
      <c r="Q125" s="311"/>
      <c r="R125" s="311"/>
      <c r="S125" s="303"/>
    </row>
    <row r="126" spans="1:19" x14ac:dyDescent="0.25">
      <c r="A126" s="394" t="str">
        <f t="shared" ca="1" si="3"/>
        <v/>
      </c>
      <c r="B126" s="304"/>
      <c r="C126" s="304"/>
      <c r="D126" s="304"/>
      <c r="E126" s="305"/>
      <c r="F126" s="304"/>
      <c r="G126" s="304"/>
      <c r="H126" s="304"/>
      <c r="I126" s="304"/>
      <c r="J126" s="304"/>
      <c r="K126" s="304"/>
      <c r="L126" s="304"/>
      <c r="M126" s="304"/>
      <c r="N126" s="306"/>
      <c r="O126" s="307" t="s">
        <v>4312</v>
      </c>
      <c r="P126" s="309"/>
      <c r="Q126" s="310"/>
      <c r="R126" s="310"/>
      <c r="S126" s="308"/>
    </row>
    <row r="127" spans="1:19" x14ac:dyDescent="0.25">
      <c r="A127" s="393" t="str">
        <f t="shared" ca="1" si="3"/>
        <v/>
      </c>
      <c r="B127" s="298"/>
      <c r="C127" s="298"/>
      <c r="D127" s="298"/>
      <c r="E127" s="299"/>
      <c r="F127" s="298"/>
      <c r="G127" s="298"/>
      <c r="H127" s="298"/>
      <c r="I127" s="298"/>
      <c r="J127" s="298"/>
      <c r="K127" s="298"/>
      <c r="L127" s="298"/>
      <c r="M127" s="298"/>
      <c r="N127" s="300"/>
      <c r="O127" s="301" t="s">
        <v>4312</v>
      </c>
      <c r="P127" s="302"/>
      <c r="Q127" s="311"/>
      <c r="R127" s="311"/>
      <c r="S127" s="303"/>
    </row>
    <row r="128" spans="1:19" x14ac:dyDescent="0.25">
      <c r="A128" s="392" t="str">
        <f t="shared" ca="1" si="3"/>
        <v/>
      </c>
      <c r="B128" s="304"/>
      <c r="C128" s="304"/>
      <c r="D128" s="304"/>
      <c r="E128" s="305"/>
      <c r="F128" s="304"/>
      <c r="G128" s="304"/>
      <c r="H128" s="304"/>
      <c r="I128" s="304"/>
      <c r="J128" s="304"/>
      <c r="K128" s="304"/>
      <c r="L128" s="304"/>
      <c r="M128" s="304"/>
      <c r="N128" s="306"/>
      <c r="O128" s="307" t="s">
        <v>4312</v>
      </c>
      <c r="P128" s="309"/>
      <c r="Q128" s="310"/>
      <c r="R128" s="310"/>
      <c r="S128" s="308"/>
    </row>
    <row r="129" spans="1:19" x14ac:dyDescent="0.25">
      <c r="A129" s="393" t="str">
        <f t="shared" ca="1" si="3"/>
        <v/>
      </c>
      <c r="B129" s="298"/>
      <c r="C129" s="298"/>
      <c r="D129" s="298"/>
      <c r="E129" s="299"/>
      <c r="F129" s="298"/>
      <c r="G129" s="298"/>
      <c r="H129" s="298"/>
      <c r="I129" s="298"/>
      <c r="J129" s="298"/>
      <c r="K129" s="298"/>
      <c r="L129" s="298"/>
      <c r="M129" s="298"/>
      <c r="N129" s="300"/>
      <c r="O129" s="301" t="s">
        <v>4312</v>
      </c>
      <c r="P129" s="302"/>
      <c r="Q129" s="311"/>
      <c r="R129" s="311"/>
      <c r="S129" s="303"/>
    </row>
    <row r="130" spans="1:19" x14ac:dyDescent="0.25">
      <c r="A130" s="394" t="str">
        <f t="shared" ref="A130:A150" ca="1" si="4">IF(B130&lt;&gt;"",IF(A130="",NOW(),A130),"")</f>
        <v/>
      </c>
      <c r="B130" s="304"/>
      <c r="C130" s="304"/>
      <c r="D130" s="304"/>
      <c r="E130" s="305"/>
      <c r="F130" s="304"/>
      <c r="G130" s="304"/>
      <c r="H130" s="304"/>
      <c r="I130" s="304"/>
      <c r="J130" s="304"/>
      <c r="K130" s="304"/>
      <c r="L130" s="304"/>
      <c r="M130" s="304"/>
      <c r="N130" s="306"/>
      <c r="O130" s="307" t="s">
        <v>4312</v>
      </c>
      <c r="P130" s="309"/>
      <c r="Q130" s="310"/>
      <c r="R130" s="310"/>
      <c r="S130" s="308"/>
    </row>
    <row r="131" spans="1:19" x14ac:dyDescent="0.25">
      <c r="A131" s="393" t="str">
        <f t="shared" ca="1" si="4"/>
        <v/>
      </c>
      <c r="B131" s="298"/>
      <c r="C131" s="298"/>
      <c r="D131" s="298"/>
      <c r="E131" s="299"/>
      <c r="F131" s="298"/>
      <c r="G131" s="298"/>
      <c r="H131" s="298"/>
      <c r="I131" s="298"/>
      <c r="J131" s="298"/>
      <c r="K131" s="298"/>
      <c r="L131" s="298"/>
      <c r="M131" s="298"/>
      <c r="N131" s="300"/>
      <c r="O131" s="301" t="s">
        <v>4312</v>
      </c>
      <c r="P131" s="302"/>
      <c r="Q131" s="311"/>
      <c r="R131" s="311"/>
      <c r="S131" s="303"/>
    </row>
    <row r="132" spans="1:19" x14ac:dyDescent="0.25">
      <c r="A132" s="392" t="str">
        <f t="shared" ca="1" si="4"/>
        <v/>
      </c>
      <c r="B132" s="312"/>
      <c r="C132" s="312"/>
      <c r="D132" s="312"/>
      <c r="E132" s="313"/>
      <c r="F132" s="312"/>
      <c r="G132" s="312"/>
      <c r="H132" s="312"/>
      <c r="I132" s="312"/>
      <c r="J132" s="312"/>
      <c r="K132" s="312"/>
      <c r="L132" s="312"/>
      <c r="M132" s="312"/>
      <c r="N132" s="314"/>
      <c r="O132" s="315" t="s">
        <v>4312</v>
      </c>
      <c r="P132" s="316"/>
      <c r="Q132" s="317"/>
      <c r="R132" s="317"/>
      <c r="S132" s="318"/>
    </row>
    <row r="133" spans="1:19" x14ac:dyDescent="0.25">
      <c r="A133" s="393" t="str">
        <f t="shared" ca="1" si="4"/>
        <v/>
      </c>
      <c r="B133" s="298"/>
      <c r="C133" s="298"/>
      <c r="D133" s="298"/>
      <c r="E133" s="299"/>
      <c r="F133" s="298"/>
      <c r="G133" s="298"/>
      <c r="H133" s="298"/>
      <c r="I133" s="298"/>
      <c r="J133" s="298"/>
      <c r="K133" s="298"/>
      <c r="L133" s="298"/>
      <c r="M133" s="298"/>
      <c r="N133" s="300"/>
      <c r="O133" s="301" t="s">
        <v>4312</v>
      </c>
      <c r="P133" s="302"/>
      <c r="Q133" s="311"/>
      <c r="R133" s="311"/>
      <c r="S133" s="303"/>
    </row>
    <row r="134" spans="1:19" x14ac:dyDescent="0.25">
      <c r="A134" s="394" t="str">
        <f t="shared" ca="1" si="4"/>
        <v/>
      </c>
      <c r="B134" s="304"/>
      <c r="C134" s="304"/>
      <c r="D134" s="304"/>
      <c r="E134" s="305"/>
      <c r="F134" s="304"/>
      <c r="G134" s="304"/>
      <c r="H134" s="304"/>
      <c r="I134" s="304"/>
      <c r="J134" s="304"/>
      <c r="K134" s="304"/>
      <c r="L134" s="304"/>
      <c r="M134" s="304"/>
      <c r="N134" s="306"/>
      <c r="O134" s="307" t="s">
        <v>4312</v>
      </c>
      <c r="P134" s="309"/>
      <c r="Q134" s="310"/>
      <c r="R134" s="310"/>
      <c r="S134" s="308"/>
    </row>
    <row r="135" spans="1:19" x14ac:dyDescent="0.25">
      <c r="A135" s="393" t="str">
        <f t="shared" ca="1" si="4"/>
        <v/>
      </c>
      <c r="B135" s="298"/>
      <c r="C135" s="298"/>
      <c r="D135" s="298"/>
      <c r="E135" s="299"/>
      <c r="F135" s="298"/>
      <c r="G135" s="298"/>
      <c r="H135" s="298"/>
      <c r="I135" s="298"/>
      <c r="J135" s="298"/>
      <c r="K135" s="298"/>
      <c r="L135" s="298"/>
      <c r="M135" s="298"/>
      <c r="N135" s="300"/>
      <c r="O135" s="301" t="s">
        <v>4312</v>
      </c>
      <c r="P135" s="302"/>
      <c r="Q135" s="311"/>
      <c r="R135" s="311"/>
      <c r="S135" s="303"/>
    </row>
    <row r="136" spans="1:19" x14ac:dyDescent="0.25">
      <c r="A136" s="392" t="str">
        <f t="shared" ca="1" si="4"/>
        <v/>
      </c>
      <c r="B136" s="312"/>
      <c r="C136" s="312"/>
      <c r="D136" s="312"/>
      <c r="E136" s="313"/>
      <c r="F136" s="312"/>
      <c r="G136" s="312"/>
      <c r="H136" s="312"/>
      <c r="I136" s="312"/>
      <c r="J136" s="312"/>
      <c r="K136" s="312"/>
      <c r="L136" s="312"/>
      <c r="M136" s="312"/>
      <c r="N136" s="314"/>
      <c r="O136" s="315" t="s">
        <v>4312</v>
      </c>
      <c r="P136" s="316"/>
      <c r="Q136" s="317"/>
      <c r="R136" s="317"/>
      <c r="S136" s="318"/>
    </row>
    <row r="137" spans="1:19" x14ac:dyDescent="0.25">
      <c r="A137" s="393" t="str">
        <f t="shared" ca="1" si="4"/>
        <v/>
      </c>
      <c r="B137" s="298"/>
      <c r="C137" s="298"/>
      <c r="D137" s="298"/>
      <c r="E137" s="299"/>
      <c r="F137" s="298"/>
      <c r="G137" s="298"/>
      <c r="H137" s="298"/>
      <c r="I137" s="298"/>
      <c r="J137" s="298"/>
      <c r="K137" s="298"/>
      <c r="L137" s="298"/>
      <c r="M137" s="298"/>
      <c r="N137" s="300"/>
      <c r="O137" s="301" t="s">
        <v>4312</v>
      </c>
      <c r="P137" s="302"/>
      <c r="Q137" s="311"/>
      <c r="R137" s="311"/>
      <c r="S137" s="303"/>
    </row>
    <row r="138" spans="1:19" x14ac:dyDescent="0.25">
      <c r="A138" s="394" t="str">
        <f t="shared" ca="1" si="4"/>
        <v/>
      </c>
      <c r="B138" s="304"/>
      <c r="C138" s="304"/>
      <c r="D138" s="304"/>
      <c r="E138" s="305"/>
      <c r="F138" s="304"/>
      <c r="G138" s="304"/>
      <c r="H138" s="304"/>
      <c r="I138" s="304"/>
      <c r="J138" s="304"/>
      <c r="K138" s="304"/>
      <c r="L138" s="304"/>
      <c r="M138" s="304"/>
      <c r="N138" s="306"/>
      <c r="O138" s="307" t="s">
        <v>4312</v>
      </c>
      <c r="P138" s="309"/>
      <c r="Q138" s="310"/>
      <c r="R138" s="310"/>
      <c r="S138" s="308"/>
    </row>
    <row r="139" spans="1:19" x14ac:dyDescent="0.25">
      <c r="A139" s="393" t="str">
        <f t="shared" ca="1" si="4"/>
        <v/>
      </c>
      <c r="B139" s="298"/>
      <c r="C139" s="298"/>
      <c r="D139" s="298"/>
      <c r="E139" s="299"/>
      <c r="F139" s="298"/>
      <c r="G139" s="298"/>
      <c r="H139" s="298"/>
      <c r="I139" s="298"/>
      <c r="J139" s="298"/>
      <c r="K139" s="298"/>
      <c r="L139" s="298"/>
      <c r="M139" s="298"/>
      <c r="N139" s="300"/>
      <c r="O139" s="301" t="s">
        <v>4312</v>
      </c>
      <c r="P139" s="302"/>
      <c r="Q139" s="311"/>
      <c r="R139" s="311"/>
      <c r="S139" s="303"/>
    </row>
    <row r="140" spans="1:19" x14ac:dyDescent="0.25">
      <c r="A140" s="392" t="str">
        <f t="shared" ca="1" si="4"/>
        <v/>
      </c>
      <c r="B140" s="312"/>
      <c r="C140" s="312"/>
      <c r="D140" s="312"/>
      <c r="E140" s="313"/>
      <c r="F140" s="312"/>
      <c r="G140" s="312"/>
      <c r="H140" s="312"/>
      <c r="I140" s="312"/>
      <c r="J140" s="312"/>
      <c r="K140" s="312"/>
      <c r="L140" s="312"/>
      <c r="M140" s="312"/>
      <c r="N140" s="314"/>
      <c r="O140" s="315" t="s">
        <v>4312</v>
      </c>
      <c r="P140" s="316"/>
      <c r="Q140" s="317"/>
      <c r="R140" s="317"/>
      <c r="S140" s="318"/>
    </row>
    <row r="141" spans="1:19" x14ac:dyDescent="0.25">
      <c r="A141" s="393" t="str">
        <f t="shared" ca="1" si="4"/>
        <v/>
      </c>
      <c r="B141" s="298"/>
      <c r="C141" s="298"/>
      <c r="D141" s="298"/>
      <c r="E141" s="299"/>
      <c r="F141" s="298"/>
      <c r="G141" s="298"/>
      <c r="H141" s="298"/>
      <c r="I141" s="298"/>
      <c r="J141" s="298"/>
      <c r="K141" s="298"/>
      <c r="L141" s="298"/>
      <c r="M141" s="298"/>
      <c r="N141" s="300"/>
      <c r="O141" s="301" t="s">
        <v>4312</v>
      </c>
      <c r="P141" s="302"/>
      <c r="Q141" s="311"/>
      <c r="R141" s="311"/>
      <c r="S141" s="303"/>
    </row>
    <row r="142" spans="1:19" x14ac:dyDescent="0.25">
      <c r="A142" s="394" t="str">
        <f t="shared" ca="1" si="4"/>
        <v/>
      </c>
      <c r="B142" s="304"/>
      <c r="C142" s="304"/>
      <c r="D142" s="304"/>
      <c r="E142" s="305"/>
      <c r="F142" s="304"/>
      <c r="G142" s="304"/>
      <c r="H142" s="304"/>
      <c r="I142" s="304"/>
      <c r="J142" s="304"/>
      <c r="K142" s="304"/>
      <c r="L142" s="304"/>
      <c r="M142" s="304"/>
      <c r="N142" s="306"/>
      <c r="O142" s="307" t="s">
        <v>4312</v>
      </c>
      <c r="P142" s="309"/>
      <c r="Q142" s="310"/>
      <c r="R142" s="310"/>
      <c r="S142" s="308"/>
    </row>
    <row r="143" spans="1:19" x14ac:dyDescent="0.25">
      <c r="A143" s="393" t="str">
        <f t="shared" ca="1" si="4"/>
        <v/>
      </c>
      <c r="B143" s="298"/>
      <c r="C143" s="298"/>
      <c r="D143" s="298"/>
      <c r="E143" s="299"/>
      <c r="F143" s="298"/>
      <c r="G143" s="298"/>
      <c r="H143" s="298"/>
      <c r="I143" s="298"/>
      <c r="J143" s="298"/>
      <c r="K143" s="298"/>
      <c r="L143" s="298"/>
      <c r="M143" s="298"/>
      <c r="N143" s="300"/>
      <c r="O143" s="301" t="s">
        <v>4312</v>
      </c>
      <c r="P143" s="302"/>
      <c r="Q143" s="311"/>
      <c r="R143" s="311"/>
      <c r="S143" s="303"/>
    </row>
    <row r="144" spans="1:19" x14ac:dyDescent="0.25">
      <c r="A144" s="392" t="str">
        <f t="shared" ca="1" si="4"/>
        <v/>
      </c>
      <c r="B144" s="304"/>
      <c r="C144" s="304"/>
      <c r="D144" s="304"/>
      <c r="E144" s="305"/>
      <c r="F144" s="304"/>
      <c r="G144" s="304"/>
      <c r="H144" s="304"/>
      <c r="I144" s="304"/>
      <c r="J144" s="304"/>
      <c r="K144" s="304"/>
      <c r="L144" s="304"/>
      <c r="M144" s="304"/>
      <c r="N144" s="306"/>
      <c r="O144" s="307" t="s">
        <v>4312</v>
      </c>
      <c r="P144" s="309"/>
      <c r="Q144" s="310"/>
      <c r="R144" s="310"/>
      <c r="S144" s="308"/>
    </row>
    <row r="145" spans="1:19" x14ac:dyDescent="0.25">
      <c r="A145" s="393" t="str">
        <f t="shared" ca="1" si="4"/>
        <v/>
      </c>
      <c r="B145" s="298"/>
      <c r="C145" s="298"/>
      <c r="D145" s="298"/>
      <c r="E145" s="299"/>
      <c r="F145" s="298"/>
      <c r="G145" s="298"/>
      <c r="H145" s="298"/>
      <c r="I145" s="298"/>
      <c r="J145" s="298"/>
      <c r="K145" s="298"/>
      <c r="L145" s="298"/>
      <c r="M145" s="298"/>
      <c r="N145" s="300"/>
      <c r="O145" s="301" t="s">
        <v>4312</v>
      </c>
      <c r="P145" s="302"/>
      <c r="Q145" s="311"/>
      <c r="R145" s="311"/>
      <c r="S145" s="303"/>
    </row>
    <row r="146" spans="1:19" x14ac:dyDescent="0.25">
      <c r="A146" s="394" t="str">
        <f t="shared" ca="1" si="4"/>
        <v/>
      </c>
      <c r="B146" s="304"/>
      <c r="C146" s="304"/>
      <c r="D146" s="304"/>
      <c r="E146" s="305"/>
      <c r="F146" s="304"/>
      <c r="G146" s="304"/>
      <c r="H146" s="304"/>
      <c r="I146" s="304"/>
      <c r="J146" s="304"/>
      <c r="K146" s="304"/>
      <c r="L146" s="304"/>
      <c r="M146" s="304"/>
      <c r="N146" s="306"/>
      <c r="O146" s="307" t="s">
        <v>4312</v>
      </c>
      <c r="P146" s="309"/>
      <c r="Q146" s="310"/>
      <c r="R146" s="310"/>
      <c r="S146" s="308"/>
    </row>
    <row r="147" spans="1:19" x14ac:dyDescent="0.25">
      <c r="A147" s="393" t="str">
        <f t="shared" ca="1" si="4"/>
        <v/>
      </c>
      <c r="B147" s="298"/>
      <c r="C147" s="298"/>
      <c r="D147" s="298"/>
      <c r="E147" s="299"/>
      <c r="F147" s="298"/>
      <c r="G147" s="298"/>
      <c r="H147" s="298"/>
      <c r="I147" s="298"/>
      <c r="J147" s="298"/>
      <c r="K147" s="298"/>
      <c r="L147" s="298"/>
      <c r="M147" s="298"/>
      <c r="N147" s="300"/>
      <c r="O147" s="301" t="s">
        <v>4312</v>
      </c>
      <c r="P147" s="302"/>
      <c r="Q147" s="311"/>
      <c r="R147" s="311"/>
      <c r="S147" s="303"/>
    </row>
    <row r="148" spans="1:19" x14ac:dyDescent="0.25">
      <c r="A148" s="392" t="str">
        <f t="shared" ca="1" si="4"/>
        <v/>
      </c>
      <c r="B148" s="312"/>
      <c r="C148" s="312"/>
      <c r="D148" s="312"/>
      <c r="E148" s="313"/>
      <c r="F148" s="312"/>
      <c r="G148" s="312"/>
      <c r="H148" s="312"/>
      <c r="I148" s="312"/>
      <c r="J148" s="312"/>
      <c r="K148" s="312"/>
      <c r="L148" s="312"/>
      <c r="M148" s="312"/>
      <c r="N148" s="314"/>
      <c r="O148" s="315" t="s">
        <v>4312</v>
      </c>
      <c r="P148" s="316"/>
      <c r="Q148" s="317"/>
      <c r="R148" s="317"/>
      <c r="S148" s="318"/>
    </row>
    <row r="149" spans="1:19" x14ac:dyDescent="0.25">
      <c r="A149" s="393" t="str">
        <f t="shared" ca="1" si="4"/>
        <v/>
      </c>
      <c r="B149" s="298"/>
      <c r="C149" s="298"/>
      <c r="D149" s="298"/>
      <c r="E149" s="299"/>
      <c r="F149" s="298"/>
      <c r="G149" s="298"/>
      <c r="H149" s="298"/>
      <c r="I149" s="298"/>
      <c r="J149" s="298"/>
      <c r="K149" s="298"/>
      <c r="L149" s="298"/>
      <c r="M149" s="298"/>
      <c r="N149" s="300"/>
      <c r="O149" s="301" t="s">
        <v>4312</v>
      </c>
      <c r="P149" s="302"/>
      <c r="Q149" s="311"/>
      <c r="R149" s="311"/>
      <c r="S149" s="303"/>
    </row>
    <row r="150" spans="1:19" x14ac:dyDescent="0.25">
      <c r="A150" s="392" t="str">
        <f t="shared" ca="1" si="4"/>
        <v/>
      </c>
      <c r="B150" s="312"/>
      <c r="C150" s="312"/>
      <c r="D150" s="312"/>
      <c r="E150" s="313"/>
      <c r="F150" s="312"/>
      <c r="G150" s="312"/>
      <c r="H150" s="312"/>
      <c r="I150" s="312"/>
      <c r="J150" s="312"/>
      <c r="K150" s="312"/>
      <c r="L150" s="312"/>
      <c r="M150" s="312"/>
      <c r="N150" s="314"/>
      <c r="O150" s="315" t="s">
        <v>4312</v>
      </c>
      <c r="P150" s="316"/>
      <c r="Q150" s="317"/>
      <c r="R150" s="317"/>
      <c r="S150" s="318"/>
    </row>
  </sheetData>
  <phoneticPr fontId="25" type="noConversion"/>
  <conditionalFormatting sqref="N89 N77:N83 N2:N66">
    <cfRule type="cellIs" dxfId="701" priority="865" operator="equal">
      <formula>"Active order"</formula>
    </cfRule>
    <cfRule type="cellIs" dxfId="700" priority="866" operator="equal">
      <formula>"Active order"</formula>
    </cfRule>
    <cfRule type="cellIs" dxfId="699" priority="867" operator="equal">
      <formula>"Active order"</formula>
    </cfRule>
    <cfRule type="cellIs" dxfId="698" priority="880" operator="equal">
      <formula>"Pending order"</formula>
    </cfRule>
    <cfRule type="cellIs" dxfId="697" priority="881" operator="equal">
      <formula>"Breakeven"</formula>
    </cfRule>
    <cfRule type="cellIs" dxfId="696" priority="882" operator="equal">
      <formula>"Profit"</formula>
    </cfRule>
    <cfRule type="cellIs" dxfId="695" priority="883" operator="equal">
      <formula>"Loss"</formula>
    </cfRule>
  </conditionalFormatting>
  <conditionalFormatting sqref="N2:N10 N89 N77:N83">
    <cfRule type="cellIs" dxfId="694" priority="876" operator="equal">
      <formula>"Pending order"</formula>
    </cfRule>
    <cfRule type="cellIs" dxfId="693" priority="877" operator="equal">
      <formula>"Breakeven"</formula>
    </cfRule>
    <cfRule type="cellIs" dxfId="692" priority="878" operator="equal">
      <formula>"Profit"</formula>
    </cfRule>
    <cfRule type="cellIs" dxfId="691" priority="879" operator="equal">
      <formula>"Loss"</formula>
    </cfRule>
  </conditionalFormatting>
  <conditionalFormatting sqref="N89 N77:N83 N2:N66">
    <cfRule type="cellIs" dxfId="690" priority="842" operator="equal">
      <formula>"Never triggered"</formula>
    </cfRule>
  </conditionalFormatting>
  <conditionalFormatting sqref="N1">
    <cfRule type="cellIs" dxfId="689" priority="826" operator="equal">
      <formula>"Active order"</formula>
    </cfRule>
    <cfRule type="cellIs" dxfId="688" priority="827" operator="equal">
      <formula>"Active order"</formula>
    </cfRule>
    <cfRule type="cellIs" dxfId="687" priority="828" operator="equal">
      <formula>"Active order"</formula>
    </cfRule>
    <cfRule type="cellIs" dxfId="686" priority="841" operator="equal">
      <formula>"Pending order"</formula>
    </cfRule>
    <cfRule type="cellIs" dxfId="685" priority="843" operator="equal">
      <formula>"Profit"</formula>
    </cfRule>
    <cfRule type="cellIs" dxfId="684" priority="844" operator="equal">
      <formula>"Loss"</formula>
    </cfRule>
    <cfRule type="cellIs" dxfId="683" priority="884" operator="equal">
      <formula>"Breakeven"</formula>
    </cfRule>
  </conditionalFormatting>
  <conditionalFormatting sqref="N11:N27">
    <cfRule type="cellIs" dxfId="682" priority="833" operator="equal">
      <formula>"Pending order"</formula>
    </cfRule>
    <cfRule type="cellIs" dxfId="681" priority="834" operator="equal">
      <formula>"Breakeven"</formula>
    </cfRule>
    <cfRule type="cellIs" dxfId="680" priority="835" operator="equal">
      <formula>"Profit"</formula>
    </cfRule>
    <cfRule type="cellIs" dxfId="679" priority="836" operator="equal">
      <formula>"Loss"</formula>
    </cfRule>
  </conditionalFormatting>
  <conditionalFormatting sqref="N28:N44">
    <cfRule type="cellIs" dxfId="678" priority="829" operator="equal">
      <formula>"Pending order"</formula>
    </cfRule>
    <cfRule type="cellIs" dxfId="677" priority="830" operator="equal">
      <formula>"Breakeven"</formula>
    </cfRule>
    <cfRule type="cellIs" dxfId="676" priority="831" operator="equal">
      <formula>"Profit"</formula>
    </cfRule>
    <cfRule type="cellIs" dxfId="675" priority="832" operator="equal">
      <formula>"Loss"</formula>
    </cfRule>
  </conditionalFormatting>
  <conditionalFormatting sqref="N45:N66">
    <cfRule type="cellIs" dxfId="674" priority="811" operator="equal">
      <formula>"Active order"</formula>
    </cfRule>
    <cfRule type="cellIs" dxfId="673" priority="812" operator="equal">
      <formula>"Active order"</formula>
    </cfRule>
    <cfRule type="cellIs" dxfId="672" priority="813" operator="equal">
      <formula>"Active order"</formula>
    </cfRule>
    <cfRule type="cellIs" dxfId="671" priority="822" operator="equal">
      <formula>"Pending order"</formula>
    </cfRule>
    <cfRule type="cellIs" dxfId="670" priority="823" operator="equal">
      <formula>"Breakeven"</formula>
    </cfRule>
    <cfRule type="cellIs" dxfId="669" priority="824" operator="equal">
      <formula>"Profit"</formula>
    </cfRule>
    <cfRule type="cellIs" dxfId="668" priority="825" operator="equal">
      <formula>"Loss"</formula>
    </cfRule>
  </conditionalFormatting>
  <conditionalFormatting sqref="N45:N48">
    <cfRule type="cellIs" dxfId="667" priority="818" operator="equal">
      <formula>"Pending order"</formula>
    </cfRule>
    <cfRule type="cellIs" dxfId="666" priority="819" operator="equal">
      <formula>"Breakeven"</formula>
    </cfRule>
    <cfRule type="cellIs" dxfId="665" priority="820" operator="equal">
      <formula>"Profit"</formula>
    </cfRule>
    <cfRule type="cellIs" dxfId="664" priority="821" operator="equal">
      <formula>"Loss"</formula>
    </cfRule>
  </conditionalFormatting>
  <conditionalFormatting sqref="N49:N66">
    <cfRule type="cellIs" dxfId="663" priority="814" operator="equal">
      <formula>"Pending order"</formula>
    </cfRule>
    <cfRule type="cellIs" dxfId="662" priority="815" operator="equal">
      <formula>"Breakeven"</formula>
    </cfRule>
    <cfRule type="cellIs" dxfId="661" priority="816" operator="equal">
      <formula>"Profit"</formula>
    </cfRule>
    <cfRule type="cellIs" dxfId="660" priority="817" operator="equal">
      <formula>"Loss"</formula>
    </cfRule>
  </conditionalFormatting>
  <conditionalFormatting sqref="P2:P63 P89 P77:P83 P69:P71">
    <cfRule type="cellIs" dxfId="659" priority="798" operator="greaterThan">
      <formula>0</formula>
    </cfRule>
    <cfRule type="cellIs" dxfId="658" priority="799" operator="lessThan">
      <formula>0</formula>
    </cfRule>
  </conditionalFormatting>
  <conditionalFormatting sqref="P1:P63 P89 P77:P83 P69:P71">
    <cfRule type="cellIs" dxfId="657" priority="792" operator="equal">
      <formula>0</formula>
    </cfRule>
    <cfRule type="cellIs" dxfId="656" priority="794" operator="equal">
      <formula>0</formula>
    </cfRule>
    <cfRule type="cellIs" priority="795" operator="greaterThanOrEqual">
      <formula>1</formula>
    </cfRule>
    <cfRule type="cellIs" dxfId="655" priority="796" operator="equal">
      <formula>0</formula>
    </cfRule>
    <cfRule type="cellIs" dxfId="654" priority="797" operator="equal">
      <formula>0</formula>
    </cfRule>
  </conditionalFormatting>
  <conditionalFormatting sqref="N89 N77:N83 N1:N66 N151:N1048576">
    <cfRule type="cellIs" dxfId="653" priority="786" operator="equal">
      <formula>"Never triggered"</formula>
    </cfRule>
    <cfRule type="cellIs" dxfId="652" priority="787" operator="equal">
      <formula>"Active order"</formula>
    </cfRule>
    <cfRule type="cellIs" dxfId="651" priority="788" operator="equal">
      <formula>"Pending order"</formula>
    </cfRule>
    <cfRule type="cellIs" dxfId="650" priority="789" operator="equal">
      <formula>"Profit"</formula>
    </cfRule>
    <cfRule type="cellIs" dxfId="649" priority="790" operator="equal">
      <formula>"Loss"</formula>
    </cfRule>
    <cfRule type="cellIs" dxfId="648" priority="791" operator="equal">
      <formula>"Breakeven"</formula>
    </cfRule>
  </conditionalFormatting>
  <conditionalFormatting sqref="P64:P68">
    <cfRule type="cellIs" dxfId="647" priority="765" operator="greaterThan">
      <formula>0</formula>
    </cfRule>
    <cfRule type="cellIs" dxfId="646" priority="766" operator="lessThan">
      <formula>0</formula>
    </cfRule>
  </conditionalFormatting>
  <conditionalFormatting sqref="P64:P68">
    <cfRule type="cellIs" dxfId="645" priority="760" operator="equal">
      <formula>0</formula>
    </cfRule>
    <cfRule type="cellIs" dxfId="644" priority="761" operator="equal">
      <formula>0</formula>
    </cfRule>
    <cfRule type="cellIs" priority="762" operator="greaterThanOrEqual">
      <formula>1</formula>
    </cfRule>
    <cfRule type="cellIs" dxfId="643" priority="763" operator="equal">
      <formula>0</formula>
    </cfRule>
    <cfRule type="cellIs" dxfId="642" priority="764" operator="equal">
      <formula>0</formula>
    </cfRule>
  </conditionalFormatting>
  <conditionalFormatting sqref="N75:N76">
    <cfRule type="cellIs" dxfId="641" priority="715" operator="equal">
      <formula>"Active order"</formula>
    </cfRule>
    <cfRule type="cellIs" dxfId="640" priority="716" operator="equal">
      <formula>"Active order"</formula>
    </cfRule>
    <cfRule type="cellIs" dxfId="639" priority="717" operator="equal">
      <formula>"Active order"</formula>
    </cfRule>
    <cfRule type="cellIs" dxfId="638" priority="718" operator="equal">
      <formula>"Pending order"</formula>
    </cfRule>
    <cfRule type="cellIs" dxfId="637" priority="719" operator="equal">
      <formula>"Breakeven"</formula>
    </cfRule>
    <cfRule type="cellIs" dxfId="636" priority="720" operator="equal">
      <formula>"Profit"</formula>
    </cfRule>
    <cfRule type="cellIs" dxfId="635" priority="721" operator="equal">
      <formula>"Loss"</formula>
    </cfRule>
  </conditionalFormatting>
  <conditionalFormatting sqref="N75:N76">
    <cfRule type="cellIs" dxfId="634" priority="714" operator="equal">
      <formula>"Never triggered"</formula>
    </cfRule>
  </conditionalFormatting>
  <conditionalFormatting sqref="N75:N76">
    <cfRule type="cellIs" dxfId="633" priority="703" operator="equal">
      <formula>"Active order"</formula>
    </cfRule>
    <cfRule type="cellIs" dxfId="632" priority="704" operator="equal">
      <formula>"Active order"</formula>
    </cfRule>
    <cfRule type="cellIs" dxfId="631" priority="705" operator="equal">
      <formula>"Active order"</formula>
    </cfRule>
    <cfRule type="cellIs" dxfId="630" priority="710" operator="equal">
      <formula>"Pending order"</formula>
    </cfRule>
    <cfRule type="cellIs" dxfId="629" priority="711" operator="equal">
      <formula>"Breakeven"</formula>
    </cfRule>
    <cfRule type="cellIs" dxfId="628" priority="712" operator="equal">
      <formula>"Profit"</formula>
    </cfRule>
    <cfRule type="cellIs" dxfId="627" priority="713" operator="equal">
      <formula>"Loss"</formula>
    </cfRule>
  </conditionalFormatting>
  <conditionalFormatting sqref="N75:N76">
    <cfRule type="cellIs" dxfId="626" priority="706" operator="equal">
      <formula>"Pending order"</formula>
    </cfRule>
    <cfRule type="cellIs" dxfId="625" priority="707" operator="equal">
      <formula>"Breakeven"</formula>
    </cfRule>
    <cfRule type="cellIs" dxfId="624" priority="708" operator="equal">
      <formula>"Profit"</formula>
    </cfRule>
    <cfRule type="cellIs" dxfId="623" priority="709" operator="equal">
      <formula>"Loss"</formula>
    </cfRule>
  </conditionalFormatting>
  <conditionalFormatting sqref="P72:P76">
    <cfRule type="cellIs" dxfId="622" priority="701" operator="greaterThan">
      <formula>0</formula>
    </cfRule>
    <cfRule type="cellIs" dxfId="621" priority="702" operator="lessThan">
      <formula>0</formula>
    </cfRule>
  </conditionalFormatting>
  <conditionalFormatting sqref="P72:P76">
    <cfRule type="cellIs" dxfId="620" priority="696" operator="equal">
      <formula>0</formula>
    </cfRule>
    <cfRule type="cellIs" dxfId="619" priority="697" operator="equal">
      <formula>0</formula>
    </cfRule>
    <cfRule type="cellIs" priority="698" operator="greaterThanOrEqual">
      <formula>1</formula>
    </cfRule>
    <cfRule type="cellIs" dxfId="618" priority="699" operator="equal">
      <formula>0</formula>
    </cfRule>
    <cfRule type="cellIs" dxfId="617" priority="700" operator="equal">
      <formula>0</formula>
    </cfRule>
  </conditionalFormatting>
  <conditionalFormatting sqref="N75:N76">
    <cfRule type="cellIs" dxfId="616" priority="690" operator="equal">
      <formula>"Never triggered"</formula>
    </cfRule>
    <cfRule type="cellIs" dxfId="615" priority="691" operator="equal">
      <formula>"Active order"</formula>
    </cfRule>
    <cfRule type="cellIs" dxfId="614" priority="692" operator="equal">
      <formula>"Pending order"</formula>
    </cfRule>
    <cfRule type="cellIs" dxfId="613" priority="693" operator="equal">
      <formula>"Profit"</formula>
    </cfRule>
    <cfRule type="cellIs" dxfId="612" priority="694" operator="equal">
      <formula>"Loss"</formula>
    </cfRule>
    <cfRule type="cellIs" dxfId="611" priority="695" operator="equal">
      <formula>"Breakeven"</formula>
    </cfRule>
  </conditionalFormatting>
  <conditionalFormatting sqref="N84:N88">
    <cfRule type="cellIs" dxfId="610" priority="619" operator="equal">
      <formula>"Active order"</formula>
    </cfRule>
    <cfRule type="cellIs" dxfId="609" priority="620" operator="equal">
      <formula>"Active order"</formula>
    </cfRule>
    <cfRule type="cellIs" dxfId="608" priority="621" operator="equal">
      <formula>"Active order"</formula>
    </cfRule>
    <cfRule type="cellIs" dxfId="607" priority="622" operator="equal">
      <formula>"Pending order"</formula>
    </cfRule>
    <cfRule type="cellIs" dxfId="606" priority="623" operator="equal">
      <formula>"Breakeven"</formula>
    </cfRule>
    <cfRule type="cellIs" dxfId="605" priority="624" operator="equal">
      <formula>"Profit"</formula>
    </cfRule>
    <cfRule type="cellIs" dxfId="604" priority="625" operator="equal">
      <formula>"Loss"</formula>
    </cfRule>
  </conditionalFormatting>
  <conditionalFormatting sqref="N84:N88">
    <cfRule type="cellIs" dxfId="603" priority="618" operator="equal">
      <formula>"Never triggered"</formula>
    </cfRule>
  </conditionalFormatting>
  <conditionalFormatting sqref="N84:N88">
    <cfRule type="cellIs" dxfId="602" priority="607" operator="equal">
      <formula>"Active order"</formula>
    </cfRule>
    <cfRule type="cellIs" dxfId="601" priority="608" operator="equal">
      <formula>"Active order"</formula>
    </cfRule>
    <cfRule type="cellIs" dxfId="600" priority="609" operator="equal">
      <formula>"Active order"</formula>
    </cfRule>
    <cfRule type="cellIs" dxfId="599" priority="614" operator="equal">
      <formula>"Pending order"</formula>
    </cfRule>
    <cfRule type="cellIs" dxfId="598" priority="615" operator="equal">
      <formula>"Breakeven"</formula>
    </cfRule>
    <cfRule type="cellIs" dxfId="597" priority="616" operator="equal">
      <formula>"Profit"</formula>
    </cfRule>
    <cfRule type="cellIs" dxfId="596" priority="617" operator="equal">
      <formula>"Loss"</formula>
    </cfRule>
  </conditionalFormatting>
  <conditionalFormatting sqref="N84:N88">
    <cfRule type="cellIs" dxfId="595" priority="610" operator="equal">
      <formula>"Pending order"</formula>
    </cfRule>
    <cfRule type="cellIs" dxfId="594" priority="611" operator="equal">
      <formula>"Breakeven"</formula>
    </cfRule>
    <cfRule type="cellIs" dxfId="593" priority="612" operator="equal">
      <formula>"Profit"</formula>
    </cfRule>
    <cfRule type="cellIs" dxfId="592" priority="613" operator="equal">
      <formula>"Loss"</formula>
    </cfRule>
  </conditionalFormatting>
  <conditionalFormatting sqref="P84:P88">
    <cfRule type="cellIs" dxfId="591" priority="605" operator="greaterThan">
      <formula>0</formula>
    </cfRule>
    <cfRule type="cellIs" dxfId="590" priority="606" operator="lessThan">
      <formula>0</formula>
    </cfRule>
  </conditionalFormatting>
  <conditionalFormatting sqref="P84:P88">
    <cfRule type="cellIs" dxfId="589" priority="600" operator="equal">
      <formula>0</formula>
    </cfRule>
    <cfRule type="cellIs" dxfId="588" priority="601" operator="equal">
      <formula>0</formula>
    </cfRule>
    <cfRule type="cellIs" priority="602" operator="greaterThanOrEqual">
      <formula>1</formula>
    </cfRule>
    <cfRule type="cellIs" dxfId="587" priority="603" operator="equal">
      <formula>0</formula>
    </cfRule>
    <cfRule type="cellIs" dxfId="586" priority="604" operator="equal">
      <formula>0</formula>
    </cfRule>
  </conditionalFormatting>
  <conditionalFormatting sqref="N84:N88">
    <cfRule type="cellIs" dxfId="585" priority="594" operator="equal">
      <formula>"Never triggered"</formula>
    </cfRule>
    <cfRule type="cellIs" dxfId="584" priority="595" operator="equal">
      <formula>"Active order"</formula>
    </cfRule>
    <cfRule type="cellIs" dxfId="583" priority="596" operator="equal">
      <formula>"Pending order"</formula>
    </cfRule>
    <cfRule type="cellIs" dxfId="582" priority="597" operator="equal">
      <formula>"Profit"</formula>
    </cfRule>
    <cfRule type="cellIs" dxfId="581" priority="598" operator="equal">
      <formula>"Loss"</formula>
    </cfRule>
    <cfRule type="cellIs" dxfId="580" priority="599" operator="equal">
      <formula>"Breakeven"</formula>
    </cfRule>
  </conditionalFormatting>
  <conditionalFormatting sqref="N96:N100">
    <cfRule type="cellIs" dxfId="579" priority="467" operator="equal">
      <formula>"Never triggered"</formula>
    </cfRule>
    <cfRule type="cellIs" dxfId="578" priority="468" operator="equal">
      <formula>"Active order"</formula>
    </cfRule>
    <cfRule type="cellIs" dxfId="577" priority="469" operator="equal">
      <formula>"Pending order"</formula>
    </cfRule>
    <cfRule type="cellIs" dxfId="576" priority="470" operator="equal">
      <formula>"Profit"</formula>
    </cfRule>
    <cfRule type="cellIs" dxfId="575" priority="471" operator="equal">
      <formula>"Loss"</formula>
    </cfRule>
    <cfRule type="cellIs" dxfId="574" priority="472" operator="equal">
      <formula>"Breakeven"</formula>
    </cfRule>
  </conditionalFormatting>
  <conditionalFormatting sqref="N90:N95">
    <cfRule type="cellIs" dxfId="573" priority="513" operator="equal">
      <formula>"Active order"</formula>
    </cfRule>
    <cfRule type="cellIs" dxfId="572" priority="514" operator="equal">
      <formula>"Active order"</formula>
    </cfRule>
    <cfRule type="cellIs" dxfId="571" priority="515" operator="equal">
      <formula>"Active order"</formula>
    </cfRule>
    <cfRule type="cellIs" dxfId="570" priority="520" operator="equal">
      <formula>"Pending order"</formula>
    </cfRule>
    <cfRule type="cellIs" dxfId="569" priority="521" operator="equal">
      <formula>"Breakeven"</formula>
    </cfRule>
    <cfRule type="cellIs" dxfId="568" priority="522" operator="equal">
      <formula>"Profit"</formula>
    </cfRule>
    <cfRule type="cellIs" dxfId="567" priority="523" operator="equal">
      <formula>"Loss"</formula>
    </cfRule>
  </conditionalFormatting>
  <conditionalFormatting sqref="N90:N95">
    <cfRule type="cellIs" dxfId="566" priority="516" operator="equal">
      <formula>"Pending order"</formula>
    </cfRule>
    <cfRule type="cellIs" dxfId="565" priority="517" operator="equal">
      <formula>"Breakeven"</formula>
    </cfRule>
    <cfRule type="cellIs" dxfId="564" priority="518" operator="equal">
      <formula>"Profit"</formula>
    </cfRule>
    <cfRule type="cellIs" dxfId="563" priority="519" operator="equal">
      <formula>"Loss"</formula>
    </cfRule>
  </conditionalFormatting>
  <conditionalFormatting sqref="N90:N95">
    <cfRule type="cellIs" dxfId="562" priority="512" operator="equal">
      <formula>"Never triggered"</formula>
    </cfRule>
  </conditionalFormatting>
  <conditionalFormatting sqref="P90:P95">
    <cfRule type="cellIs" dxfId="561" priority="510" operator="greaterThan">
      <formula>0</formula>
    </cfRule>
    <cfRule type="cellIs" dxfId="560" priority="511" operator="lessThan">
      <formula>0</formula>
    </cfRule>
  </conditionalFormatting>
  <conditionalFormatting sqref="P90:P95">
    <cfRule type="cellIs" dxfId="559" priority="505" operator="equal">
      <formula>0</formula>
    </cfRule>
    <cfRule type="cellIs" dxfId="558" priority="506" operator="equal">
      <formula>0</formula>
    </cfRule>
    <cfRule type="cellIs" priority="507" operator="greaterThanOrEqual">
      <formula>1</formula>
    </cfRule>
    <cfRule type="cellIs" dxfId="557" priority="508" operator="equal">
      <formula>0</formula>
    </cfRule>
    <cfRule type="cellIs" dxfId="556" priority="509" operator="equal">
      <formula>0</formula>
    </cfRule>
  </conditionalFormatting>
  <conditionalFormatting sqref="N90:N95">
    <cfRule type="cellIs" dxfId="555" priority="499" operator="equal">
      <formula>"Never triggered"</formula>
    </cfRule>
    <cfRule type="cellIs" dxfId="554" priority="500" operator="equal">
      <formula>"Active order"</formula>
    </cfRule>
    <cfRule type="cellIs" dxfId="553" priority="501" operator="equal">
      <formula>"Pending order"</formula>
    </cfRule>
    <cfRule type="cellIs" dxfId="552" priority="502" operator="equal">
      <formula>"Profit"</formula>
    </cfRule>
    <cfRule type="cellIs" dxfId="551" priority="503" operator="equal">
      <formula>"Loss"</formula>
    </cfRule>
    <cfRule type="cellIs" dxfId="550" priority="504" operator="equal">
      <formula>"Breakeven"</formula>
    </cfRule>
  </conditionalFormatting>
  <conditionalFormatting sqref="N96:N100">
    <cfRule type="cellIs" dxfId="549" priority="492" operator="equal">
      <formula>"Active order"</formula>
    </cfRule>
    <cfRule type="cellIs" dxfId="548" priority="493" operator="equal">
      <formula>"Active order"</formula>
    </cfRule>
    <cfRule type="cellIs" dxfId="547" priority="494" operator="equal">
      <formula>"Active order"</formula>
    </cfRule>
    <cfRule type="cellIs" dxfId="546" priority="495" operator="equal">
      <formula>"Pending order"</formula>
    </cfRule>
    <cfRule type="cellIs" dxfId="545" priority="496" operator="equal">
      <formula>"Breakeven"</formula>
    </cfRule>
    <cfRule type="cellIs" dxfId="544" priority="497" operator="equal">
      <formula>"Profit"</formula>
    </cfRule>
    <cfRule type="cellIs" dxfId="543" priority="498" operator="equal">
      <formula>"Loss"</formula>
    </cfRule>
  </conditionalFormatting>
  <conditionalFormatting sqref="N96:N100">
    <cfRule type="cellIs" dxfId="542" priority="491" operator="equal">
      <formula>"Never triggered"</formula>
    </cfRule>
  </conditionalFormatting>
  <conditionalFormatting sqref="N96:N100">
    <cfRule type="cellIs" dxfId="541" priority="480" operator="equal">
      <formula>"Active order"</formula>
    </cfRule>
    <cfRule type="cellIs" dxfId="540" priority="481" operator="equal">
      <formula>"Active order"</formula>
    </cfRule>
    <cfRule type="cellIs" dxfId="539" priority="482" operator="equal">
      <formula>"Active order"</formula>
    </cfRule>
    <cfRule type="cellIs" dxfId="538" priority="487" operator="equal">
      <formula>"Pending order"</formula>
    </cfRule>
    <cfRule type="cellIs" dxfId="537" priority="488" operator="equal">
      <formula>"Breakeven"</formula>
    </cfRule>
    <cfRule type="cellIs" dxfId="536" priority="489" operator="equal">
      <formula>"Profit"</formula>
    </cfRule>
    <cfRule type="cellIs" dxfId="535" priority="490" operator="equal">
      <formula>"Loss"</formula>
    </cfRule>
  </conditionalFormatting>
  <conditionalFormatting sqref="N96:N100">
    <cfRule type="cellIs" dxfId="534" priority="483" operator="equal">
      <formula>"Pending order"</formula>
    </cfRule>
    <cfRule type="cellIs" dxfId="533" priority="484" operator="equal">
      <formula>"Breakeven"</formula>
    </cfRule>
    <cfRule type="cellIs" dxfId="532" priority="485" operator="equal">
      <formula>"Profit"</formula>
    </cfRule>
    <cfRule type="cellIs" dxfId="531" priority="486" operator="equal">
      <formula>"Loss"</formula>
    </cfRule>
  </conditionalFormatting>
  <conditionalFormatting sqref="P96:P100">
    <cfRule type="cellIs" dxfId="530" priority="478" operator="greaterThan">
      <formula>0</formula>
    </cfRule>
    <cfRule type="cellIs" dxfId="529" priority="479" operator="lessThan">
      <formula>0</formula>
    </cfRule>
  </conditionalFormatting>
  <conditionalFormatting sqref="P96:P100">
    <cfRule type="cellIs" dxfId="528" priority="473" operator="equal">
      <formula>0</formula>
    </cfRule>
    <cfRule type="cellIs" dxfId="527" priority="474" operator="equal">
      <formula>0</formula>
    </cfRule>
    <cfRule type="cellIs" priority="475" operator="greaterThanOrEqual">
      <formula>1</formula>
    </cfRule>
    <cfRule type="cellIs" dxfId="526" priority="476" operator="equal">
      <formula>0</formula>
    </cfRule>
    <cfRule type="cellIs" dxfId="525" priority="477" operator="equal">
      <formula>0</formula>
    </cfRule>
  </conditionalFormatting>
  <conditionalFormatting sqref="N69:N73">
    <cfRule type="cellIs" dxfId="524" priority="456" operator="equal">
      <formula>"Active order"</formula>
    </cfRule>
    <cfRule type="cellIs" dxfId="523" priority="457" operator="equal">
      <formula>"Active order"</formula>
    </cfRule>
    <cfRule type="cellIs" dxfId="522" priority="458" operator="equal">
      <formula>"Active order"</formula>
    </cfRule>
    <cfRule type="cellIs" dxfId="521" priority="463" operator="equal">
      <formula>"Pending order"</formula>
    </cfRule>
    <cfRule type="cellIs" dxfId="520" priority="464" operator="equal">
      <formula>"Breakeven"</formula>
    </cfRule>
    <cfRule type="cellIs" dxfId="519" priority="465" operator="equal">
      <formula>"Profit"</formula>
    </cfRule>
    <cfRule type="cellIs" dxfId="518" priority="466" operator="equal">
      <formula>"Loss"</formula>
    </cfRule>
  </conditionalFormatting>
  <conditionalFormatting sqref="N69:N73">
    <cfRule type="cellIs" dxfId="517" priority="459" operator="equal">
      <formula>"Pending order"</formula>
    </cfRule>
    <cfRule type="cellIs" dxfId="516" priority="460" operator="equal">
      <formula>"Breakeven"</formula>
    </cfRule>
    <cfRule type="cellIs" dxfId="515" priority="461" operator="equal">
      <formula>"Profit"</formula>
    </cfRule>
    <cfRule type="cellIs" dxfId="514" priority="462" operator="equal">
      <formula>"Loss"</formula>
    </cfRule>
  </conditionalFormatting>
  <conditionalFormatting sqref="N69:N73">
    <cfRule type="cellIs" dxfId="513" priority="455" operator="equal">
      <formula>"Never triggered"</formula>
    </cfRule>
  </conditionalFormatting>
  <conditionalFormatting sqref="N69:N73">
    <cfRule type="cellIs" dxfId="512" priority="449" operator="equal">
      <formula>"Never triggered"</formula>
    </cfRule>
    <cfRule type="cellIs" dxfId="511" priority="450" operator="equal">
      <formula>"Active order"</formula>
    </cfRule>
    <cfRule type="cellIs" dxfId="510" priority="451" operator="equal">
      <formula>"Pending order"</formula>
    </cfRule>
    <cfRule type="cellIs" dxfId="509" priority="452" operator="equal">
      <formula>"Profit"</formula>
    </cfRule>
    <cfRule type="cellIs" dxfId="508" priority="453" operator="equal">
      <formula>"Loss"</formula>
    </cfRule>
    <cfRule type="cellIs" dxfId="507" priority="454" operator="equal">
      <formula>"Breakeven"</formula>
    </cfRule>
  </conditionalFormatting>
  <conditionalFormatting sqref="N67:N68">
    <cfRule type="cellIs" dxfId="506" priority="442" operator="equal">
      <formula>"Active order"</formula>
    </cfRule>
    <cfRule type="cellIs" dxfId="505" priority="443" operator="equal">
      <formula>"Active order"</formula>
    </cfRule>
    <cfRule type="cellIs" dxfId="504" priority="444" operator="equal">
      <formula>"Active order"</formula>
    </cfRule>
    <cfRule type="cellIs" dxfId="503" priority="445" operator="equal">
      <formula>"Pending order"</formula>
    </cfRule>
    <cfRule type="cellIs" dxfId="502" priority="446" operator="equal">
      <formula>"Breakeven"</formula>
    </cfRule>
    <cfRule type="cellIs" dxfId="501" priority="447" operator="equal">
      <formula>"Profit"</formula>
    </cfRule>
    <cfRule type="cellIs" dxfId="500" priority="448" operator="equal">
      <formula>"Loss"</formula>
    </cfRule>
  </conditionalFormatting>
  <conditionalFormatting sqref="N67:N68">
    <cfRule type="cellIs" dxfId="499" priority="441" operator="equal">
      <formula>"Never triggered"</formula>
    </cfRule>
  </conditionalFormatting>
  <conditionalFormatting sqref="N67:N68">
    <cfRule type="cellIs" dxfId="498" priority="430" operator="equal">
      <formula>"Active order"</formula>
    </cfRule>
    <cfRule type="cellIs" dxfId="497" priority="431" operator="equal">
      <formula>"Active order"</formula>
    </cfRule>
    <cfRule type="cellIs" dxfId="496" priority="432" operator="equal">
      <formula>"Active order"</formula>
    </cfRule>
    <cfRule type="cellIs" dxfId="495" priority="437" operator="equal">
      <formula>"Pending order"</formula>
    </cfRule>
    <cfRule type="cellIs" dxfId="494" priority="438" operator="equal">
      <formula>"Breakeven"</formula>
    </cfRule>
    <cfRule type="cellIs" dxfId="493" priority="439" operator="equal">
      <formula>"Profit"</formula>
    </cfRule>
    <cfRule type="cellIs" dxfId="492" priority="440" operator="equal">
      <formula>"Loss"</formula>
    </cfRule>
  </conditionalFormatting>
  <conditionalFormatting sqref="N67:N68">
    <cfRule type="cellIs" dxfId="491" priority="433" operator="equal">
      <formula>"Pending order"</formula>
    </cfRule>
    <cfRule type="cellIs" dxfId="490" priority="434" operator="equal">
      <formula>"Breakeven"</formula>
    </cfRule>
    <cfRule type="cellIs" dxfId="489" priority="435" operator="equal">
      <formula>"Profit"</formula>
    </cfRule>
    <cfRule type="cellIs" dxfId="488" priority="436" operator="equal">
      <formula>"Loss"</formula>
    </cfRule>
  </conditionalFormatting>
  <conditionalFormatting sqref="N67:N68">
    <cfRule type="cellIs" dxfId="487" priority="424" operator="equal">
      <formula>"Never triggered"</formula>
    </cfRule>
    <cfRule type="cellIs" dxfId="486" priority="425" operator="equal">
      <formula>"Active order"</formula>
    </cfRule>
    <cfRule type="cellIs" dxfId="485" priority="426" operator="equal">
      <formula>"Pending order"</formula>
    </cfRule>
    <cfRule type="cellIs" dxfId="484" priority="427" operator="equal">
      <formula>"Profit"</formula>
    </cfRule>
    <cfRule type="cellIs" dxfId="483" priority="428" operator="equal">
      <formula>"Loss"</formula>
    </cfRule>
    <cfRule type="cellIs" dxfId="482" priority="429" operator="equal">
      <formula>"Breakeven"</formula>
    </cfRule>
  </conditionalFormatting>
  <conditionalFormatting sqref="N74">
    <cfRule type="cellIs" dxfId="481" priority="417" operator="equal">
      <formula>"Active order"</formula>
    </cfRule>
    <cfRule type="cellIs" dxfId="480" priority="418" operator="equal">
      <formula>"Active order"</formula>
    </cfRule>
    <cfRule type="cellIs" dxfId="479" priority="419" operator="equal">
      <formula>"Active order"</formula>
    </cfRule>
    <cfRule type="cellIs" dxfId="478" priority="420" operator="equal">
      <formula>"Pending order"</formula>
    </cfRule>
    <cfRule type="cellIs" dxfId="477" priority="421" operator="equal">
      <formula>"Breakeven"</formula>
    </cfRule>
    <cfRule type="cellIs" dxfId="476" priority="422" operator="equal">
      <formula>"Profit"</formula>
    </cfRule>
    <cfRule type="cellIs" dxfId="475" priority="423" operator="equal">
      <formula>"Loss"</formula>
    </cfRule>
  </conditionalFormatting>
  <conditionalFormatting sqref="N74">
    <cfRule type="cellIs" dxfId="474" priority="416" operator="equal">
      <formula>"Never triggered"</formula>
    </cfRule>
  </conditionalFormatting>
  <conditionalFormatting sqref="N74">
    <cfRule type="cellIs" dxfId="473" priority="405" operator="equal">
      <formula>"Active order"</formula>
    </cfRule>
    <cfRule type="cellIs" dxfId="472" priority="406" operator="equal">
      <formula>"Active order"</formula>
    </cfRule>
    <cfRule type="cellIs" dxfId="471" priority="407" operator="equal">
      <formula>"Active order"</formula>
    </cfRule>
    <cfRule type="cellIs" dxfId="470" priority="412" operator="equal">
      <formula>"Pending order"</formula>
    </cfRule>
    <cfRule type="cellIs" dxfId="469" priority="413" operator="equal">
      <formula>"Breakeven"</formula>
    </cfRule>
    <cfRule type="cellIs" dxfId="468" priority="414" operator="equal">
      <formula>"Profit"</formula>
    </cfRule>
    <cfRule type="cellIs" dxfId="467" priority="415" operator="equal">
      <formula>"Loss"</formula>
    </cfRule>
  </conditionalFormatting>
  <conditionalFormatting sqref="N74">
    <cfRule type="cellIs" dxfId="466" priority="408" operator="equal">
      <formula>"Pending order"</formula>
    </cfRule>
    <cfRule type="cellIs" dxfId="465" priority="409" operator="equal">
      <formula>"Breakeven"</formula>
    </cfRule>
    <cfRule type="cellIs" dxfId="464" priority="410" operator="equal">
      <formula>"Profit"</formula>
    </cfRule>
    <cfRule type="cellIs" dxfId="463" priority="411" operator="equal">
      <formula>"Loss"</formula>
    </cfRule>
  </conditionalFormatting>
  <conditionalFormatting sqref="N74">
    <cfRule type="cellIs" dxfId="462" priority="399" operator="equal">
      <formula>"Never triggered"</formula>
    </cfRule>
    <cfRule type="cellIs" dxfId="461" priority="400" operator="equal">
      <formula>"Active order"</formula>
    </cfRule>
    <cfRule type="cellIs" dxfId="460" priority="401" operator="equal">
      <formula>"Pending order"</formula>
    </cfRule>
    <cfRule type="cellIs" dxfId="459" priority="402" operator="equal">
      <formula>"Profit"</formula>
    </cfRule>
    <cfRule type="cellIs" dxfId="458" priority="403" operator="equal">
      <formula>"Loss"</formula>
    </cfRule>
    <cfRule type="cellIs" dxfId="457" priority="404" operator="equal">
      <formula>"Breakeven"</formula>
    </cfRule>
  </conditionalFormatting>
  <conditionalFormatting sqref="N105">
    <cfRule type="cellIs" dxfId="456" priority="364" operator="equal">
      <formula>"Active order"</formula>
    </cfRule>
    <cfRule type="cellIs" dxfId="455" priority="365" operator="equal">
      <formula>"Active order"</formula>
    </cfRule>
    <cfRule type="cellIs" dxfId="454" priority="366" operator="equal">
      <formula>"Active order"</formula>
    </cfRule>
    <cfRule type="cellIs" dxfId="453" priority="371" operator="equal">
      <formula>"Pending order"</formula>
    </cfRule>
    <cfRule type="cellIs" dxfId="452" priority="372" operator="equal">
      <formula>"Breakeven"</formula>
    </cfRule>
    <cfRule type="cellIs" dxfId="451" priority="373" operator="equal">
      <formula>"Profit"</formula>
    </cfRule>
    <cfRule type="cellIs" dxfId="450" priority="374" operator="equal">
      <formula>"Loss"</formula>
    </cfRule>
  </conditionalFormatting>
  <conditionalFormatting sqref="N105">
    <cfRule type="cellIs" dxfId="449" priority="367" operator="equal">
      <formula>"Pending order"</formula>
    </cfRule>
    <cfRule type="cellIs" dxfId="448" priority="368" operator="equal">
      <formula>"Breakeven"</formula>
    </cfRule>
    <cfRule type="cellIs" dxfId="447" priority="369" operator="equal">
      <formula>"Profit"</formula>
    </cfRule>
    <cfRule type="cellIs" dxfId="446" priority="370" operator="equal">
      <formula>"Loss"</formula>
    </cfRule>
  </conditionalFormatting>
  <conditionalFormatting sqref="N105">
    <cfRule type="cellIs" dxfId="445" priority="363" operator="equal">
      <formula>"Never triggered"</formula>
    </cfRule>
  </conditionalFormatting>
  <conditionalFormatting sqref="P105">
    <cfRule type="cellIs" dxfId="444" priority="361" operator="greaterThan">
      <formula>0</formula>
    </cfRule>
    <cfRule type="cellIs" dxfId="443" priority="362" operator="lessThan">
      <formula>0</formula>
    </cfRule>
  </conditionalFormatting>
  <conditionalFormatting sqref="P105">
    <cfRule type="cellIs" dxfId="442" priority="356" operator="equal">
      <formula>0</formula>
    </cfRule>
    <cfRule type="cellIs" dxfId="441" priority="357" operator="equal">
      <formula>0</formula>
    </cfRule>
    <cfRule type="cellIs" priority="358" operator="greaterThanOrEqual">
      <formula>1</formula>
    </cfRule>
    <cfRule type="cellIs" dxfId="440" priority="359" operator="equal">
      <formula>0</formula>
    </cfRule>
    <cfRule type="cellIs" dxfId="439" priority="360" operator="equal">
      <formula>0</formula>
    </cfRule>
  </conditionalFormatting>
  <conditionalFormatting sqref="N105">
    <cfRule type="cellIs" dxfId="438" priority="350" operator="equal">
      <formula>"Never triggered"</formula>
    </cfRule>
    <cfRule type="cellIs" dxfId="437" priority="351" operator="equal">
      <formula>"Active order"</formula>
    </cfRule>
    <cfRule type="cellIs" dxfId="436" priority="352" operator="equal">
      <formula>"Pending order"</formula>
    </cfRule>
    <cfRule type="cellIs" dxfId="435" priority="353" operator="equal">
      <formula>"Profit"</formula>
    </cfRule>
    <cfRule type="cellIs" dxfId="434" priority="354" operator="equal">
      <formula>"Loss"</formula>
    </cfRule>
    <cfRule type="cellIs" dxfId="433" priority="355" operator="equal">
      <formula>"Breakeven"</formula>
    </cfRule>
  </conditionalFormatting>
  <conditionalFormatting sqref="N101:N104">
    <cfRule type="cellIs" dxfId="432" priority="343" operator="equal">
      <formula>"Active order"</formula>
    </cfRule>
    <cfRule type="cellIs" dxfId="431" priority="344" operator="equal">
      <formula>"Active order"</formula>
    </cfRule>
    <cfRule type="cellIs" dxfId="430" priority="345" operator="equal">
      <formula>"Active order"</formula>
    </cfRule>
    <cfRule type="cellIs" dxfId="429" priority="346" operator="equal">
      <formula>"Pending order"</formula>
    </cfRule>
    <cfRule type="cellIs" dxfId="428" priority="347" operator="equal">
      <formula>"Breakeven"</formula>
    </cfRule>
    <cfRule type="cellIs" dxfId="427" priority="348" operator="equal">
      <formula>"Profit"</formula>
    </cfRule>
    <cfRule type="cellIs" dxfId="426" priority="349" operator="equal">
      <formula>"Loss"</formula>
    </cfRule>
  </conditionalFormatting>
  <conditionalFormatting sqref="N101:N104">
    <cfRule type="cellIs" dxfId="425" priority="342" operator="equal">
      <formula>"Never triggered"</formula>
    </cfRule>
  </conditionalFormatting>
  <conditionalFormatting sqref="N101:N104">
    <cfRule type="cellIs" dxfId="424" priority="331" operator="equal">
      <formula>"Active order"</formula>
    </cfRule>
    <cfRule type="cellIs" dxfId="423" priority="332" operator="equal">
      <formula>"Active order"</formula>
    </cfRule>
    <cfRule type="cellIs" dxfId="422" priority="333" operator="equal">
      <formula>"Active order"</formula>
    </cfRule>
    <cfRule type="cellIs" dxfId="421" priority="338" operator="equal">
      <formula>"Pending order"</formula>
    </cfRule>
    <cfRule type="cellIs" dxfId="420" priority="339" operator="equal">
      <formula>"Breakeven"</formula>
    </cfRule>
    <cfRule type="cellIs" dxfId="419" priority="340" operator="equal">
      <formula>"Profit"</formula>
    </cfRule>
    <cfRule type="cellIs" dxfId="418" priority="341" operator="equal">
      <formula>"Loss"</formula>
    </cfRule>
  </conditionalFormatting>
  <conditionalFormatting sqref="N101:N104">
    <cfRule type="cellIs" dxfId="417" priority="334" operator="equal">
      <formula>"Pending order"</formula>
    </cfRule>
    <cfRule type="cellIs" dxfId="416" priority="335" operator="equal">
      <formula>"Breakeven"</formula>
    </cfRule>
    <cfRule type="cellIs" dxfId="415" priority="336" operator="equal">
      <formula>"Profit"</formula>
    </cfRule>
    <cfRule type="cellIs" dxfId="414" priority="337" operator="equal">
      <formula>"Loss"</formula>
    </cfRule>
  </conditionalFormatting>
  <conditionalFormatting sqref="P101:P104">
    <cfRule type="cellIs" dxfId="413" priority="329" operator="greaterThan">
      <formula>0</formula>
    </cfRule>
    <cfRule type="cellIs" dxfId="412" priority="330" operator="lessThan">
      <formula>0</formula>
    </cfRule>
  </conditionalFormatting>
  <conditionalFormatting sqref="P101:P104">
    <cfRule type="cellIs" dxfId="411" priority="324" operator="equal">
      <formula>0</formula>
    </cfRule>
    <cfRule type="cellIs" dxfId="410" priority="325" operator="equal">
      <formula>0</formula>
    </cfRule>
    <cfRule type="cellIs" priority="326" operator="greaterThanOrEqual">
      <formula>1</formula>
    </cfRule>
    <cfRule type="cellIs" dxfId="409" priority="327" operator="equal">
      <formula>0</formula>
    </cfRule>
    <cfRule type="cellIs" dxfId="408" priority="328" operator="equal">
      <formula>0</formula>
    </cfRule>
  </conditionalFormatting>
  <conditionalFormatting sqref="N101:N104">
    <cfRule type="cellIs" dxfId="407" priority="318" operator="equal">
      <formula>"Never triggered"</formula>
    </cfRule>
    <cfRule type="cellIs" dxfId="406" priority="319" operator="equal">
      <formula>"Active order"</formula>
    </cfRule>
    <cfRule type="cellIs" dxfId="405" priority="320" operator="equal">
      <formula>"Pending order"</formula>
    </cfRule>
    <cfRule type="cellIs" dxfId="404" priority="321" operator="equal">
      <formula>"Profit"</formula>
    </cfRule>
    <cfRule type="cellIs" dxfId="403" priority="322" operator="equal">
      <formula>"Loss"</formula>
    </cfRule>
    <cfRule type="cellIs" dxfId="402" priority="323" operator="equal">
      <formula>"Breakeven"</formula>
    </cfRule>
  </conditionalFormatting>
  <conditionalFormatting sqref="N112:N116">
    <cfRule type="cellIs" dxfId="401" priority="261" operator="equal">
      <formula>"Never triggered"</formula>
    </cfRule>
    <cfRule type="cellIs" dxfId="400" priority="262" operator="equal">
      <formula>"Active order"</formula>
    </cfRule>
    <cfRule type="cellIs" dxfId="399" priority="263" operator="equal">
      <formula>"Pending order"</formula>
    </cfRule>
    <cfRule type="cellIs" dxfId="398" priority="264" operator="equal">
      <formula>"Profit"</formula>
    </cfRule>
    <cfRule type="cellIs" dxfId="397" priority="265" operator="equal">
      <formula>"Loss"</formula>
    </cfRule>
    <cfRule type="cellIs" dxfId="396" priority="266" operator="equal">
      <formula>"Breakeven"</formula>
    </cfRule>
  </conditionalFormatting>
  <conditionalFormatting sqref="N106:N111">
    <cfRule type="cellIs" dxfId="395" priority="307" operator="equal">
      <formula>"Active order"</formula>
    </cfRule>
    <cfRule type="cellIs" dxfId="394" priority="308" operator="equal">
      <formula>"Active order"</formula>
    </cfRule>
    <cfRule type="cellIs" dxfId="393" priority="309" operator="equal">
      <formula>"Active order"</formula>
    </cfRule>
    <cfRule type="cellIs" dxfId="392" priority="314" operator="equal">
      <formula>"Pending order"</formula>
    </cfRule>
    <cfRule type="cellIs" dxfId="391" priority="315" operator="equal">
      <formula>"Breakeven"</formula>
    </cfRule>
    <cfRule type="cellIs" dxfId="390" priority="316" operator="equal">
      <formula>"Profit"</formula>
    </cfRule>
    <cfRule type="cellIs" dxfId="389" priority="317" operator="equal">
      <formula>"Loss"</formula>
    </cfRule>
  </conditionalFormatting>
  <conditionalFormatting sqref="N106:N111">
    <cfRule type="cellIs" dxfId="388" priority="310" operator="equal">
      <formula>"Pending order"</formula>
    </cfRule>
    <cfRule type="cellIs" dxfId="387" priority="311" operator="equal">
      <formula>"Breakeven"</formula>
    </cfRule>
    <cfRule type="cellIs" dxfId="386" priority="312" operator="equal">
      <formula>"Profit"</formula>
    </cfRule>
    <cfRule type="cellIs" dxfId="385" priority="313" operator="equal">
      <formula>"Loss"</formula>
    </cfRule>
  </conditionalFormatting>
  <conditionalFormatting sqref="N106:N111">
    <cfRule type="cellIs" dxfId="384" priority="306" operator="equal">
      <formula>"Never triggered"</formula>
    </cfRule>
  </conditionalFormatting>
  <conditionalFormatting sqref="P106:P111">
    <cfRule type="cellIs" dxfId="383" priority="304" operator="greaterThan">
      <formula>0</formula>
    </cfRule>
    <cfRule type="cellIs" dxfId="382" priority="305" operator="lessThan">
      <formula>0</formula>
    </cfRule>
  </conditionalFormatting>
  <conditionalFormatting sqref="P106:P111">
    <cfRule type="cellIs" dxfId="381" priority="299" operator="equal">
      <formula>0</formula>
    </cfRule>
    <cfRule type="cellIs" dxfId="380" priority="300" operator="equal">
      <formula>0</formula>
    </cfRule>
    <cfRule type="cellIs" priority="301" operator="greaterThanOrEqual">
      <formula>1</formula>
    </cfRule>
    <cfRule type="cellIs" dxfId="379" priority="302" operator="equal">
      <formula>0</formula>
    </cfRule>
    <cfRule type="cellIs" dxfId="378" priority="303" operator="equal">
      <formula>0</formula>
    </cfRule>
  </conditionalFormatting>
  <conditionalFormatting sqref="N106:N111">
    <cfRule type="cellIs" dxfId="377" priority="293" operator="equal">
      <formula>"Never triggered"</formula>
    </cfRule>
    <cfRule type="cellIs" dxfId="376" priority="294" operator="equal">
      <formula>"Active order"</formula>
    </cfRule>
    <cfRule type="cellIs" dxfId="375" priority="295" operator="equal">
      <formula>"Pending order"</formula>
    </cfRule>
    <cfRule type="cellIs" dxfId="374" priority="296" operator="equal">
      <formula>"Profit"</formula>
    </cfRule>
    <cfRule type="cellIs" dxfId="373" priority="297" operator="equal">
      <formula>"Loss"</formula>
    </cfRule>
    <cfRule type="cellIs" dxfId="372" priority="298" operator="equal">
      <formula>"Breakeven"</formula>
    </cfRule>
  </conditionalFormatting>
  <conditionalFormatting sqref="N112:N116">
    <cfRule type="cellIs" dxfId="371" priority="286" operator="equal">
      <formula>"Active order"</formula>
    </cfRule>
    <cfRule type="cellIs" dxfId="370" priority="287" operator="equal">
      <formula>"Active order"</formula>
    </cfRule>
    <cfRule type="cellIs" dxfId="369" priority="288" operator="equal">
      <formula>"Active order"</formula>
    </cfRule>
    <cfRule type="cellIs" dxfId="368" priority="289" operator="equal">
      <formula>"Pending order"</formula>
    </cfRule>
    <cfRule type="cellIs" dxfId="367" priority="290" operator="equal">
      <formula>"Breakeven"</formula>
    </cfRule>
    <cfRule type="cellIs" dxfId="366" priority="291" operator="equal">
      <formula>"Profit"</formula>
    </cfRule>
    <cfRule type="cellIs" dxfId="365" priority="292" operator="equal">
      <formula>"Loss"</formula>
    </cfRule>
  </conditionalFormatting>
  <conditionalFormatting sqref="N112:N116">
    <cfRule type="cellIs" dxfId="364" priority="285" operator="equal">
      <formula>"Never triggered"</formula>
    </cfRule>
  </conditionalFormatting>
  <conditionalFormatting sqref="N112:N116">
    <cfRule type="cellIs" dxfId="363" priority="274" operator="equal">
      <formula>"Active order"</formula>
    </cfRule>
    <cfRule type="cellIs" dxfId="362" priority="275" operator="equal">
      <formula>"Active order"</formula>
    </cfRule>
    <cfRule type="cellIs" dxfId="361" priority="276" operator="equal">
      <formula>"Active order"</formula>
    </cfRule>
    <cfRule type="cellIs" dxfId="360" priority="281" operator="equal">
      <formula>"Pending order"</formula>
    </cfRule>
    <cfRule type="cellIs" dxfId="359" priority="282" operator="equal">
      <formula>"Breakeven"</formula>
    </cfRule>
    <cfRule type="cellIs" dxfId="358" priority="283" operator="equal">
      <formula>"Profit"</formula>
    </cfRule>
    <cfRule type="cellIs" dxfId="357" priority="284" operator="equal">
      <formula>"Loss"</formula>
    </cfRule>
  </conditionalFormatting>
  <conditionalFormatting sqref="N112:N116">
    <cfRule type="cellIs" dxfId="356" priority="277" operator="equal">
      <formula>"Pending order"</formula>
    </cfRule>
    <cfRule type="cellIs" dxfId="355" priority="278" operator="equal">
      <formula>"Breakeven"</formula>
    </cfRule>
    <cfRule type="cellIs" dxfId="354" priority="279" operator="equal">
      <formula>"Profit"</formula>
    </cfRule>
    <cfRule type="cellIs" dxfId="353" priority="280" operator="equal">
      <formula>"Loss"</formula>
    </cfRule>
  </conditionalFormatting>
  <conditionalFormatting sqref="P112:P116">
    <cfRule type="cellIs" dxfId="352" priority="272" operator="greaterThan">
      <formula>0</formula>
    </cfRule>
    <cfRule type="cellIs" dxfId="351" priority="273" operator="lessThan">
      <formula>0</formula>
    </cfRule>
  </conditionalFormatting>
  <conditionalFormatting sqref="P112:P116">
    <cfRule type="cellIs" dxfId="350" priority="267" operator="equal">
      <formula>0</formula>
    </cfRule>
    <cfRule type="cellIs" dxfId="349" priority="268" operator="equal">
      <formula>0</formula>
    </cfRule>
    <cfRule type="cellIs" priority="269" operator="greaterThanOrEqual">
      <formula>1</formula>
    </cfRule>
    <cfRule type="cellIs" dxfId="348" priority="270" operator="equal">
      <formula>0</formula>
    </cfRule>
    <cfRule type="cellIs" dxfId="347" priority="271" operator="equal">
      <formula>0</formula>
    </cfRule>
  </conditionalFormatting>
  <conditionalFormatting sqref="N121">
    <cfRule type="cellIs" dxfId="346" priority="250" operator="equal">
      <formula>"Active order"</formula>
    </cfRule>
    <cfRule type="cellIs" dxfId="345" priority="251" operator="equal">
      <formula>"Active order"</formula>
    </cfRule>
    <cfRule type="cellIs" dxfId="344" priority="252" operator="equal">
      <formula>"Active order"</formula>
    </cfRule>
    <cfRule type="cellIs" dxfId="343" priority="257" operator="equal">
      <formula>"Pending order"</formula>
    </cfRule>
    <cfRule type="cellIs" dxfId="342" priority="258" operator="equal">
      <formula>"Breakeven"</formula>
    </cfRule>
    <cfRule type="cellIs" dxfId="341" priority="259" operator="equal">
      <formula>"Profit"</formula>
    </cfRule>
    <cfRule type="cellIs" dxfId="340" priority="260" operator="equal">
      <formula>"Loss"</formula>
    </cfRule>
  </conditionalFormatting>
  <conditionalFormatting sqref="N121">
    <cfRule type="cellIs" dxfId="339" priority="253" operator="equal">
      <formula>"Pending order"</formula>
    </cfRule>
    <cfRule type="cellIs" dxfId="338" priority="254" operator="equal">
      <formula>"Breakeven"</formula>
    </cfRule>
    <cfRule type="cellIs" dxfId="337" priority="255" operator="equal">
      <formula>"Profit"</formula>
    </cfRule>
    <cfRule type="cellIs" dxfId="336" priority="256" operator="equal">
      <formula>"Loss"</formula>
    </cfRule>
  </conditionalFormatting>
  <conditionalFormatting sqref="N121">
    <cfRule type="cellIs" dxfId="335" priority="249" operator="equal">
      <formula>"Never triggered"</formula>
    </cfRule>
  </conditionalFormatting>
  <conditionalFormatting sqref="P121">
    <cfRule type="cellIs" dxfId="334" priority="247" operator="greaterThan">
      <formula>0</formula>
    </cfRule>
    <cfRule type="cellIs" dxfId="333" priority="248" operator="lessThan">
      <formula>0</formula>
    </cfRule>
  </conditionalFormatting>
  <conditionalFormatting sqref="P121">
    <cfRule type="cellIs" dxfId="332" priority="242" operator="equal">
      <formula>0</formula>
    </cfRule>
    <cfRule type="cellIs" dxfId="331" priority="243" operator="equal">
      <formula>0</formula>
    </cfRule>
    <cfRule type="cellIs" priority="244" operator="greaterThanOrEqual">
      <formula>1</formula>
    </cfRule>
    <cfRule type="cellIs" dxfId="330" priority="245" operator="equal">
      <formula>0</formula>
    </cfRule>
    <cfRule type="cellIs" dxfId="329" priority="246" operator="equal">
      <formula>0</formula>
    </cfRule>
  </conditionalFormatting>
  <conditionalFormatting sqref="N121">
    <cfRule type="cellIs" dxfId="328" priority="236" operator="equal">
      <formula>"Never triggered"</formula>
    </cfRule>
    <cfRule type="cellIs" dxfId="327" priority="237" operator="equal">
      <formula>"Active order"</formula>
    </cfRule>
    <cfRule type="cellIs" dxfId="326" priority="238" operator="equal">
      <formula>"Pending order"</formula>
    </cfRule>
    <cfRule type="cellIs" dxfId="325" priority="239" operator="equal">
      <formula>"Profit"</formula>
    </cfRule>
    <cfRule type="cellIs" dxfId="324" priority="240" operator="equal">
      <formula>"Loss"</formula>
    </cfRule>
    <cfRule type="cellIs" dxfId="323" priority="241" operator="equal">
      <formula>"Breakeven"</formula>
    </cfRule>
  </conditionalFormatting>
  <conditionalFormatting sqref="N117:N120">
    <cfRule type="cellIs" dxfId="322" priority="229" operator="equal">
      <formula>"Active order"</formula>
    </cfRule>
    <cfRule type="cellIs" dxfId="321" priority="230" operator="equal">
      <formula>"Active order"</formula>
    </cfRule>
    <cfRule type="cellIs" dxfId="320" priority="231" operator="equal">
      <formula>"Active order"</formula>
    </cfRule>
    <cfRule type="cellIs" dxfId="319" priority="232" operator="equal">
      <formula>"Pending order"</formula>
    </cfRule>
    <cfRule type="cellIs" dxfId="318" priority="233" operator="equal">
      <formula>"Breakeven"</formula>
    </cfRule>
    <cfRule type="cellIs" dxfId="317" priority="234" operator="equal">
      <formula>"Profit"</formula>
    </cfRule>
    <cfRule type="cellIs" dxfId="316" priority="235" operator="equal">
      <formula>"Loss"</formula>
    </cfRule>
  </conditionalFormatting>
  <conditionalFormatting sqref="N117:N120">
    <cfRule type="cellIs" dxfId="315" priority="228" operator="equal">
      <formula>"Never triggered"</formula>
    </cfRule>
  </conditionalFormatting>
  <conditionalFormatting sqref="N117:N120">
    <cfRule type="cellIs" dxfId="314" priority="217" operator="equal">
      <formula>"Active order"</formula>
    </cfRule>
    <cfRule type="cellIs" dxfId="313" priority="218" operator="equal">
      <formula>"Active order"</formula>
    </cfRule>
    <cfRule type="cellIs" dxfId="312" priority="219" operator="equal">
      <formula>"Active order"</formula>
    </cfRule>
    <cfRule type="cellIs" dxfId="311" priority="224" operator="equal">
      <formula>"Pending order"</formula>
    </cfRule>
    <cfRule type="cellIs" dxfId="310" priority="225" operator="equal">
      <formula>"Breakeven"</formula>
    </cfRule>
    <cfRule type="cellIs" dxfId="309" priority="226" operator="equal">
      <formula>"Profit"</formula>
    </cfRule>
    <cfRule type="cellIs" dxfId="308" priority="227" operator="equal">
      <formula>"Loss"</formula>
    </cfRule>
  </conditionalFormatting>
  <conditionalFormatting sqref="N117:N120">
    <cfRule type="cellIs" dxfId="307" priority="220" operator="equal">
      <formula>"Pending order"</formula>
    </cfRule>
    <cfRule type="cellIs" dxfId="306" priority="221" operator="equal">
      <formula>"Breakeven"</formula>
    </cfRule>
    <cfRule type="cellIs" dxfId="305" priority="222" operator="equal">
      <formula>"Profit"</formula>
    </cfRule>
    <cfRule type="cellIs" dxfId="304" priority="223" operator="equal">
      <formula>"Loss"</formula>
    </cfRule>
  </conditionalFormatting>
  <conditionalFormatting sqref="P117:P120">
    <cfRule type="cellIs" dxfId="303" priority="215" operator="greaterThan">
      <formula>0</formula>
    </cfRule>
    <cfRule type="cellIs" dxfId="302" priority="216" operator="lessThan">
      <formula>0</formula>
    </cfRule>
  </conditionalFormatting>
  <conditionalFormatting sqref="P117:P120">
    <cfRule type="cellIs" dxfId="301" priority="210" operator="equal">
      <formula>0</formula>
    </cfRule>
    <cfRule type="cellIs" dxfId="300" priority="211" operator="equal">
      <formula>0</formula>
    </cfRule>
    <cfRule type="cellIs" priority="212" operator="greaterThanOrEqual">
      <formula>1</formula>
    </cfRule>
    <cfRule type="cellIs" dxfId="299" priority="213" operator="equal">
      <formula>0</formula>
    </cfRule>
    <cfRule type="cellIs" dxfId="298" priority="214" operator="equal">
      <formula>0</formula>
    </cfRule>
  </conditionalFormatting>
  <conditionalFormatting sqref="N117:N120">
    <cfRule type="cellIs" dxfId="297" priority="204" operator="equal">
      <formula>"Never triggered"</formula>
    </cfRule>
    <cfRule type="cellIs" dxfId="296" priority="205" operator="equal">
      <formula>"Active order"</formula>
    </cfRule>
    <cfRule type="cellIs" dxfId="295" priority="206" operator="equal">
      <formula>"Pending order"</formula>
    </cfRule>
    <cfRule type="cellIs" dxfId="294" priority="207" operator="equal">
      <formula>"Profit"</formula>
    </cfRule>
    <cfRule type="cellIs" dxfId="293" priority="208" operator="equal">
      <formula>"Loss"</formula>
    </cfRule>
    <cfRule type="cellIs" dxfId="292" priority="209" operator="equal">
      <formula>"Breakeven"</formula>
    </cfRule>
  </conditionalFormatting>
  <conditionalFormatting sqref="N128:N132">
    <cfRule type="cellIs" dxfId="291" priority="147" operator="equal">
      <formula>"Never triggered"</formula>
    </cfRule>
    <cfRule type="cellIs" dxfId="290" priority="148" operator="equal">
      <formula>"Active order"</formula>
    </cfRule>
    <cfRule type="cellIs" dxfId="289" priority="149" operator="equal">
      <formula>"Pending order"</formula>
    </cfRule>
    <cfRule type="cellIs" dxfId="288" priority="150" operator="equal">
      <formula>"Profit"</formula>
    </cfRule>
    <cfRule type="cellIs" dxfId="287" priority="151" operator="equal">
      <formula>"Loss"</formula>
    </cfRule>
    <cfRule type="cellIs" dxfId="286" priority="152" operator="equal">
      <formula>"Breakeven"</formula>
    </cfRule>
  </conditionalFormatting>
  <conditionalFormatting sqref="N122:N127">
    <cfRule type="cellIs" dxfId="285" priority="193" operator="equal">
      <formula>"Active order"</formula>
    </cfRule>
    <cfRule type="cellIs" dxfId="284" priority="194" operator="equal">
      <formula>"Active order"</formula>
    </cfRule>
    <cfRule type="cellIs" dxfId="283" priority="195" operator="equal">
      <formula>"Active order"</formula>
    </cfRule>
    <cfRule type="cellIs" dxfId="282" priority="200" operator="equal">
      <formula>"Pending order"</formula>
    </cfRule>
    <cfRule type="cellIs" dxfId="281" priority="201" operator="equal">
      <formula>"Breakeven"</formula>
    </cfRule>
    <cfRule type="cellIs" dxfId="280" priority="202" operator="equal">
      <formula>"Profit"</formula>
    </cfRule>
    <cfRule type="cellIs" dxfId="279" priority="203" operator="equal">
      <formula>"Loss"</formula>
    </cfRule>
  </conditionalFormatting>
  <conditionalFormatting sqref="N122:N127">
    <cfRule type="cellIs" dxfId="278" priority="196" operator="equal">
      <formula>"Pending order"</formula>
    </cfRule>
    <cfRule type="cellIs" dxfId="277" priority="197" operator="equal">
      <formula>"Breakeven"</formula>
    </cfRule>
    <cfRule type="cellIs" dxfId="276" priority="198" operator="equal">
      <formula>"Profit"</formula>
    </cfRule>
    <cfRule type="cellIs" dxfId="275" priority="199" operator="equal">
      <formula>"Loss"</formula>
    </cfRule>
  </conditionalFormatting>
  <conditionalFormatting sqref="N122:N127">
    <cfRule type="cellIs" dxfId="274" priority="192" operator="equal">
      <formula>"Never triggered"</formula>
    </cfRule>
  </conditionalFormatting>
  <conditionalFormatting sqref="P122:P127">
    <cfRule type="cellIs" dxfId="273" priority="190" operator="greaterThan">
      <formula>0</formula>
    </cfRule>
    <cfRule type="cellIs" dxfId="272" priority="191" operator="lessThan">
      <formula>0</formula>
    </cfRule>
  </conditionalFormatting>
  <conditionalFormatting sqref="P122:P127">
    <cfRule type="cellIs" dxfId="271" priority="185" operator="equal">
      <formula>0</formula>
    </cfRule>
    <cfRule type="cellIs" dxfId="270" priority="186" operator="equal">
      <formula>0</formula>
    </cfRule>
    <cfRule type="cellIs" priority="187" operator="greaterThanOrEqual">
      <formula>1</formula>
    </cfRule>
    <cfRule type="cellIs" dxfId="269" priority="188" operator="equal">
      <formula>0</formula>
    </cfRule>
    <cfRule type="cellIs" dxfId="268" priority="189" operator="equal">
      <formula>0</formula>
    </cfRule>
  </conditionalFormatting>
  <conditionalFormatting sqref="N122:N127">
    <cfRule type="cellIs" dxfId="267" priority="179" operator="equal">
      <formula>"Never triggered"</formula>
    </cfRule>
    <cfRule type="cellIs" dxfId="266" priority="180" operator="equal">
      <formula>"Active order"</formula>
    </cfRule>
    <cfRule type="cellIs" dxfId="265" priority="181" operator="equal">
      <formula>"Pending order"</formula>
    </cfRule>
    <cfRule type="cellIs" dxfId="264" priority="182" operator="equal">
      <formula>"Profit"</formula>
    </cfRule>
    <cfRule type="cellIs" dxfId="263" priority="183" operator="equal">
      <formula>"Loss"</formula>
    </cfRule>
    <cfRule type="cellIs" dxfId="262" priority="184" operator="equal">
      <formula>"Breakeven"</formula>
    </cfRule>
  </conditionalFormatting>
  <conditionalFormatting sqref="N128:N132">
    <cfRule type="cellIs" dxfId="261" priority="172" operator="equal">
      <formula>"Active order"</formula>
    </cfRule>
    <cfRule type="cellIs" dxfId="260" priority="173" operator="equal">
      <formula>"Active order"</formula>
    </cfRule>
    <cfRule type="cellIs" dxfId="259" priority="174" operator="equal">
      <formula>"Active order"</formula>
    </cfRule>
    <cfRule type="cellIs" dxfId="258" priority="175" operator="equal">
      <formula>"Pending order"</formula>
    </cfRule>
    <cfRule type="cellIs" dxfId="257" priority="176" operator="equal">
      <formula>"Breakeven"</formula>
    </cfRule>
    <cfRule type="cellIs" dxfId="256" priority="177" operator="equal">
      <formula>"Profit"</formula>
    </cfRule>
    <cfRule type="cellIs" dxfId="255" priority="178" operator="equal">
      <formula>"Loss"</formula>
    </cfRule>
  </conditionalFormatting>
  <conditionalFormatting sqref="N128:N132">
    <cfRule type="cellIs" dxfId="254" priority="171" operator="equal">
      <formula>"Never triggered"</formula>
    </cfRule>
  </conditionalFormatting>
  <conditionalFormatting sqref="N128:N132">
    <cfRule type="cellIs" dxfId="253" priority="160" operator="equal">
      <formula>"Active order"</formula>
    </cfRule>
    <cfRule type="cellIs" dxfId="252" priority="161" operator="equal">
      <formula>"Active order"</formula>
    </cfRule>
    <cfRule type="cellIs" dxfId="251" priority="162" operator="equal">
      <formula>"Active order"</formula>
    </cfRule>
    <cfRule type="cellIs" dxfId="250" priority="167" operator="equal">
      <formula>"Pending order"</formula>
    </cfRule>
    <cfRule type="cellIs" dxfId="249" priority="168" operator="equal">
      <formula>"Breakeven"</formula>
    </cfRule>
    <cfRule type="cellIs" dxfId="248" priority="169" operator="equal">
      <formula>"Profit"</formula>
    </cfRule>
    <cfRule type="cellIs" dxfId="247" priority="170" operator="equal">
      <formula>"Loss"</formula>
    </cfRule>
  </conditionalFormatting>
  <conditionalFormatting sqref="N128:N132">
    <cfRule type="cellIs" dxfId="246" priority="163" operator="equal">
      <formula>"Pending order"</formula>
    </cfRule>
    <cfRule type="cellIs" dxfId="245" priority="164" operator="equal">
      <formula>"Breakeven"</formula>
    </cfRule>
    <cfRule type="cellIs" dxfId="244" priority="165" operator="equal">
      <formula>"Profit"</formula>
    </cfRule>
    <cfRule type="cellIs" dxfId="243" priority="166" operator="equal">
      <formula>"Loss"</formula>
    </cfRule>
  </conditionalFormatting>
  <conditionalFormatting sqref="P128:P132">
    <cfRule type="cellIs" dxfId="242" priority="158" operator="greaterThan">
      <formula>0</formula>
    </cfRule>
    <cfRule type="cellIs" dxfId="241" priority="159" operator="lessThan">
      <formula>0</formula>
    </cfRule>
  </conditionalFormatting>
  <conditionalFormatting sqref="P128:P132">
    <cfRule type="cellIs" dxfId="240" priority="153" operator="equal">
      <formula>0</formula>
    </cfRule>
    <cfRule type="cellIs" dxfId="239" priority="154" operator="equal">
      <formula>0</formula>
    </cfRule>
    <cfRule type="cellIs" priority="155" operator="greaterThanOrEqual">
      <formula>1</formula>
    </cfRule>
    <cfRule type="cellIs" dxfId="238" priority="156" operator="equal">
      <formula>0</formula>
    </cfRule>
    <cfRule type="cellIs" dxfId="237" priority="157" operator="equal">
      <formula>0</formula>
    </cfRule>
  </conditionalFormatting>
  <conditionalFormatting sqref="N137">
    <cfRule type="cellIs" dxfId="236" priority="136" operator="equal">
      <formula>"Active order"</formula>
    </cfRule>
    <cfRule type="cellIs" dxfId="235" priority="137" operator="equal">
      <formula>"Active order"</formula>
    </cfRule>
    <cfRule type="cellIs" dxfId="234" priority="138" operator="equal">
      <formula>"Active order"</formula>
    </cfRule>
    <cfRule type="cellIs" dxfId="233" priority="143" operator="equal">
      <formula>"Pending order"</formula>
    </cfRule>
    <cfRule type="cellIs" dxfId="232" priority="144" operator="equal">
      <formula>"Breakeven"</formula>
    </cfRule>
    <cfRule type="cellIs" dxfId="231" priority="145" operator="equal">
      <formula>"Profit"</formula>
    </cfRule>
    <cfRule type="cellIs" dxfId="230" priority="146" operator="equal">
      <formula>"Loss"</formula>
    </cfRule>
  </conditionalFormatting>
  <conditionalFormatting sqref="N137">
    <cfRule type="cellIs" dxfId="229" priority="139" operator="equal">
      <formula>"Pending order"</formula>
    </cfRule>
    <cfRule type="cellIs" dxfId="228" priority="140" operator="equal">
      <formula>"Breakeven"</formula>
    </cfRule>
    <cfRule type="cellIs" dxfId="227" priority="141" operator="equal">
      <formula>"Profit"</formula>
    </cfRule>
    <cfRule type="cellIs" dxfId="226" priority="142" operator="equal">
      <formula>"Loss"</formula>
    </cfRule>
  </conditionalFormatting>
  <conditionalFormatting sqref="N137">
    <cfRule type="cellIs" dxfId="225" priority="135" operator="equal">
      <formula>"Never triggered"</formula>
    </cfRule>
  </conditionalFormatting>
  <conditionalFormatting sqref="P137">
    <cfRule type="cellIs" dxfId="224" priority="133" operator="greaterThan">
      <formula>0</formula>
    </cfRule>
    <cfRule type="cellIs" dxfId="223" priority="134" operator="lessThan">
      <formula>0</formula>
    </cfRule>
  </conditionalFormatting>
  <conditionalFormatting sqref="P137">
    <cfRule type="cellIs" dxfId="222" priority="128" operator="equal">
      <formula>0</formula>
    </cfRule>
    <cfRule type="cellIs" dxfId="221" priority="129" operator="equal">
      <formula>0</formula>
    </cfRule>
    <cfRule type="cellIs" priority="130" operator="greaterThanOrEqual">
      <formula>1</formula>
    </cfRule>
    <cfRule type="cellIs" dxfId="220" priority="131" operator="equal">
      <formula>0</formula>
    </cfRule>
    <cfRule type="cellIs" dxfId="219" priority="132" operator="equal">
      <formula>0</formula>
    </cfRule>
  </conditionalFormatting>
  <conditionalFormatting sqref="N137">
    <cfRule type="cellIs" dxfId="218" priority="122" operator="equal">
      <formula>"Never triggered"</formula>
    </cfRule>
    <cfRule type="cellIs" dxfId="217" priority="123" operator="equal">
      <formula>"Active order"</formula>
    </cfRule>
    <cfRule type="cellIs" dxfId="216" priority="124" operator="equal">
      <formula>"Pending order"</formula>
    </cfRule>
    <cfRule type="cellIs" dxfId="215" priority="125" operator="equal">
      <formula>"Profit"</formula>
    </cfRule>
    <cfRule type="cellIs" dxfId="214" priority="126" operator="equal">
      <formula>"Loss"</formula>
    </cfRule>
    <cfRule type="cellIs" dxfId="213" priority="127" operator="equal">
      <formula>"Breakeven"</formula>
    </cfRule>
  </conditionalFormatting>
  <conditionalFormatting sqref="N133:N136">
    <cfRule type="cellIs" dxfId="212" priority="115" operator="equal">
      <formula>"Active order"</formula>
    </cfRule>
    <cfRule type="cellIs" dxfId="211" priority="116" operator="equal">
      <formula>"Active order"</formula>
    </cfRule>
    <cfRule type="cellIs" dxfId="210" priority="117" operator="equal">
      <formula>"Active order"</formula>
    </cfRule>
    <cfRule type="cellIs" dxfId="209" priority="118" operator="equal">
      <formula>"Pending order"</formula>
    </cfRule>
    <cfRule type="cellIs" dxfId="208" priority="119" operator="equal">
      <formula>"Breakeven"</formula>
    </cfRule>
    <cfRule type="cellIs" dxfId="207" priority="120" operator="equal">
      <formula>"Profit"</formula>
    </cfRule>
    <cfRule type="cellIs" dxfId="206" priority="121" operator="equal">
      <formula>"Loss"</formula>
    </cfRule>
  </conditionalFormatting>
  <conditionalFormatting sqref="N133:N136">
    <cfRule type="cellIs" dxfId="205" priority="114" operator="equal">
      <formula>"Never triggered"</formula>
    </cfRule>
  </conditionalFormatting>
  <conditionalFormatting sqref="N133:N136">
    <cfRule type="cellIs" dxfId="204" priority="103" operator="equal">
      <formula>"Active order"</formula>
    </cfRule>
    <cfRule type="cellIs" dxfId="203" priority="104" operator="equal">
      <formula>"Active order"</formula>
    </cfRule>
    <cfRule type="cellIs" dxfId="202" priority="105" operator="equal">
      <formula>"Active order"</formula>
    </cfRule>
    <cfRule type="cellIs" dxfId="201" priority="110" operator="equal">
      <formula>"Pending order"</formula>
    </cfRule>
    <cfRule type="cellIs" dxfId="200" priority="111" operator="equal">
      <formula>"Breakeven"</formula>
    </cfRule>
    <cfRule type="cellIs" dxfId="199" priority="112" operator="equal">
      <formula>"Profit"</formula>
    </cfRule>
    <cfRule type="cellIs" dxfId="198" priority="113" operator="equal">
      <formula>"Loss"</formula>
    </cfRule>
  </conditionalFormatting>
  <conditionalFormatting sqref="N133:N136">
    <cfRule type="cellIs" dxfId="197" priority="106" operator="equal">
      <formula>"Pending order"</formula>
    </cfRule>
    <cfRule type="cellIs" dxfId="196" priority="107" operator="equal">
      <formula>"Breakeven"</formula>
    </cfRule>
    <cfRule type="cellIs" dxfId="195" priority="108" operator="equal">
      <formula>"Profit"</formula>
    </cfRule>
    <cfRule type="cellIs" dxfId="194" priority="109" operator="equal">
      <formula>"Loss"</formula>
    </cfRule>
  </conditionalFormatting>
  <conditionalFormatting sqref="P133:P136">
    <cfRule type="cellIs" dxfId="193" priority="101" operator="greaterThan">
      <formula>0</formula>
    </cfRule>
    <cfRule type="cellIs" dxfId="192" priority="102" operator="lessThan">
      <formula>0</formula>
    </cfRule>
  </conditionalFormatting>
  <conditionalFormatting sqref="P133:P136">
    <cfRule type="cellIs" dxfId="191" priority="96" operator="equal">
      <formula>0</formula>
    </cfRule>
    <cfRule type="cellIs" dxfId="190" priority="97" operator="equal">
      <formula>0</formula>
    </cfRule>
    <cfRule type="cellIs" priority="98" operator="greaterThanOrEqual">
      <formula>1</formula>
    </cfRule>
    <cfRule type="cellIs" dxfId="189" priority="99" operator="equal">
      <formula>0</formula>
    </cfRule>
    <cfRule type="cellIs" dxfId="188" priority="100" operator="equal">
      <formula>0</formula>
    </cfRule>
  </conditionalFormatting>
  <conditionalFormatting sqref="N133:N136">
    <cfRule type="cellIs" dxfId="187" priority="90" operator="equal">
      <formula>"Never triggered"</formula>
    </cfRule>
    <cfRule type="cellIs" dxfId="186" priority="91" operator="equal">
      <formula>"Active order"</formula>
    </cfRule>
    <cfRule type="cellIs" dxfId="185" priority="92" operator="equal">
      <formula>"Pending order"</formula>
    </cfRule>
    <cfRule type="cellIs" dxfId="184" priority="93" operator="equal">
      <formula>"Profit"</formula>
    </cfRule>
    <cfRule type="cellIs" dxfId="183" priority="94" operator="equal">
      <formula>"Loss"</formula>
    </cfRule>
    <cfRule type="cellIs" dxfId="182" priority="95" operator="equal">
      <formula>"Breakeven"</formula>
    </cfRule>
  </conditionalFormatting>
  <conditionalFormatting sqref="N144:N148">
    <cfRule type="cellIs" dxfId="181" priority="33" operator="equal">
      <formula>"Never triggered"</formula>
    </cfRule>
    <cfRule type="cellIs" dxfId="180" priority="34" operator="equal">
      <formula>"Active order"</formula>
    </cfRule>
    <cfRule type="cellIs" dxfId="179" priority="35" operator="equal">
      <formula>"Pending order"</formula>
    </cfRule>
    <cfRule type="cellIs" dxfId="178" priority="36" operator="equal">
      <formula>"Profit"</formula>
    </cfRule>
    <cfRule type="cellIs" dxfId="177" priority="37" operator="equal">
      <formula>"Loss"</formula>
    </cfRule>
    <cfRule type="cellIs" dxfId="176" priority="38" operator="equal">
      <formula>"Breakeven"</formula>
    </cfRule>
  </conditionalFormatting>
  <conditionalFormatting sqref="N138:N143">
    <cfRule type="cellIs" dxfId="175" priority="79" operator="equal">
      <formula>"Active order"</formula>
    </cfRule>
    <cfRule type="cellIs" dxfId="174" priority="80" operator="equal">
      <formula>"Active order"</formula>
    </cfRule>
    <cfRule type="cellIs" dxfId="173" priority="81" operator="equal">
      <formula>"Active order"</formula>
    </cfRule>
    <cfRule type="cellIs" dxfId="172" priority="86" operator="equal">
      <formula>"Pending order"</formula>
    </cfRule>
    <cfRule type="cellIs" dxfId="171" priority="87" operator="equal">
      <formula>"Breakeven"</formula>
    </cfRule>
    <cfRule type="cellIs" dxfId="170" priority="88" operator="equal">
      <formula>"Profit"</formula>
    </cfRule>
    <cfRule type="cellIs" dxfId="169" priority="89" operator="equal">
      <formula>"Loss"</formula>
    </cfRule>
  </conditionalFormatting>
  <conditionalFormatting sqref="N138:N143">
    <cfRule type="cellIs" dxfId="168" priority="82" operator="equal">
      <formula>"Pending order"</formula>
    </cfRule>
    <cfRule type="cellIs" dxfId="167" priority="83" operator="equal">
      <formula>"Breakeven"</formula>
    </cfRule>
    <cfRule type="cellIs" dxfId="166" priority="84" operator="equal">
      <formula>"Profit"</formula>
    </cfRule>
    <cfRule type="cellIs" dxfId="165" priority="85" operator="equal">
      <formula>"Loss"</formula>
    </cfRule>
  </conditionalFormatting>
  <conditionalFormatting sqref="N138:N143">
    <cfRule type="cellIs" dxfId="164" priority="78" operator="equal">
      <formula>"Never triggered"</formula>
    </cfRule>
  </conditionalFormatting>
  <conditionalFormatting sqref="P138:P143">
    <cfRule type="cellIs" dxfId="163" priority="76" operator="greaterThan">
      <formula>0</formula>
    </cfRule>
    <cfRule type="cellIs" dxfId="162" priority="77" operator="lessThan">
      <formula>0</formula>
    </cfRule>
  </conditionalFormatting>
  <conditionalFormatting sqref="P138:P143">
    <cfRule type="cellIs" dxfId="161" priority="71" operator="equal">
      <formula>0</formula>
    </cfRule>
    <cfRule type="cellIs" dxfId="160" priority="72" operator="equal">
      <formula>0</formula>
    </cfRule>
    <cfRule type="cellIs" priority="73" operator="greaterThanOrEqual">
      <formula>1</formula>
    </cfRule>
    <cfRule type="cellIs" dxfId="159" priority="74" operator="equal">
      <formula>0</formula>
    </cfRule>
    <cfRule type="cellIs" dxfId="158" priority="75" operator="equal">
      <formula>0</formula>
    </cfRule>
  </conditionalFormatting>
  <conditionalFormatting sqref="N138:N143">
    <cfRule type="cellIs" dxfId="157" priority="65" operator="equal">
      <formula>"Never triggered"</formula>
    </cfRule>
    <cfRule type="cellIs" dxfId="156" priority="66" operator="equal">
      <formula>"Active order"</formula>
    </cfRule>
    <cfRule type="cellIs" dxfId="155" priority="67" operator="equal">
      <formula>"Pending order"</formula>
    </cfRule>
    <cfRule type="cellIs" dxfId="154" priority="68" operator="equal">
      <formula>"Profit"</formula>
    </cfRule>
    <cfRule type="cellIs" dxfId="153" priority="69" operator="equal">
      <formula>"Loss"</formula>
    </cfRule>
    <cfRule type="cellIs" dxfId="152" priority="70" operator="equal">
      <formula>"Breakeven"</formula>
    </cfRule>
  </conditionalFormatting>
  <conditionalFormatting sqref="N144:N148">
    <cfRule type="cellIs" dxfId="151" priority="58" operator="equal">
      <formula>"Active order"</formula>
    </cfRule>
    <cfRule type="cellIs" dxfId="150" priority="59" operator="equal">
      <formula>"Active order"</formula>
    </cfRule>
    <cfRule type="cellIs" dxfId="149" priority="60" operator="equal">
      <formula>"Active order"</formula>
    </cfRule>
    <cfRule type="cellIs" dxfId="148" priority="61" operator="equal">
      <formula>"Pending order"</formula>
    </cfRule>
    <cfRule type="cellIs" dxfId="147" priority="62" operator="equal">
      <formula>"Breakeven"</formula>
    </cfRule>
    <cfRule type="cellIs" dxfId="146" priority="63" operator="equal">
      <formula>"Profit"</formula>
    </cfRule>
    <cfRule type="cellIs" dxfId="145" priority="64" operator="equal">
      <formula>"Loss"</formula>
    </cfRule>
  </conditionalFormatting>
  <conditionalFormatting sqref="N144:N148">
    <cfRule type="cellIs" dxfId="144" priority="57" operator="equal">
      <formula>"Never triggered"</formula>
    </cfRule>
  </conditionalFormatting>
  <conditionalFormatting sqref="N144:N148">
    <cfRule type="cellIs" dxfId="143" priority="46" operator="equal">
      <formula>"Active order"</formula>
    </cfRule>
    <cfRule type="cellIs" dxfId="142" priority="47" operator="equal">
      <formula>"Active order"</formula>
    </cfRule>
    <cfRule type="cellIs" dxfId="141" priority="48" operator="equal">
      <formula>"Active order"</formula>
    </cfRule>
    <cfRule type="cellIs" dxfId="140" priority="53" operator="equal">
      <formula>"Pending order"</formula>
    </cfRule>
    <cfRule type="cellIs" dxfId="139" priority="54" operator="equal">
      <formula>"Breakeven"</formula>
    </cfRule>
    <cfRule type="cellIs" dxfId="138" priority="55" operator="equal">
      <formula>"Profit"</formula>
    </cfRule>
    <cfRule type="cellIs" dxfId="137" priority="56" operator="equal">
      <formula>"Loss"</formula>
    </cfRule>
  </conditionalFormatting>
  <conditionalFormatting sqref="N144:N148">
    <cfRule type="cellIs" dxfId="136" priority="49" operator="equal">
      <formula>"Pending order"</formula>
    </cfRule>
    <cfRule type="cellIs" dxfId="135" priority="50" operator="equal">
      <formula>"Breakeven"</formula>
    </cfRule>
    <cfRule type="cellIs" dxfId="134" priority="51" operator="equal">
      <formula>"Profit"</formula>
    </cfRule>
    <cfRule type="cellIs" dxfId="133" priority="52" operator="equal">
      <formula>"Loss"</formula>
    </cfRule>
  </conditionalFormatting>
  <conditionalFormatting sqref="P144:P148">
    <cfRule type="cellIs" dxfId="132" priority="44" operator="greaterThan">
      <formula>0</formula>
    </cfRule>
    <cfRule type="cellIs" dxfId="131" priority="45" operator="lessThan">
      <formula>0</formula>
    </cfRule>
  </conditionalFormatting>
  <conditionalFormatting sqref="P144:P148">
    <cfRule type="cellIs" dxfId="130" priority="39" operator="equal">
      <formula>0</formula>
    </cfRule>
    <cfRule type="cellIs" dxfId="129" priority="40" operator="equal">
      <formula>0</formula>
    </cfRule>
    <cfRule type="cellIs" priority="41" operator="greaterThanOrEqual">
      <formula>1</formula>
    </cfRule>
    <cfRule type="cellIs" dxfId="128" priority="42" operator="equal">
      <formula>0</formula>
    </cfRule>
    <cfRule type="cellIs" dxfId="127" priority="43" operator="equal">
      <formula>0</formula>
    </cfRule>
  </conditionalFormatting>
  <conditionalFormatting sqref="N149:N150">
    <cfRule type="cellIs" dxfId="126" priority="1" operator="equal">
      <formula>"Never triggered"</formula>
    </cfRule>
    <cfRule type="cellIs" dxfId="125" priority="2" operator="equal">
      <formula>"Active order"</formula>
    </cfRule>
    <cfRule type="cellIs" dxfId="124" priority="3" operator="equal">
      <formula>"Pending order"</formula>
    </cfRule>
    <cfRule type="cellIs" dxfId="123" priority="4" operator="equal">
      <formula>"Profit"</formula>
    </cfRule>
    <cfRule type="cellIs" dxfId="122" priority="5" operator="equal">
      <formula>"Loss"</formula>
    </cfRule>
    <cfRule type="cellIs" dxfId="121" priority="6" operator="equal">
      <formula>"Breakeven"</formula>
    </cfRule>
  </conditionalFormatting>
  <conditionalFormatting sqref="N149:N150">
    <cfRule type="cellIs" dxfId="120" priority="26" operator="equal">
      <formula>"Active order"</formula>
    </cfRule>
    <cfRule type="cellIs" dxfId="119" priority="27" operator="equal">
      <formula>"Active order"</formula>
    </cfRule>
    <cfRule type="cellIs" dxfId="118" priority="28" operator="equal">
      <formula>"Active order"</formula>
    </cfRule>
    <cfRule type="cellIs" dxfId="117" priority="29" operator="equal">
      <formula>"Pending order"</formula>
    </cfRule>
    <cfRule type="cellIs" dxfId="116" priority="30" operator="equal">
      <formula>"Breakeven"</formula>
    </cfRule>
    <cfRule type="cellIs" dxfId="115" priority="31" operator="equal">
      <formula>"Profit"</formula>
    </cfRule>
    <cfRule type="cellIs" dxfId="114" priority="32" operator="equal">
      <formula>"Loss"</formula>
    </cfRule>
  </conditionalFormatting>
  <conditionalFormatting sqref="N149:N150">
    <cfRule type="cellIs" dxfId="113" priority="25" operator="equal">
      <formula>"Never triggered"</formula>
    </cfRule>
  </conditionalFormatting>
  <conditionalFormatting sqref="N149:N150">
    <cfRule type="cellIs" dxfId="112" priority="14" operator="equal">
      <formula>"Active order"</formula>
    </cfRule>
    <cfRule type="cellIs" dxfId="111" priority="15" operator="equal">
      <formula>"Active order"</formula>
    </cfRule>
    <cfRule type="cellIs" dxfId="110" priority="16" operator="equal">
      <formula>"Active order"</formula>
    </cfRule>
    <cfRule type="cellIs" dxfId="109" priority="21" operator="equal">
      <formula>"Pending order"</formula>
    </cfRule>
    <cfRule type="cellIs" dxfId="108" priority="22" operator="equal">
      <formula>"Breakeven"</formula>
    </cfRule>
    <cfRule type="cellIs" dxfId="107" priority="23" operator="equal">
      <formula>"Profit"</formula>
    </cfRule>
    <cfRule type="cellIs" dxfId="106" priority="24" operator="equal">
      <formula>"Loss"</formula>
    </cfRule>
  </conditionalFormatting>
  <conditionalFormatting sqref="N149:N150">
    <cfRule type="cellIs" dxfId="105" priority="17" operator="equal">
      <formula>"Pending order"</formula>
    </cfRule>
    <cfRule type="cellIs" dxfId="104" priority="18" operator="equal">
      <formula>"Breakeven"</formula>
    </cfRule>
    <cfRule type="cellIs" dxfId="103" priority="19" operator="equal">
      <formula>"Profit"</formula>
    </cfRule>
    <cfRule type="cellIs" dxfId="102" priority="20" operator="equal">
      <formula>"Loss"</formula>
    </cfRule>
  </conditionalFormatting>
  <conditionalFormatting sqref="P149:P150">
    <cfRule type="cellIs" dxfId="101" priority="12" operator="greaterThan">
      <formula>0</formula>
    </cfRule>
    <cfRule type="cellIs" dxfId="100" priority="13" operator="lessThan">
      <formula>0</formula>
    </cfRule>
  </conditionalFormatting>
  <conditionalFormatting sqref="P149:P150">
    <cfRule type="cellIs" dxfId="99" priority="7" operator="equal">
      <formula>0</formula>
    </cfRule>
    <cfRule type="cellIs" dxfId="98" priority="8" operator="equal">
      <formula>0</formula>
    </cfRule>
    <cfRule type="cellIs" priority="9" operator="greaterThanOrEqual">
      <formula>1</formula>
    </cfRule>
    <cfRule type="cellIs" dxfId="97" priority="10" operator="equal">
      <formula>0</formula>
    </cfRule>
    <cfRule type="cellIs" dxfId="96" priority="11" operator="equal">
      <formula>0</formula>
    </cfRule>
  </conditionalFormatting>
  <dataValidations count="7">
    <dataValidation type="list" allowBlank="1" showInputMessage="1" showErrorMessage="1" sqref="L2:L150" xr:uid="{667D4C8F-AF5B-4A03-8B46-A69C3AEF13A2}">
      <formula1>"Reduced risk, Risk entry"</formula1>
    </dataValidation>
    <dataValidation type="list" allowBlank="1" showInputMessage="1" showErrorMessage="1" sqref="M2:M150" xr:uid="{C70A6B75-7EBC-4121-8BBA-192E5457E202}">
      <formula1>"High probability, Valid, Poor"</formula1>
    </dataValidation>
    <dataValidation type="list" allowBlank="1" showInputMessage="1" showErrorMessage="1" sqref="N1:N150" xr:uid="{FF69A418-71EB-4573-8221-70A9657828D3}">
      <formula1>"Profit, Loss, Breakeven,Pending order,Active order, Never triggered"</formula1>
    </dataValidation>
    <dataValidation type="list" allowBlank="1" showInputMessage="1" showErrorMessage="1" sqref="D2:D150" xr:uid="{D50B9ED7-D8B6-473D-9D78-1362EE139E9D}">
      <formula1>"Buy, Sell"</formula1>
    </dataValidation>
    <dataValidation type="list" allowBlank="1" showInputMessage="1" showErrorMessage="1" sqref="B2:B150" xr:uid="{2964C7CE-2F20-43E1-BC3A-73BC21F71661}">
      <formula1>"1M, 5M, 15M, 30M, 1H, 4H, Daily, Weekly, Monthly"</formula1>
    </dataValidation>
    <dataValidation type="list" allowBlank="1" showInputMessage="1" showErrorMessage="1" sqref="C2:C150" xr:uid="{793C45E4-B9A7-4445-A484-11CAA3668AC5}">
      <formula1>"US100, US30, AUDUSD, EURUSD, GBPUSD, NZDUSD, USDCAD, USDCHF, USDJPY, XAU/USD, AUDCAD, AUDJPY, AUDNZD, CHFJPY, EURAUD, EURCHF, EURGBP, EURJPY, GBPCHF, GBPJPY"</formula1>
    </dataValidation>
    <dataValidation type="list" allowBlank="1" showInputMessage="1" showErrorMessage="1" sqref="K2:K150" xr:uid="{44E343A5-B6F8-4406-BD62-82EC4B742314}">
      <formula1>"Large flag, Steep flag, Tight flag, Bear flag, Bull flag, Falcon flag, Multitouch, Arc, The Hover, Break &amp; retest, Break and flag formation, 1H Retracement, Chart patterns, Ascending channel break, Descending channel break"</formula1>
    </dataValidation>
  </dataValidations>
  <hyperlinks>
    <hyperlink ref="Q2" r:id="rId1" xr:uid="{08A5D290-81E6-4C8A-876D-49454227250E}"/>
    <hyperlink ref="R2" r:id="rId2" xr:uid="{946F87AF-A2E7-4C5A-AFE0-3BC10226F2DE}"/>
    <hyperlink ref="Q3" r:id="rId3" xr:uid="{81BD1A8B-969B-4FBB-AB1F-64ED14270C63}"/>
    <hyperlink ref="R3" r:id="rId4" xr:uid="{0536DD0D-B00E-4A6A-B88D-85B5820D65CA}"/>
    <hyperlink ref="Q4" r:id="rId5" xr:uid="{33056E6C-EEBA-4E2A-84A5-D651AC9118F9}"/>
    <hyperlink ref="R4" r:id="rId6" xr:uid="{0CF13BEB-1CD7-48B4-A472-324F4ABE9BF9}"/>
    <hyperlink ref="Q5" r:id="rId7" xr:uid="{6890C197-9DC2-45E0-93F7-F65D16FA1144}"/>
    <hyperlink ref="Q6" r:id="rId8" xr:uid="{3D94BEF5-5CDF-411D-81B5-BE2A622BE2E4}"/>
    <hyperlink ref="R5" r:id="rId9" xr:uid="{D5A5F9D4-F844-4BA0-AD60-736FDDBEBC2E}"/>
    <hyperlink ref="R6" r:id="rId10" xr:uid="{643BE313-7A73-44D4-BFEB-5C32B1AEADB9}"/>
    <hyperlink ref="Q7" r:id="rId11" xr:uid="{4709944D-EBF9-4647-AC32-C0B646E432DC}"/>
    <hyperlink ref="R7" r:id="rId12" xr:uid="{3F27F201-C330-4E2A-8D8D-C9BE8174A809}"/>
    <hyperlink ref="Q8" r:id="rId13" xr:uid="{528F9F14-0820-411F-B7F6-E2052382354C}"/>
    <hyperlink ref="R8" r:id="rId14" xr:uid="{9E130C16-2D59-4E1E-9EF7-30C55DF06962}"/>
    <hyperlink ref="Q9" r:id="rId15" xr:uid="{E753DC1D-10B8-4F39-90C7-91FBE934AA94}"/>
    <hyperlink ref="R9" r:id="rId16" xr:uid="{2311AAAD-7ADC-415B-B920-8E68344F4AFE}"/>
    <hyperlink ref="Q10" r:id="rId17" xr:uid="{A1D964C8-F607-42B6-8C20-B3E53C6FA8DE}"/>
    <hyperlink ref="R10" r:id="rId18" xr:uid="{9618138B-C643-4240-BB5E-9891EB76B674}"/>
    <hyperlink ref="Q11" r:id="rId19" xr:uid="{1E9A9A43-4C84-436A-A082-F834E6B26977}"/>
    <hyperlink ref="Q12" r:id="rId20" xr:uid="{24D58C50-512F-4BF5-ADCC-A4821D86C34F}"/>
    <hyperlink ref="R11" r:id="rId21" xr:uid="{D9B24B64-C967-4D2E-81F0-22FEBB446362}"/>
    <hyperlink ref="R12" r:id="rId22" xr:uid="{93B7B20B-4A96-434B-9996-883256E79CE6}"/>
    <hyperlink ref="Q13" r:id="rId23" xr:uid="{0C635F44-80E0-4415-AB06-7EFC4A7C433B}"/>
    <hyperlink ref="R13" r:id="rId24" xr:uid="{CA04C635-5886-439B-8138-A4E5C0F77FB0}"/>
    <hyperlink ref="Q14" r:id="rId25" xr:uid="{8824DCCF-720A-4872-BD50-A07050741C28}"/>
    <hyperlink ref="R14" r:id="rId26" xr:uid="{E18AD1E5-8CCB-4DEE-A7A2-824C37DA13A0}"/>
    <hyperlink ref="Q15" r:id="rId27" xr:uid="{F58B41F4-F660-4B67-B8B3-4AC6B77A5D65}"/>
    <hyperlink ref="R15" r:id="rId28" xr:uid="{81CCB3DB-E5FF-4D4E-87A5-25E32FD55B95}"/>
    <hyperlink ref="Q16" r:id="rId29" xr:uid="{7194DCC4-4B8C-41CB-86E6-C94FBFAD48E2}"/>
    <hyperlink ref="R16" r:id="rId30" xr:uid="{D6DBD7F8-91BD-4F45-A8DC-A1CC7991B49B}"/>
    <hyperlink ref="Q17" r:id="rId31" xr:uid="{E61B3792-2B94-4C88-B71B-865677A0DB14}"/>
    <hyperlink ref="R17" r:id="rId32" xr:uid="{DB260A33-7CE6-4F4B-A795-9F87050C91D5}"/>
    <hyperlink ref="Q18" r:id="rId33" xr:uid="{4389BD22-7161-461E-8C52-44B8C3DEA60E}"/>
    <hyperlink ref="R18" r:id="rId34" xr:uid="{4FB96824-E629-49CA-88FF-A6E57E3172CE}"/>
    <hyperlink ref="Q19" r:id="rId35" xr:uid="{234AC148-165A-4670-939A-0B9F09428E24}"/>
    <hyperlink ref="R19" r:id="rId36" xr:uid="{325ECF5F-786D-4ACC-B55D-42576F869C31}"/>
    <hyperlink ref="Q20" r:id="rId37" xr:uid="{8847E2BA-028C-4CC3-B270-776417F092A1}"/>
    <hyperlink ref="Q21" r:id="rId38" xr:uid="{C964A401-E11F-4EE2-BAE8-CD76912929C7}"/>
    <hyperlink ref="Q22" r:id="rId39" xr:uid="{54A128AF-2640-45CC-A196-4874FF2AD2B7}"/>
    <hyperlink ref="R21" r:id="rId40" xr:uid="{C9B0C46D-CD87-4AB9-B114-F65E98C5F827}"/>
    <hyperlink ref="R23" r:id="rId41" xr:uid="{366FBF60-4FA1-4A4C-8A3A-FB679F2DDE96}"/>
    <hyperlink ref="R24" r:id="rId42" xr:uid="{D956DA81-21D5-4558-ABAB-00F4F2D7B766}"/>
    <hyperlink ref="R25" r:id="rId43" xr:uid="{11AFEDC8-BB70-4B03-8A4D-92D9634527E6}"/>
    <hyperlink ref="R26" r:id="rId44" xr:uid="{29A4EFAA-65A6-4DBC-81B6-BD8518C56C5F}"/>
    <hyperlink ref="R27" r:id="rId45" xr:uid="{49B993E0-8738-4CD6-8F19-2494FADB3FF4}"/>
    <hyperlink ref="R28" r:id="rId46" xr:uid="{EE186EC5-78EF-486F-B675-D0DC1B0BD3BA}"/>
    <hyperlink ref="R29" r:id="rId47" xr:uid="{1A1F7B6A-5E6A-4730-B846-D2ADE516418C}"/>
    <hyperlink ref="R30" r:id="rId48" xr:uid="{EF2F742B-05C7-47D1-9CAE-78155135BA51}"/>
    <hyperlink ref="R31" r:id="rId49" xr:uid="{9E7D9D9E-233A-442B-BF39-19F1DD1010C9}"/>
    <hyperlink ref="R32" r:id="rId50" xr:uid="{C6B64E7E-9878-4274-B3F6-877313BE6658}"/>
    <hyperlink ref="R33" r:id="rId51" xr:uid="{A17813E1-3457-44F2-A0D5-7866176D8819}"/>
    <hyperlink ref="R34" r:id="rId52" xr:uid="{BF9897E9-DFBD-43F6-8D92-85EE8640ADEC}"/>
    <hyperlink ref="R35" r:id="rId53" xr:uid="{CE55C1D4-177E-44FA-89E5-804A8AD86FA0}"/>
    <hyperlink ref="R36" r:id="rId54" xr:uid="{0D54F706-B2A1-4DCB-B06D-15AC596CF37B}"/>
    <hyperlink ref="R37" r:id="rId55" xr:uid="{07D393C9-9AE5-45D9-9157-63701AC7871A}"/>
    <hyperlink ref="R38" r:id="rId56" xr:uid="{C25276AD-1EE9-4CA8-8E04-50CBBFDA1E58}"/>
    <hyperlink ref="R39" r:id="rId57" xr:uid="{B5C99A84-456D-463D-81FA-FA8B8AF40257}"/>
    <hyperlink ref="R40" r:id="rId58" xr:uid="{36562172-8AB5-4C21-A9BE-5D09547214EA}"/>
    <hyperlink ref="R41" r:id="rId59" xr:uid="{7D712560-313A-4382-87FD-6F43B5B77B48}"/>
    <hyperlink ref="R42" r:id="rId60" xr:uid="{D082D98F-D0E7-4F6D-A5F5-88E90D4ED439}"/>
    <hyperlink ref="R43" r:id="rId61" xr:uid="{B9935103-7CCF-4A06-B40F-C99D6749DD12}"/>
    <hyperlink ref="R44" r:id="rId62" xr:uid="{F09EAC11-52A3-4EF5-8E6B-0EDB3E6A6098}"/>
    <hyperlink ref="R45" r:id="rId63" xr:uid="{34B76970-21B4-47CC-B236-AC679C85DBF0}"/>
    <hyperlink ref="R46" r:id="rId64" xr:uid="{757BB1D8-9D7D-47C9-A538-A87165F88423}"/>
    <hyperlink ref="R47" r:id="rId65" xr:uid="{AAA72AEA-B786-48D2-BCBE-38368D10497A}"/>
    <hyperlink ref="R48" r:id="rId66" xr:uid="{82D0CE1D-BC22-4BC9-A139-A5E19FA1ED62}"/>
    <hyperlink ref="R49" r:id="rId67" xr:uid="{286A04E9-6237-4805-82E3-FB3A793B5C36}"/>
    <hyperlink ref="R50" r:id="rId68" xr:uid="{5537F89A-B9D5-4948-AAC3-B8692DB75673}"/>
    <hyperlink ref="R51" r:id="rId69" xr:uid="{8ECA0534-399B-42BB-B948-6C980A3BC572}"/>
    <hyperlink ref="R52" r:id="rId70" xr:uid="{8F77926A-6408-401F-9AAD-BAD9C76FD86E}"/>
    <hyperlink ref="R53" r:id="rId71" xr:uid="{A5E5FF9C-7081-4AE1-8D2D-3D5D9A50A4CA}"/>
    <hyperlink ref="R54" r:id="rId72" xr:uid="{6C6B7124-1620-4864-89D3-BAF191B6AA0B}"/>
    <hyperlink ref="R55" r:id="rId73" xr:uid="{2D659B39-997F-41B8-A626-E6BEFB6BC435}"/>
    <hyperlink ref="R56" r:id="rId74" xr:uid="{8EF911ED-47B3-420F-BE5F-4D6E4C9AE4AF}"/>
    <hyperlink ref="R57" r:id="rId75" xr:uid="{0101C17D-7DAA-4ED4-9B59-640FF278B98E}"/>
    <hyperlink ref="R58" r:id="rId76" xr:uid="{7A27709A-E1CE-4F1C-A99F-E4CC0A5839EA}"/>
    <hyperlink ref="R59" r:id="rId77" xr:uid="{8EBEC492-8AD1-4395-804D-56FF805B2665}"/>
    <hyperlink ref="R62" r:id="rId78" xr:uid="{09E3BAC2-B270-48A1-904F-4EDE586505AD}"/>
    <hyperlink ref="R63" r:id="rId79" xr:uid="{8F178815-D2F5-4D4D-A6C7-275FB6533CDB}"/>
    <hyperlink ref="R64" r:id="rId80" xr:uid="{7C89DE81-8C72-4150-AADB-C011F4B792A0}"/>
    <hyperlink ref="R66" r:id="rId81" xr:uid="{88340346-775A-450A-8988-C83B08E23D62}"/>
    <hyperlink ref="R65" r:id="rId82" xr:uid="{0564A5C8-0B01-4BCB-B37C-CEDE4E6918A1}"/>
    <hyperlink ref="R60" r:id="rId83" xr:uid="{A01F1D1A-92D4-4FA9-AF18-AB702C162805}"/>
    <hyperlink ref="R61" r:id="rId84" xr:uid="{4EA46342-BEF8-4DD9-B5F5-CC8EEC7308BB}"/>
    <hyperlink ref="Q67" r:id="rId85" xr:uid="{032675A7-227F-44D7-8037-8EB7F14D2F1C}"/>
    <hyperlink ref="Q68" r:id="rId86" xr:uid="{E9017E51-881B-459D-9420-734C152A5EE6}"/>
    <hyperlink ref="R67" r:id="rId87" xr:uid="{15D7BDA9-149F-4D51-8F82-DAF29F782F6C}"/>
    <hyperlink ref="R68" r:id="rId88" xr:uid="{9011D5A4-DDC5-4895-94E3-652506AA4EDE}"/>
    <hyperlink ref="Q69" r:id="rId89" xr:uid="{1A779F37-D0C7-42DB-8058-8C07F9C6711D}"/>
    <hyperlink ref="R69" r:id="rId90" xr:uid="{26C83E7C-0D67-41BA-8C9C-DFB550DC88C2}"/>
    <hyperlink ref="Q70" r:id="rId91" xr:uid="{FC664AD9-DC62-4291-8899-B7B32A1CC7D2}"/>
    <hyperlink ref="R70" r:id="rId92" xr:uid="{0E91C6C3-5AA9-4BC1-889E-3BD74191DB70}"/>
    <hyperlink ref="Q71" r:id="rId93" xr:uid="{45D5CA7E-D968-4C32-B679-1F9942001869}"/>
    <hyperlink ref="R71" r:id="rId94" xr:uid="{B1DDCDFF-B94B-4790-873B-E995A1A5D548}"/>
    <hyperlink ref="Q72" r:id="rId95" xr:uid="{26B875D9-470B-4258-A712-4EEEB5B76182}"/>
    <hyperlink ref="R72" r:id="rId96" xr:uid="{F34EFECA-72C9-49E6-9E26-EB5D714B7354}"/>
    <hyperlink ref="Q73" r:id="rId97" xr:uid="{9ED97605-36BC-46A2-A027-5337515D69D1}"/>
    <hyperlink ref="R73" r:id="rId98" xr:uid="{8825FF7D-41CC-403E-A738-19B2648DC3CC}"/>
    <hyperlink ref="Q74" r:id="rId99" xr:uid="{807982EE-489C-4D53-8800-C0D26D9571DE}"/>
    <hyperlink ref="R74" r:id="rId100" xr:uid="{3BA26D50-43D3-40E3-A24D-0C6B62935384}"/>
    <hyperlink ref="Q75" r:id="rId101" xr:uid="{CC852AB9-2FF9-4DF5-8D7B-278FF3999D17}"/>
    <hyperlink ref="R75" r:id="rId102" xr:uid="{7700438A-8973-4734-9CBA-48A30995F5BE}"/>
    <hyperlink ref="Q77" r:id="rId103" xr:uid="{335480A6-C595-4382-8C59-4173D7FE01F5}"/>
    <hyperlink ref="R76" r:id="rId104" xr:uid="{3662A163-292B-4F23-A433-B8E1B631758B}"/>
    <hyperlink ref="Q78" r:id="rId105" xr:uid="{A8D05DE4-4BDE-4008-A49E-84A48B38A015}"/>
    <hyperlink ref="R78" r:id="rId106" xr:uid="{1CEA938A-4ED6-49CA-9482-E6549FDBC89C}"/>
    <hyperlink ref="Q79" r:id="rId107" xr:uid="{2598BCEF-3A9B-4B54-AD27-115FA2F652C4}"/>
    <hyperlink ref="Q80" r:id="rId108" xr:uid="{CCE0C2A7-5BE1-453E-848D-D6CB5433E006}"/>
    <hyperlink ref="Q81" r:id="rId109" xr:uid="{6D9F489B-625E-47C9-8246-752CA174CB6D}"/>
    <hyperlink ref="R81" r:id="rId110" xr:uid="{4F5E1FC8-00AE-4A15-95F5-56BC92E87BB4}"/>
    <hyperlink ref="R83" r:id="rId111" xr:uid="{5F3179B7-2309-4DE1-BC5F-6DAA777C57C6}"/>
    <hyperlink ref="Q83" r:id="rId112" xr:uid="{A8BFA9DD-527B-4433-9868-F330F2460177}"/>
    <hyperlink ref="Q82" r:id="rId113" xr:uid="{5A3644CB-0194-428D-A39D-24EDEE51D97B}"/>
    <hyperlink ref="R84" r:id="rId114" xr:uid="{63BC0DCA-A304-4366-86BC-C41E01F29E92}"/>
    <hyperlink ref="Q85" r:id="rId115" xr:uid="{8B715FA1-8A65-4A73-8FDF-C50C898790EE}"/>
    <hyperlink ref="R85" r:id="rId116" xr:uid="{613A4F44-7E9E-4B94-90B0-3FCFC5231E72}"/>
    <hyperlink ref="Q86" r:id="rId117" xr:uid="{36A3FF2C-A7BA-44E9-B25D-3808BF5A1454}"/>
    <hyperlink ref="R86" r:id="rId118" xr:uid="{DD7CBCC7-92EF-4FD3-9933-BA68B44FAF5D}"/>
    <hyperlink ref="Q87" r:id="rId119" xr:uid="{EC18FD2B-4E74-42CA-A54C-19DCEA5306AC}"/>
    <hyperlink ref="R87" r:id="rId120" xr:uid="{F665A60E-147A-4840-B3DF-530F14225BBA}"/>
    <hyperlink ref="Q88" r:id="rId121" xr:uid="{34315B79-A53B-45B1-A4CB-EC7BDAD93515}"/>
    <hyperlink ref="R88" r:id="rId122" xr:uid="{4D7C3310-9AC8-4DF3-A887-55DA795534FB}"/>
    <hyperlink ref="Q89" r:id="rId123" xr:uid="{7C78A5AA-1AFC-4EDB-A071-5B5FE5E39596}"/>
    <hyperlink ref="R89" r:id="rId124" xr:uid="{C12AB4B8-899F-4684-B200-DD4C7C22CD4C}"/>
    <hyperlink ref="R90" r:id="rId125" xr:uid="{A3DCC946-8846-4D25-817E-3021626E48CF}"/>
    <hyperlink ref="Q90" r:id="rId126" xr:uid="{0790EB35-8552-43A4-B3D2-62FE38BAF152}"/>
    <hyperlink ref="Q91" r:id="rId127" xr:uid="{3EA79EF9-43BD-4224-8C33-8B172439B7AC}"/>
    <hyperlink ref="R91" r:id="rId128" xr:uid="{3AB63E38-CF2A-46A9-A93E-6FE25B493E27}"/>
    <hyperlink ref="R92" r:id="rId129" xr:uid="{23ED4C9D-A630-420D-B94A-20B789F54DD6}"/>
    <hyperlink ref="Q92" r:id="rId130" xr:uid="{9F7EB91C-E36A-4C14-9B8F-EC60C5812B4F}"/>
    <hyperlink ref="R93" r:id="rId131" xr:uid="{D0BA524C-3933-402D-B8C2-CAB80A28CD36}"/>
    <hyperlink ref="Q93" r:id="rId132" xr:uid="{93CE92D1-67E7-46A2-9C05-DF1D17756BFD}"/>
    <hyperlink ref="Q94" r:id="rId133" xr:uid="{705204A3-A15F-4079-BAE3-CF0F40BE04CE}"/>
    <hyperlink ref="R94" r:id="rId134" xr:uid="{D470A9BA-BFDB-4900-A720-EB0BF24CC7FA}"/>
    <hyperlink ref="R95" r:id="rId135" xr:uid="{C8B2BC9F-D615-4DBE-825B-74A30511EE84}"/>
    <hyperlink ref="Q95" r:id="rId136" xr:uid="{CD3F50CF-11C5-44CD-BB9E-6367B8C0F2ED}"/>
    <hyperlink ref="R96" r:id="rId137" xr:uid="{FD9939E5-D708-44B9-A376-745CAA320B73}"/>
    <hyperlink ref="Q96" r:id="rId138" xr:uid="{F4938D0E-8563-43D8-929B-2713A4F01748}"/>
    <hyperlink ref="R97" r:id="rId139" xr:uid="{7AFD16E3-76D4-41F3-9211-17AF11894A72}"/>
    <hyperlink ref="Q97" r:id="rId140" xr:uid="{499B5672-D8BF-43B0-A3B0-CDEB11849285}"/>
    <hyperlink ref="R98" r:id="rId141" xr:uid="{41AF3A0D-6C0B-4686-9E7F-AADA29894944}"/>
    <hyperlink ref="Q98" r:id="rId142" xr:uid="{6C706F81-EFC6-4E58-9D0F-123EC98802D6}"/>
    <hyperlink ref="Q99" r:id="rId143" xr:uid="{0C4C3617-5003-4B7C-80FC-785D8339DFF0}"/>
    <hyperlink ref="R99" r:id="rId144" xr:uid="{6ED3A222-9621-4273-875A-0C6920E03AE0}"/>
    <hyperlink ref="Q100" r:id="rId145" xr:uid="{699380D7-58F9-493D-8A72-333136F93DCC}"/>
    <hyperlink ref="R100" r:id="rId146" xr:uid="{9DFF6048-ED94-4241-8F56-A099A986E980}"/>
    <hyperlink ref="R101" r:id="rId147" xr:uid="{E207C56E-30F5-4A78-982E-DCC5185F542A}"/>
    <hyperlink ref="R102" r:id="rId148" xr:uid="{56C5975A-11D3-4AB8-8674-BD33B18ABE30}"/>
    <hyperlink ref="Q101" r:id="rId149" xr:uid="{9DFC12F3-7219-4585-91DD-9D2FBCE468BB}"/>
    <hyperlink ref="Q102" r:id="rId150" xr:uid="{07D3AE16-EEEB-469E-B117-04EC9D543C4E}"/>
    <hyperlink ref="R103" r:id="rId151" xr:uid="{BDDF9F5F-B4F6-4364-8F91-A46CA925401E}"/>
    <hyperlink ref="Q103" r:id="rId152" xr:uid="{85343AAC-C852-4277-802F-4CBAB3582D39}"/>
    <hyperlink ref="R104" r:id="rId153" xr:uid="{06FBEA19-E645-4CC4-B733-B31657EC95A4}"/>
    <hyperlink ref="Q104" r:id="rId154" xr:uid="{B3F333AE-0B8B-46A7-8FD6-4C5D52AB3B07}"/>
    <hyperlink ref="R105" r:id="rId155" xr:uid="{92FC758E-CC01-4367-AC1A-F42F4F991EA2}"/>
    <hyperlink ref="Q105" r:id="rId156" xr:uid="{DFFB22AE-1AE2-408E-8CD8-78C3476778CF}"/>
    <hyperlink ref="R106" r:id="rId157" xr:uid="{0543A51F-39BE-430D-B714-FC649E1BEE7A}"/>
    <hyperlink ref="Q106" r:id="rId158" xr:uid="{CA806CC4-6A19-42A4-8D52-88486F3FC51E}"/>
    <hyperlink ref="R107" r:id="rId159" xr:uid="{625E0F1B-5598-4754-A074-D1687D4FA5EB}"/>
    <hyperlink ref="Q107" r:id="rId160" xr:uid="{CD311B14-48F9-4F80-9629-025D8CF5CCC9}"/>
    <hyperlink ref="Q108" r:id="rId161" xr:uid="{74B3BB35-9CB8-4D31-8851-39635E294FE2}"/>
    <hyperlink ref="R108" r:id="rId162" xr:uid="{07D7BD50-8D2D-48CE-AA58-074BB1DD3934}"/>
    <hyperlink ref="R109" r:id="rId163" xr:uid="{AD5AFD01-AEC2-42D0-A63E-5625EFFA9710}"/>
    <hyperlink ref="Q109" r:id="rId164" xr:uid="{3A1F94F2-528E-4AB2-B240-E37346F61605}"/>
    <hyperlink ref="R110" r:id="rId165" xr:uid="{734883D5-A0BA-4E35-AB6C-BF6AE5954C5D}"/>
    <hyperlink ref="Q110" r:id="rId166" xr:uid="{36C7EFF0-B6A1-4A14-8CF8-C260032240FF}"/>
    <hyperlink ref="Q111" r:id="rId167" xr:uid="{7C787F10-980B-4CD8-8682-773AB24704BF}"/>
    <hyperlink ref="R111" r:id="rId168" xr:uid="{159054C0-5774-490E-86BB-EA3617F5F2E5}"/>
    <hyperlink ref="Q112" r:id="rId169" xr:uid="{6E4407E5-C808-4F20-A297-EDE362FD19C5}"/>
    <hyperlink ref="R112" r:id="rId170" xr:uid="{0C7EE71A-BEC7-442A-9C26-FF3DD3A1AF33}"/>
    <hyperlink ref="R113" r:id="rId171" xr:uid="{335C8170-5D40-41B1-BE5F-F1EAE6D7A462}"/>
    <hyperlink ref="Q113" r:id="rId172" xr:uid="{87CA00E8-F1CC-466F-92E5-9DB31E64CD0E}"/>
    <hyperlink ref="Q114" r:id="rId173" xr:uid="{C1F1C74E-A723-4C84-AFC5-29E33311C0E8}"/>
    <hyperlink ref="R114" r:id="rId174" xr:uid="{AEB0E9BB-874A-4A0F-B08F-40A8866CAEC2}"/>
    <hyperlink ref="Q116" r:id="rId175" xr:uid="{C93C8AC2-1246-4629-80AC-B87F3494AA1E}"/>
    <hyperlink ref="Q117" r:id="rId176" xr:uid="{D3AB02DA-1FFD-4ED0-8DDA-4E4F553BE75F}"/>
    <hyperlink ref="Q115" r:id="rId177" xr:uid="{226A3342-DC4C-4DF2-998B-7749B2541099}"/>
    <hyperlink ref="Q118" r:id="rId178" xr:uid="{B955513F-F389-4A6C-A08D-36389F348E34}"/>
    <hyperlink ref="Q119" r:id="rId179" xr:uid="{24F633FC-FF73-455E-BCE0-34465C46F18D}"/>
    <hyperlink ref="Q122" r:id="rId180" xr:uid="{733A037F-BF31-4B4C-8A7E-E448E39A94DC}"/>
    <hyperlink ref="Q123" r:id="rId181" xr:uid="{6E4BF4D3-1ACD-4852-89A7-DEF85BDAC3E8}"/>
    <hyperlink ref="Q124" r:id="rId182" xr:uid="{1E7128C6-B5F8-4F63-A8CB-7BDB1A2082F9}"/>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B04A0-CF5A-4630-82D3-27B5FC7A1C53}">
  <dimension ref="A1:O74"/>
  <sheetViews>
    <sheetView topLeftCell="A40" workbookViewId="0">
      <selection activeCell="A61" sqref="A61"/>
    </sheetView>
  </sheetViews>
  <sheetFormatPr defaultRowHeight="15" x14ac:dyDescent="0.25"/>
  <cols>
    <col min="1" max="1" width="8.28515625" bestFit="1" customWidth="1"/>
    <col min="2" max="2" width="11.42578125" bestFit="1" customWidth="1"/>
    <col min="3" max="3" width="15" bestFit="1" customWidth="1"/>
    <col min="4" max="4" width="13.7109375" bestFit="1" customWidth="1"/>
    <col min="5" max="5" width="11.28515625" bestFit="1" customWidth="1"/>
    <col min="6" max="6" width="14.85546875" bestFit="1" customWidth="1"/>
    <col min="7" max="7" width="15.28515625" bestFit="1" customWidth="1"/>
    <col min="8" max="8" width="15.7109375" bestFit="1" customWidth="1"/>
  </cols>
  <sheetData>
    <row r="1" spans="1:15" x14ac:dyDescent="0.25">
      <c r="A1" s="670" t="s">
        <v>4829</v>
      </c>
      <c r="B1" s="671"/>
      <c r="C1" s="671"/>
      <c r="D1" s="671"/>
      <c r="E1" s="671"/>
      <c r="F1" s="671"/>
      <c r="G1" s="671"/>
      <c r="H1" s="672"/>
    </row>
    <row r="2" spans="1:15" x14ac:dyDescent="0.25">
      <c r="A2" s="534" t="s">
        <v>3837</v>
      </c>
      <c r="B2" s="534" t="s">
        <v>4596</v>
      </c>
      <c r="C2" s="534" t="s">
        <v>4600</v>
      </c>
      <c r="D2" s="534" t="s">
        <v>4601</v>
      </c>
      <c r="E2" s="534" t="s">
        <v>4602</v>
      </c>
      <c r="F2" s="534" t="s">
        <v>4597</v>
      </c>
      <c r="G2" s="535" t="s">
        <v>4598</v>
      </c>
      <c r="H2" s="534" t="s">
        <v>4599</v>
      </c>
    </row>
    <row r="3" spans="1:15" ht="15" customHeight="1" x14ac:dyDescent="0.25">
      <c r="A3" s="427" t="s">
        <v>4540</v>
      </c>
      <c r="B3" s="400">
        <v>7</v>
      </c>
      <c r="C3" s="400">
        <v>7</v>
      </c>
      <c r="D3" s="400">
        <v>0</v>
      </c>
      <c r="E3" s="400">
        <v>0</v>
      </c>
      <c r="F3" s="400">
        <v>4</v>
      </c>
      <c r="G3" s="400">
        <v>1</v>
      </c>
      <c r="H3" s="400">
        <v>2</v>
      </c>
      <c r="I3" s="399">
        <f>SUM(E3, F3, G3, H3)</f>
        <v>7</v>
      </c>
      <c r="J3" s="548" t="s">
        <v>5676</v>
      </c>
      <c r="K3" s="548"/>
      <c r="L3" s="548"/>
      <c r="M3" s="548"/>
      <c r="N3" s="548"/>
      <c r="O3" s="548"/>
    </row>
    <row r="4" spans="1:15" x14ac:dyDescent="0.25">
      <c r="A4" s="427" t="s">
        <v>1233</v>
      </c>
      <c r="B4" s="400">
        <v>14</v>
      </c>
      <c r="C4" s="400">
        <v>11</v>
      </c>
      <c r="D4" s="400">
        <v>3</v>
      </c>
      <c r="E4" s="400">
        <v>0</v>
      </c>
      <c r="F4" s="400">
        <v>5</v>
      </c>
      <c r="G4" s="400">
        <v>6</v>
      </c>
      <c r="H4" s="400">
        <v>3</v>
      </c>
      <c r="I4" s="408">
        <f>SUM(E4, F4, G4, H4)</f>
        <v>14</v>
      </c>
      <c r="J4" s="548"/>
      <c r="K4" s="548"/>
      <c r="L4" s="548"/>
      <c r="M4" s="548"/>
      <c r="N4" s="548"/>
      <c r="O4" s="548"/>
    </row>
    <row r="5" spans="1:15" x14ac:dyDescent="0.25">
      <c r="A5" s="427" t="s">
        <v>1236</v>
      </c>
      <c r="B5" s="400">
        <v>14</v>
      </c>
      <c r="C5" s="400">
        <v>5</v>
      </c>
      <c r="D5" s="400">
        <v>9</v>
      </c>
      <c r="E5" s="400">
        <v>5</v>
      </c>
      <c r="F5" s="400">
        <v>4</v>
      </c>
      <c r="G5" s="400">
        <v>0</v>
      </c>
      <c r="H5" s="400">
        <v>5</v>
      </c>
      <c r="I5" s="408">
        <f>SUM(E5, F5, G5, H5)</f>
        <v>14</v>
      </c>
      <c r="J5" s="548"/>
      <c r="K5" s="548"/>
      <c r="L5" s="548"/>
      <c r="M5" s="548"/>
      <c r="N5" s="548"/>
      <c r="O5" s="548"/>
    </row>
    <row r="6" spans="1:15" x14ac:dyDescent="0.25">
      <c r="A6" s="427" t="s">
        <v>1239</v>
      </c>
      <c r="B6" s="400">
        <v>7</v>
      </c>
      <c r="C6" s="400">
        <v>7</v>
      </c>
      <c r="D6" s="400">
        <v>0</v>
      </c>
      <c r="E6" s="400">
        <v>0</v>
      </c>
      <c r="F6" s="400">
        <v>6</v>
      </c>
      <c r="G6" s="400">
        <v>1</v>
      </c>
      <c r="H6" s="400">
        <v>0</v>
      </c>
      <c r="I6" s="408">
        <f>SUM(E6, F6, G6, H6)</f>
        <v>7</v>
      </c>
      <c r="J6" s="548"/>
      <c r="K6" s="548"/>
      <c r="L6" s="548"/>
      <c r="M6" s="548"/>
      <c r="N6" s="548"/>
      <c r="O6" s="548"/>
    </row>
    <row r="7" spans="1:15" x14ac:dyDescent="0.25">
      <c r="B7" s="401">
        <f>SUM(B3:B6)</f>
        <v>42</v>
      </c>
      <c r="C7" s="401">
        <f t="shared" ref="C7:H7" si="0">SUM(C3:C6)</f>
        <v>30</v>
      </c>
      <c r="D7" s="401">
        <f t="shared" si="0"/>
        <v>12</v>
      </c>
      <c r="E7" s="401">
        <f t="shared" si="0"/>
        <v>5</v>
      </c>
      <c r="F7" s="401">
        <f t="shared" si="0"/>
        <v>19</v>
      </c>
      <c r="G7" s="401">
        <f t="shared" si="0"/>
        <v>8</v>
      </c>
      <c r="H7" s="401">
        <f t="shared" si="0"/>
        <v>10</v>
      </c>
      <c r="J7" s="548"/>
      <c r="K7" s="548"/>
      <c r="L7" s="548"/>
      <c r="M7" s="548"/>
      <c r="N7" s="548"/>
      <c r="O7" s="548"/>
    </row>
    <row r="8" spans="1:15" x14ac:dyDescent="0.25">
      <c r="C8" s="402">
        <f>(C7/B7)</f>
        <v>0.7142857142857143</v>
      </c>
      <c r="D8" s="402">
        <f>(D7/B7)</f>
        <v>0.2857142857142857</v>
      </c>
      <c r="E8" s="402">
        <f>(E7/B7)</f>
        <v>0.11904761904761904</v>
      </c>
      <c r="F8" s="402">
        <f>(F7/B7)</f>
        <v>0.45238095238095238</v>
      </c>
      <c r="G8" s="402">
        <f>(G7/B7)</f>
        <v>0.19047619047619047</v>
      </c>
      <c r="H8" s="402">
        <f>(H7/B7)</f>
        <v>0.23809523809523808</v>
      </c>
      <c r="J8" s="548"/>
      <c r="K8" s="548"/>
      <c r="L8" s="548"/>
      <c r="M8" s="548"/>
      <c r="N8" s="548"/>
      <c r="O8" s="548"/>
    </row>
    <row r="9" spans="1:15" x14ac:dyDescent="0.25">
      <c r="C9" s="453" t="s">
        <v>4944</v>
      </c>
      <c r="D9" s="454">
        <f>C7*3</f>
        <v>90</v>
      </c>
      <c r="E9" s="453"/>
      <c r="F9" s="455" t="s">
        <v>4944</v>
      </c>
      <c r="G9" s="455">
        <f>F7*3+G7</f>
        <v>65</v>
      </c>
      <c r="H9" s="454"/>
      <c r="J9" s="548"/>
      <c r="K9" s="548"/>
      <c r="L9" s="548"/>
      <c r="M9" s="548"/>
      <c r="N9" s="548"/>
      <c r="O9" s="548"/>
    </row>
    <row r="10" spans="1:15" x14ac:dyDescent="0.25">
      <c r="J10" s="442"/>
      <c r="K10" s="442"/>
      <c r="L10" s="442"/>
      <c r="M10" s="442"/>
      <c r="N10" s="442"/>
      <c r="O10" s="442"/>
    </row>
    <row r="11" spans="1:15" x14ac:dyDescent="0.25">
      <c r="B11" s="399"/>
    </row>
    <row r="12" spans="1:15" x14ac:dyDescent="0.25">
      <c r="D12" s="441"/>
      <c r="E12" s="441"/>
      <c r="F12" s="441"/>
    </row>
    <row r="13" spans="1:15" x14ac:dyDescent="0.25">
      <c r="A13" s="673" t="s">
        <v>4828</v>
      </c>
      <c r="B13" s="673"/>
      <c r="C13" s="673"/>
      <c r="D13" s="673"/>
      <c r="E13" s="673"/>
      <c r="F13" s="673"/>
      <c r="G13" s="673"/>
      <c r="H13" s="673"/>
    </row>
    <row r="14" spans="1:15" x14ac:dyDescent="0.25">
      <c r="A14" s="534" t="s">
        <v>3837</v>
      </c>
      <c r="B14" s="534" t="s">
        <v>4596</v>
      </c>
      <c r="C14" s="534" t="s">
        <v>4600</v>
      </c>
      <c r="D14" s="534" t="s">
        <v>4601</v>
      </c>
      <c r="E14" s="534" t="s">
        <v>4602</v>
      </c>
      <c r="F14" s="534" t="s">
        <v>4597</v>
      </c>
      <c r="G14" s="535" t="s">
        <v>4598</v>
      </c>
      <c r="H14" s="534" t="s">
        <v>4599</v>
      </c>
    </row>
    <row r="15" spans="1:15" x14ac:dyDescent="0.25">
      <c r="A15" s="427" t="s">
        <v>4011</v>
      </c>
      <c r="B15" s="400">
        <v>2</v>
      </c>
      <c r="C15" s="400">
        <v>2</v>
      </c>
      <c r="D15" s="400">
        <v>0</v>
      </c>
      <c r="E15" s="400">
        <v>0</v>
      </c>
      <c r="F15" s="400">
        <v>2</v>
      </c>
      <c r="G15" s="400">
        <v>0</v>
      </c>
      <c r="H15" s="400">
        <v>0</v>
      </c>
      <c r="I15" s="399">
        <f>SUM(E15, F15, G15, H15)</f>
        <v>2</v>
      </c>
      <c r="J15" s="548" t="s">
        <v>5675</v>
      </c>
      <c r="K15" s="548"/>
      <c r="L15" s="548"/>
      <c r="M15" s="548"/>
      <c r="N15" s="548"/>
      <c r="O15" s="548"/>
    </row>
    <row r="16" spans="1:15" x14ac:dyDescent="0.25">
      <c r="A16" s="427" t="s">
        <v>3700</v>
      </c>
      <c r="B16" s="400">
        <v>2</v>
      </c>
      <c r="C16" s="400">
        <v>1</v>
      </c>
      <c r="D16" s="400">
        <v>1</v>
      </c>
      <c r="E16" s="400">
        <v>1</v>
      </c>
      <c r="F16" s="400">
        <v>1</v>
      </c>
      <c r="G16" s="400">
        <v>0</v>
      </c>
      <c r="H16" s="400">
        <v>0</v>
      </c>
      <c r="I16" s="408">
        <f t="shared" ref="I16:I20" si="1">SUM(E16, F16, G16, H16)</f>
        <v>2</v>
      </c>
      <c r="J16" s="548"/>
      <c r="K16" s="548"/>
      <c r="L16" s="548"/>
      <c r="M16" s="548"/>
      <c r="N16" s="548"/>
      <c r="O16" s="548"/>
    </row>
    <row r="17" spans="1:15" x14ac:dyDescent="0.25">
      <c r="A17" s="427" t="s">
        <v>1234</v>
      </c>
      <c r="B17" s="400">
        <v>14</v>
      </c>
      <c r="C17" s="400">
        <v>8</v>
      </c>
      <c r="D17" s="400">
        <v>6</v>
      </c>
      <c r="E17" s="400">
        <v>1</v>
      </c>
      <c r="F17" s="400">
        <v>5</v>
      </c>
      <c r="G17" s="400">
        <v>5</v>
      </c>
      <c r="H17" s="400">
        <v>3</v>
      </c>
      <c r="I17" s="408">
        <f t="shared" si="1"/>
        <v>14</v>
      </c>
      <c r="J17" s="548"/>
      <c r="K17" s="548"/>
      <c r="L17" s="548"/>
      <c r="M17" s="548"/>
      <c r="N17" s="548"/>
      <c r="O17" s="548"/>
    </row>
    <row r="18" spans="1:15" x14ac:dyDescent="0.25">
      <c r="A18" s="427" t="s">
        <v>1232</v>
      </c>
      <c r="B18" s="400">
        <v>13</v>
      </c>
      <c r="C18" s="400">
        <v>9</v>
      </c>
      <c r="D18" s="400">
        <v>4</v>
      </c>
      <c r="E18" s="400">
        <v>5</v>
      </c>
      <c r="F18" s="400">
        <v>4</v>
      </c>
      <c r="G18" s="400">
        <v>3</v>
      </c>
      <c r="H18" s="400">
        <v>1</v>
      </c>
      <c r="I18" s="408">
        <f t="shared" si="1"/>
        <v>13</v>
      </c>
      <c r="J18" s="548"/>
      <c r="K18" s="548"/>
      <c r="L18" s="548"/>
      <c r="M18" s="548"/>
      <c r="N18" s="548"/>
      <c r="O18" s="548"/>
    </row>
    <row r="19" spans="1:15" x14ac:dyDescent="0.25">
      <c r="A19" s="427" t="s">
        <v>1235</v>
      </c>
      <c r="B19" s="400">
        <v>9</v>
      </c>
      <c r="C19" s="400">
        <v>4</v>
      </c>
      <c r="D19" s="400">
        <v>5</v>
      </c>
      <c r="E19" s="400">
        <v>1</v>
      </c>
      <c r="F19" s="400">
        <v>5</v>
      </c>
      <c r="G19" s="400">
        <v>2</v>
      </c>
      <c r="H19" s="400">
        <v>1</v>
      </c>
      <c r="I19" s="408">
        <f t="shared" si="1"/>
        <v>9</v>
      </c>
      <c r="J19" s="548"/>
      <c r="K19" s="548"/>
      <c r="L19" s="548"/>
      <c r="M19" s="548"/>
      <c r="N19" s="548"/>
      <c r="O19" s="548"/>
    </row>
    <row r="20" spans="1:15" x14ac:dyDescent="0.25">
      <c r="A20" s="427" t="s">
        <v>1238</v>
      </c>
      <c r="B20" s="400">
        <v>5</v>
      </c>
      <c r="C20" s="400">
        <v>1</v>
      </c>
      <c r="D20" s="400">
        <v>4</v>
      </c>
      <c r="E20" s="400">
        <v>0</v>
      </c>
      <c r="F20" s="400">
        <v>1</v>
      </c>
      <c r="G20" s="400">
        <v>1</v>
      </c>
      <c r="H20" s="400">
        <v>3</v>
      </c>
      <c r="I20" s="408">
        <f t="shared" si="1"/>
        <v>5</v>
      </c>
      <c r="J20" s="548"/>
      <c r="K20" s="548"/>
      <c r="L20" s="548"/>
      <c r="M20" s="548"/>
      <c r="N20" s="548"/>
      <c r="O20" s="548"/>
    </row>
    <row r="21" spans="1:15" x14ac:dyDescent="0.25">
      <c r="B21" s="401">
        <f t="shared" ref="B21:H21" si="2">SUM(B15:B20)</f>
        <v>45</v>
      </c>
      <c r="C21" s="401">
        <f t="shared" si="2"/>
        <v>25</v>
      </c>
      <c r="D21" s="401">
        <f t="shared" si="2"/>
        <v>20</v>
      </c>
      <c r="E21" s="401">
        <f t="shared" si="2"/>
        <v>8</v>
      </c>
      <c r="F21" s="401">
        <f t="shared" si="2"/>
        <v>18</v>
      </c>
      <c r="G21" s="401">
        <f t="shared" si="2"/>
        <v>11</v>
      </c>
      <c r="H21" s="401">
        <f t="shared" si="2"/>
        <v>8</v>
      </c>
      <c r="J21" s="548"/>
      <c r="K21" s="548"/>
      <c r="L21" s="548"/>
      <c r="M21" s="548"/>
      <c r="N21" s="548"/>
      <c r="O21" s="548"/>
    </row>
    <row r="22" spans="1:15" x14ac:dyDescent="0.25">
      <c r="C22" s="402">
        <f>(C21/B21)</f>
        <v>0.55555555555555558</v>
      </c>
      <c r="D22" s="402">
        <f>(D21/B21)</f>
        <v>0.44444444444444442</v>
      </c>
      <c r="E22" s="402">
        <f>(E21/B21)</f>
        <v>0.17777777777777778</v>
      </c>
      <c r="F22" s="402">
        <f>(F21/B21)</f>
        <v>0.4</v>
      </c>
      <c r="G22" s="402">
        <f>(G21/B21)</f>
        <v>0.24444444444444444</v>
      </c>
      <c r="H22" s="402">
        <f>(H21/B21)</f>
        <v>0.17777777777777778</v>
      </c>
    </row>
    <row r="23" spans="1:15" x14ac:dyDescent="0.25">
      <c r="C23" s="453" t="s">
        <v>4944</v>
      </c>
      <c r="D23" s="454">
        <f>C21*3</f>
        <v>75</v>
      </c>
      <c r="E23" s="453"/>
      <c r="F23" s="455" t="s">
        <v>4944</v>
      </c>
      <c r="G23" s="455">
        <f>F21*3+G21</f>
        <v>65</v>
      </c>
      <c r="H23" s="454"/>
    </row>
    <row r="24" spans="1:15" x14ac:dyDescent="0.25">
      <c r="G24" s="452"/>
      <c r="J24" s="443"/>
      <c r="K24" s="443"/>
      <c r="L24" s="443"/>
      <c r="M24" s="443"/>
      <c r="N24" s="443"/>
      <c r="O24" s="443"/>
    </row>
    <row r="25" spans="1:15" x14ac:dyDescent="0.25">
      <c r="F25" s="452"/>
    </row>
    <row r="27" spans="1:15" x14ac:dyDescent="0.25">
      <c r="A27" s="670" t="s">
        <v>4945</v>
      </c>
      <c r="B27" s="671"/>
      <c r="C27" s="671"/>
      <c r="D27" s="671"/>
      <c r="E27" s="671"/>
      <c r="F27" s="671"/>
      <c r="G27" s="671"/>
      <c r="H27" s="672"/>
    </row>
    <row r="28" spans="1:15" x14ac:dyDescent="0.25">
      <c r="A28" s="534" t="s">
        <v>3837</v>
      </c>
      <c r="B28" s="534" t="s">
        <v>4596</v>
      </c>
      <c r="C28" s="534" t="s">
        <v>4600</v>
      </c>
      <c r="D28" s="534" t="s">
        <v>4601</v>
      </c>
      <c r="E28" s="534" t="s">
        <v>4602</v>
      </c>
      <c r="F28" s="534" t="s">
        <v>4597</v>
      </c>
      <c r="G28" s="535" t="s">
        <v>4598</v>
      </c>
      <c r="H28" s="534" t="s">
        <v>4599</v>
      </c>
    </row>
    <row r="29" spans="1:15" ht="15" customHeight="1" x14ac:dyDescent="0.25">
      <c r="A29" s="427" t="s">
        <v>4011</v>
      </c>
      <c r="B29" s="400">
        <v>3</v>
      </c>
      <c r="C29" s="400">
        <v>1</v>
      </c>
      <c r="D29" s="400">
        <v>2</v>
      </c>
      <c r="E29" s="400">
        <v>2</v>
      </c>
      <c r="F29" s="400">
        <v>1</v>
      </c>
      <c r="G29" s="400">
        <v>0</v>
      </c>
      <c r="H29" s="400">
        <v>0</v>
      </c>
      <c r="I29" s="428">
        <f>SUM(E29, F29, G29, H29)</f>
        <v>3</v>
      </c>
      <c r="J29" s="548" t="s">
        <v>5677</v>
      </c>
      <c r="K29" s="548"/>
      <c r="L29" s="548"/>
      <c r="M29" s="548"/>
      <c r="N29" s="548"/>
      <c r="O29" s="548"/>
    </row>
    <row r="30" spans="1:15" x14ac:dyDescent="0.25">
      <c r="A30" s="427" t="s">
        <v>3700</v>
      </c>
      <c r="B30" s="400">
        <v>3</v>
      </c>
      <c r="C30" s="400">
        <v>0</v>
      </c>
      <c r="D30" s="400">
        <v>3</v>
      </c>
      <c r="E30" s="400">
        <v>3</v>
      </c>
      <c r="F30" s="400">
        <v>0</v>
      </c>
      <c r="G30" s="400">
        <v>0</v>
      </c>
      <c r="H30" s="400">
        <v>0</v>
      </c>
      <c r="I30" s="428">
        <f t="shared" ref="I30:I38" si="3">SUM(E30, F30, G30, H30)</f>
        <v>3</v>
      </c>
      <c r="J30" s="548"/>
      <c r="K30" s="548"/>
      <c r="L30" s="548"/>
      <c r="M30" s="548"/>
      <c r="N30" s="548"/>
      <c r="O30" s="548"/>
    </row>
    <row r="31" spans="1:15" x14ac:dyDescent="0.25">
      <c r="A31" s="427" t="s">
        <v>1234</v>
      </c>
      <c r="B31" s="400">
        <v>2</v>
      </c>
      <c r="C31" s="400">
        <v>1</v>
      </c>
      <c r="D31" s="400">
        <v>1</v>
      </c>
      <c r="E31" s="400">
        <v>1</v>
      </c>
      <c r="F31" s="400">
        <v>1</v>
      </c>
      <c r="G31" s="400">
        <v>0</v>
      </c>
      <c r="H31" s="400">
        <v>0</v>
      </c>
      <c r="I31" s="428">
        <f t="shared" si="3"/>
        <v>2</v>
      </c>
      <c r="J31" s="548"/>
      <c r="K31" s="548"/>
      <c r="L31" s="548"/>
      <c r="M31" s="548"/>
      <c r="N31" s="548"/>
      <c r="O31" s="548"/>
    </row>
    <row r="32" spans="1:15" x14ac:dyDescent="0.25">
      <c r="A32" s="427" t="s">
        <v>1232</v>
      </c>
      <c r="B32" s="400">
        <v>6</v>
      </c>
      <c r="C32" s="400">
        <v>0</v>
      </c>
      <c r="D32" s="400">
        <v>6</v>
      </c>
      <c r="E32" s="400">
        <v>4</v>
      </c>
      <c r="F32" s="400">
        <v>0</v>
      </c>
      <c r="G32" s="400">
        <v>1</v>
      </c>
      <c r="H32" s="400">
        <v>1</v>
      </c>
      <c r="I32" s="428">
        <f t="shared" si="3"/>
        <v>6</v>
      </c>
      <c r="J32" s="548"/>
      <c r="K32" s="548"/>
      <c r="L32" s="548"/>
      <c r="M32" s="548"/>
      <c r="N32" s="548"/>
      <c r="O32" s="548"/>
    </row>
    <row r="33" spans="1:15" x14ac:dyDescent="0.25">
      <c r="A33" s="427" t="s">
        <v>1235</v>
      </c>
      <c r="B33" s="400">
        <v>5</v>
      </c>
      <c r="C33" s="400">
        <v>1</v>
      </c>
      <c r="D33" s="400">
        <v>4</v>
      </c>
      <c r="E33" s="400">
        <v>4</v>
      </c>
      <c r="F33" s="400">
        <v>1</v>
      </c>
      <c r="G33" s="400">
        <v>0</v>
      </c>
      <c r="H33" s="400">
        <v>0</v>
      </c>
      <c r="I33" s="428">
        <f t="shared" si="3"/>
        <v>5</v>
      </c>
      <c r="J33" s="548"/>
      <c r="K33" s="548"/>
      <c r="L33" s="548"/>
      <c r="M33" s="548"/>
      <c r="N33" s="548"/>
      <c r="O33" s="548"/>
    </row>
    <row r="34" spans="1:15" x14ac:dyDescent="0.25">
      <c r="A34" s="427" t="s">
        <v>1238</v>
      </c>
      <c r="B34" s="400">
        <v>4</v>
      </c>
      <c r="C34" s="400">
        <v>1</v>
      </c>
      <c r="D34" s="400">
        <v>3</v>
      </c>
      <c r="E34" s="400">
        <v>3</v>
      </c>
      <c r="F34" s="400">
        <v>1</v>
      </c>
      <c r="G34" s="400">
        <v>0</v>
      </c>
      <c r="H34" s="400">
        <v>0</v>
      </c>
      <c r="I34" s="428">
        <f t="shared" si="3"/>
        <v>4</v>
      </c>
      <c r="J34" s="548"/>
      <c r="K34" s="548"/>
      <c r="L34" s="548"/>
      <c r="M34" s="548"/>
      <c r="N34" s="548"/>
      <c r="O34" s="548"/>
    </row>
    <row r="35" spans="1:15" x14ac:dyDescent="0.25">
      <c r="A35" s="427" t="s">
        <v>1239</v>
      </c>
      <c r="B35" s="400">
        <v>3</v>
      </c>
      <c r="C35" s="400">
        <v>2</v>
      </c>
      <c r="D35" s="400">
        <v>1</v>
      </c>
      <c r="E35" s="400">
        <v>0</v>
      </c>
      <c r="F35" s="400">
        <v>1</v>
      </c>
      <c r="G35" s="400">
        <v>1</v>
      </c>
      <c r="H35" s="400">
        <v>1</v>
      </c>
      <c r="I35" s="428">
        <f t="shared" si="3"/>
        <v>3</v>
      </c>
      <c r="J35" s="548"/>
      <c r="K35" s="548"/>
      <c r="L35" s="548"/>
      <c r="M35" s="548"/>
      <c r="N35" s="548"/>
      <c r="O35" s="548"/>
    </row>
    <row r="36" spans="1:15" x14ac:dyDescent="0.25">
      <c r="A36" s="427" t="s">
        <v>1236</v>
      </c>
      <c r="B36" s="400">
        <v>0</v>
      </c>
      <c r="C36" s="400">
        <v>0</v>
      </c>
      <c r="D36" s="400">
        <v>0</v>
      </c>
      <c r="E36" s="400">
        <v>0</v>
      </c>
      <c r="F36" s="400">
        <v>0</v>
      </c>
      <c r="G36" s="400">
        <v>0</v>
      </c>
      <c r="H36" s="400">
        <v>0</v>
      </c>
      <c r="I36" s="428">
        <f t="shared" si="3"/>
        <v>0</v>
      </c>
      <c r="J36" s="548"/>
      <c r="K36" s="548"/>
      <c r="L36" s="548"/>
      <c r="M36" s="548"/>
      <c r="N36" s="548"/>
      <c r="O36" s="548"/>
    </row>
    <row r="37" spans="1:15" x14ac:dyDescent="0.25">
      <c r="A37" s="427" t="s">
        <v>1233</v>
      </c>
      <c r="B37" s="400">
        <v>1</v>
      </c>
      <c r="C37" s="400">
        <v>1</v>
      </c>
      <c r="D37" s="400">
        <v>0</v>
      </c>
      <c r="E37" s="400">
        <v>1</v>
      </c>
      <c r="F37" s="400">
        <v>0</v>
      </c>
      <c r="G37" s="400">
        <v>0</v>
      </c>
      <c r="H37" s="400">
        <v>0</v>
      </c>
      <c r="I37" s="428">
        <f t="shared" si="3"/>
        <v>1</v>
      </c>
      <c r="J37" s="523"/>
      <c r="K37" s="523"/>
      <c r="L37" s="523"/>
      <c r="M37" s="523"/>
      <c r="N37" s="523"/>
      <c r="O37" s="523"/>
    </row>
    <row r="38" spans="1:15" x14ac:dyDescent="0.25">
      <c r="A38" s="427" t="s">
        <v>4540</v>
      </c>
      <c r="B38" s="400">
        <v>4</v>
      </c>
      <c r="C38" s="400">
        <v>1</v>
      </c>
      <c r="D38" s="400">
        <v>3</v>
      </c>
      <c r="E38" s="400">
        <v>2</v>
      </c>
      <c r="F38" s="400">
        <v>0</v>
      </c>
      <c r="G38" s="400">
        <v>0</v>
      </c>
      <c r="H38" s="400">
        <v>2</v>
      </c>
      <c r="I38" s="428">
        <f t="shared" si="3"/>
        <v>4</v>
      </c>
      <c r="J38" s="523"/>
      <c r="K38" s="523"/>
      <c r="L38" s="523"/>
      <c r="M38" s="523"/>
      <c r="N38" s="523"/>
      <c r="O38" s="523"/>
    </row>
    <row r="39" spans="1:15" x14ac:dyDescent="0.25">
      <c r="B39" s="401">
        <f>SUM(B29:B38)</f>
        <v>31</v>
      </c>
      <c r="C39" s="401">
        <f>SUM(C29:C38)</f>
        <v>8</v>
      </c>
      <c r="D39" s="401">
        <f t="shared" ref="D39:H39" si="4">SUM(D29:D38)</f>
        <v>23</v>
      </c>
      <c r="E39" s="401">
        <f t="shared" si="4"/>
        <v>20</v>
      </c>
      <c r="F39" s="401">
        <f t="shared" si="4"/>
        <v>5</v>
      </c>
      <c r="G39" s="401">
        <f t="shared" si="4"/>
        <v>2</v>
      </c>
      <c r="H39" s="401">
        <f t="shared" si="4"/>
        <v>4</v>
      </c>
      <c r="J39" s="523"/>
      <c r="K39" s="523"/>
      <c r="L39" s="523"/>
      <c r="M39" s="523"/>
      <c r="N39" s="523"/>
      <c r="O39" s="523"/>
    </row>
    <row r="40" spans="1:15" x14ac:dyDescent="0.25">
      <c r="C40" s="402">
        <f>(C39/B39)</f>
        <v>0.25806451612903225</v>
      </c>
      <c r="D40" s="402">
        <f>(D39/B39)</f>
        <v>0.74193548387096775</v>
      </c>
      <c r="E40" s="402">
        <f>(E39/B39)</f>
        <v>0.64516129032258063</v>
      </c>
      <c r="F40" s="402">
        <f>(F39/B39)</f>
        <v>0.16129032258064516</v>
      </c>
      <c r="G40" s="402">
        <f>(G39/B39)</f>
        <v>6.4516129032258063E-2</v>
      </c>
      <c r="H40" s="402">
        <f>(H39/B39)</f>
        <v>0.12903225806451613</v>
      </c>
      <c r="J40" s="523"/>
      <c r="K40" s="523"/>
      <c r="L40" s="523"/>
      <c r="M40" s="523"/>
      <c r="N40" s="523"/>
      <c r="O40" s="523"/>
    </row>
    <row r="41" spans="1:15" x14ac:dyDescent="0.25">
      <c r="C41" s="456" t="s">
        <v>4944</v>
      </c>
      <c r="D41" s="457">
        <f>C39*3</f>
        <v>24</v>
      </c>
      <c r="E41" s="456"/>
      <c r="F41" s="458" t="s">
        <v>4944</v>
      </c>
      <c r="G41" s="458">
        <f>F39*3+G39</f>
        <v>17</v>
      </c>
      <c r="H41" s="457"/>
    </row>
    <row r="43" spans="1:15" x14ac:dyDescent="0.25">
      <c r="E43" s="674" t="s">
        <v>5888</v>
      </c>
      <c r="F43" s="674"/>
      <c r="G43" s="674"/>
      <c r="H43" s="674"/>
      <c r="I43" s="674"/>
      <c r="J43" s="674"/>
    </row>
    <row r="44" spans="1:15" x14ac:dyDescent="0.25">
      <c r="E44" s="674"/>
      <c r="F44" s="674"/>
      <c r="G44" s="674"/>
      <c r="H44" s="674"/>
      <c r="I44" s="674"/>
      <c r="J44" s="674"/>
    </row>
    <row r="46" spans="1:15" x14ac:dyDescent="0.25">
      <c r="A46" s="670" t="s">
        <v>4828</v>
      </c>
      <c r="B46" s="671"/>
      <c r="C46" s="671"/>
      <c r="D46" s="671"/>
      <c r="E46" s="671"/>
      <c r="F46" s="671"/>
      <c r="G46" s="672"/>
    </row>
    <row r="47" spans="1:15" x14ac:dyDescent="0.25">
      <c r="A47" s="534" t="s">
        <v>3837</v>
      </c>
      <c r="B47" s="534" t="s">
        <v>4596</v>
      </c>
      <c r="C47" s="534" t="s">
        <v>4600</v>
      </c>
      <c r="D47" s="534" t="s">
        <v>4601</v>
      </c>
      <c r="E47" s="534" t="s">
        <v>4602</v>
      </c>
      <c r="F47" s="534" t="s">
        <v>5889</v>
      </c>
      <c r="G47" s="534" t="s">
        <v>4598</v>
      </c>
    </row>
    <row r="48" spans="1:15" x14ac:dyDescent="0.25">
      <c r="A48" s="427" t="s">
        <v>4011</v>
      </c>
      <c r="B48" s="400"/>
      <c r="C48" s="400"/>
      <c r="D48" s="400"/>
      <c r="E48" s="400"/>
      <c r="F48" s="400"/>
      <c r="G48" s="400"/>
      <c r="H48" s="473">
        <f>SUM(E48, F48, G48)</f>
        <v>0</v>
      </c>
      <c r="I48" s="548"/>
      <c r="J48" s="548"/>
      <c r="K48" s="548"/>
      <c r="L48" s="548"/>
      <c r="M48" s="548"/>
      <c r="N48" s="548"/>
    </row>
    <row r="49" spans="1:15" x14ac:dyDescent="0.25">
      <c r="A49" s="427" t="s">
        <v>3700</v>
      </c>
      <c r="B49" s="400"/>
      <c r="C49" s="400"/>
      <c r="D49" s="400"/>
      <c r="E49" s="400"/>
      <c r="F49" s="400"/>
      <c r="G49" s="400"/>
      <c r="H49" s="473">
        <f t="shared" ref="H49:H53" si="5">SUM(E49, F49, G49)</f>
        <v>0</v>
      </c>
      <c r="I49" s="548"/>
      <c r="J49" s="548"/>
      <c r="K49" s="548"/>
      <c r="L49" s="548"/>
      <c r="M49" s="548"/>
      <c r="N49" s="548"/>
    </row>
    <row r="50" spans="1:15" x14ac:dyDescent="0.25">
      <c r="A50" s="427" t="s">
        <v>1234</v>
      </c>
      <c r="B50" s="400"/>
      <c r="C50" s="400"/>
      <c r="D50" s="400"/>
      <c r="E50" s="400"/>
      <c r="F50" s="400"/>
      <c r="G50" s="400"/>
      <c r="H50" s="473">
        <f t="shared" si="5"/>
        <v>0</v>
      </c>
      <c r="I50" s="548"/>
      <c r="J50" s="548"/>
      <c r="K50" s="548"/>
      <c r="L50" s="548"/>
      <c r="M50" s="548"/>
      <c r="N50" s="548"/>
    </row>
    <row r="51" spans="1:15" x14ac:dyDescent="0.25">
      <c r="A51" s="427" t="s">
        <v>1232</v>
      </c>
      <c r="B51" s="400"/>
      <c r="C51" s="400"/>
      <c r="D51" s="400"/>
      <c r="E51" s="400"/>
      <c r="F51" s="400"/>
      <c r="G51" s="400"/>
      <c r="H51" s="473">
        <f t="shared" si="5"/>
        <v>0</v>
      </c>
      <c r="I51" s="548"/>
      <c r="J51" s="548"/>
      <c r="K51" s="548"/>
      <c r="L51" s="548"/>
      <c r="M51" s="548"/>
      <c r="N51" s="548"/>
    </row>
    <row r="52" spans="1:15" x14ac:dyDescent="0.25">
      <c r="A52" s="427" t="s">
        <v>1235</v>
      </c>
      <c r="B52" s="400"/>
      <c r="C52" s="400"/>
      <c r="D52" s="400"/>
      <c r="E52" s="400"/>
      <c r="F52" s="400"/>
      <c r="G52" s="400"/>
      <c r="H52" s="473">
        <f t="shared" si="5"/>
        <v>0</v>
      </c>
      <c r="I52" s="548"/>
      <c r="J52" s="548"/>
      <c r="K52" s="548"/>
      <c r="L52" s="548"/>
      <c r="M52" s="548"/>
      <c r="N52" s="548"/>
    </row>
    <row r="53" spans="1:15" x14ac:dyDescent="0.25">
      <c r="A53" s="427" t="s">
        <v>1238</v>
      </c>
      <c r="B53" s="400"/>
      <c r="C53" s="400"/>
      <c r="D53" s="400"/>
      <c r="E53" s="400"/>
      <c r="F53" s="400"/>
      <c r="G53" s="400"/>
      <c r="H53" s="473">
        <f t="shared" si="5"/>
        <v>0</v>
      </c>
      <c r="I53" s="548"/>
      <c r="J53" s="548"/>
      <c r="K53" s="548"/>
      <c r="L53" s="548"/>
      <c r="M53" s="548"/>
      <c r="N53" s="548"/>
    </row>
    <row r="54" spans="1:15" x14ac:dyDescent="0.25">
      <c r="B54" s="401">
        <f t="shared" ref="B54:G54" si="6">SUM(B48:B53)</f>
        <v>0</v>
      </c>
      <c r="C54" s="401">
        <f t="shared" si="6"/>
        <v>0</v>
      </c>
      <c r="D54" s="401">
        <f t="shared" si="6"/>
        <v>0</v>
      </c>
      <c r="E54" s="401">
        <f t="shared" si="6"/>
        <v>0</v>
      </c>
      <c r="F54" s="401">
        <f t="shared" si="6"/>
        <v>0</v>
      </c>
      <c r="G54" s="401">
        <f t="shared" si="6"/>
        <v>0</v>
      </c>
      <c r="I54" s="548"/>
      <c r="J54" s="548"/>
      <c r="K54" s="548"/>
      <c r="L54" s="548"/>
      <c r="M54" s="548"/>
      <c r="N54" s="548"/>
    </row>
    <row r="55" spans="1:15" x14ac:dyDescent="0.25">
      <c r="C55" s="402" t="e">
        <f>(C54/B54)</f>
        <v>#DIV/0!</v>
      </c>
      <c r="D55" s="402" t="e">
        <f>(D54/B54)</f>
        <v>#DIV/0!</v>
      </c>
      <c r="E55" s="402" t="e">
        <f>(E54/B54)</f>
        <v>#DIV/0!</v>
      </c>
      <c r="F55" s="402" t="e">
        <f>(F54/B54)</f>
        <v>#DIV/0!</v>
      </c>
      <c r="G55" s="402" t="e">
        <f>(G54/B54)</f>
        <v>#DIV/0!</v>
      </c>
    </row>
    <row r="56" spans="1:15" x14ac:dyDescent="0.25">
      <c r="C56" s="453" t="s">
        <v>4944</v>
      </c>
      <c r="D56" s="454">
        <f>C54*3</f>
        <v>0</v>
      </c>
      <c r="E56" s="453"/>
      <c r="F56" s="455" t="s">
        <v>4944</v>
      </c>
      <c r="G56" s="454"/>
    </row>
    <row r="57" spans="1:15" x14ac:dyDescent="0.25">
      <c r="G57" s="452"/>
      <c r="J57" s="473"/>
      <c r="K57" s="473"/>
      <c r="L57" s="473"/>
      <c r="M57" s="473"/>
      <c r="N57" s="473"/>
      <c r="O57" s="473"/>
    </row>
    <row r="58" spans="1:15" x14ac:dyDescent="0.25">
      <c r="F58" s="452"/>
    </row>
    <row r="60" spans="1:15" x14ac:dyDescent="0.25">
      <c r="A60" s="670" t="s">
        <v>5892</v>
      </c>
      <c r="B60" s="671"/>
      <c r="C60" s="671"/>
      <c r="D60" s="671"/>
      <c r="E60" s="671"/>
      <c r="F60" s="671"/>
      <c r="G60" s="672"/>
    </row>
    <row r="61" spans="1:15" x14ac:dyDescent="0.25">
      <c r="A61" s="534" t="s">
        <v>3837</v>
      </c>
      <c r="B61" s="534" t="s">
        <v>4596</v>
      </c>
      <c r="C61" s="534" t="s">
        <v>4600</v>
      </c>
      <c r="D61" s="534" t="s">
        <v>4601</v>
      </c>
      <c r="E61" s="534" t="s">
        <v>4602</v>
      </c>
      <c r="F61" s="534" t="s">
        <v>5889</v>
      </c>
      <c r="G61" s="534" t="s">
        <v>4598</v>
      </c>
    </row>
    <row r="62" spans="1:15" x14ac:dyDescent="0.25">
      <c r="A62" s="427" t="s">
        <v>4011</v>
      </c>
      <c r="B62" s="400"/>
      <c r="C62" s="400"/>
      <c r="D62" s="400"/>
      <c r="E62" s="400"/>
      <c r="F62" s="400"/>
      <c r="G62" s="400"/>
      <c r="H62" s="473">
        <f>SUM(E62, F62,G62)</f>
        <v>0</v>
      </c>
      <c r="I62" s="548"/>
      <c r="J62" s="548"/>
      <c r="K62" s="548"/>
      <c r="L62" s="548"/>
      <c r="M62" s="548"/>
      <c r="N62" s="548"/>
    </row>
    <row r="63" spans="1:15" x14ac:dyDescent="0.25">
      <c r="A63" s="427" t="s">
        <v>3700</v>
      </c>
      <c r="B63" s="400"/>
      <c r="C63" s="400"/>
      <c r="D63" s="400"/>
      <c r="E63" s="400"/>
      <c r="F63" s="400"/>
      <c r="G63" s="400"/>
      <c r="H63" s="473">
        <f t="shared" ref="H63:H71" si="7">SUM(E63, F63,G63)</f>
        <v>0</v>
      </c>
      <c r="I63" s="548"/>
      <c r="J63" s="548"/>
      <c r="K63" s="548"/>
      <c r="L63" s="548"/>
      <c r="M63" s="548"/>
      <c r="N63" s="548"/>
    </row>
    <row r="64" spans="1:15" x14ac:dyDescent="0.25">
      <c r="A64" s="427" t="s">
        <v>1234</v>
      </c>
      <c r="B64" s="400"/>
      <c r="C64" s="400"/>
      <c r="D64" s="400"/>
      <c r="E64" s="400"/>
      <c r="F64" s="400"/>
      <c r="G64" s="400"/>
      <c r="H64" s="473">
        <f t="shared" si="7"/>
        <v>0</v>
      </c>
      <c r="I64" s="548"/>
      <c r="J64" s="548"/>
      <c r="K64" s="548"/>
      <c r="L64" s="548"/>
      <c r="M64" s="548"/>
      <c r="N64" s="548"/>
    </row>
    <row r="65" spans="1:14" x14ac:dyDescent="0.25">
      <c r="A65" s="427" t="s">
        <v>1232</v>
      </c>
      <c r="B65" s="400"/>
      <c r="C65" s="400"/>
      <c r="D65" s="400"/>
      <c r="E65" s="400"/>
      <c r="F65" s="400"/>
      <c r="G65" s="400"/>
      <c r="H65" s="473">
        <f t="shared" si="7"/>
        <v>0</v>
      </c>
      <c r="I65" s="548"/>
      <c r="J65" s="548"/>
      <c r="K65" s="548"/>
      <c r="L65" s="548"/>
      <c r="M65" s="548"/>
      <c r="N65" s="548"/>
    </row>
    <row r="66" spans="1:14" x14ac:dyDescent="0.25">
      <c r="A66" s="427" t="s">
        <v>1235</v>
      </c>
      <c r="B66" s="400"/>
      <c r="C66" s="400"/>
      <c r="D66" s="400"/>
      <c r="E66" s="400"/>
      <c r="F66" s="400"/>
      <c r="G66" s="400"/>
      <c r="H66" s="473">
        <f t="shared" si="7"/>
        <v>0</v>
      </c>
      <c r="I66" s="548"/>
      <c r="J66" s="548"/>
      <c r="K66" s="548"/>
      <c r="L66" s="548"/>
      <c r="M66" s="548"/>
      <c r="N66" s="548"/>
    </row>
    <row r="67" spans="1:14" x14ac:dyDescent="0.25">
      <c r="A67" s="427" t="s">
        <v>1238</v>
      </c>
      <c r="B67" s="400"/>
      <c r="C67" s="400"/>
      <c r="D67" s="400"/>
      <c r="E67" s="400"/>
      <c r="F67" s="400"/>
      <c r="G67" s="400"/>
      <c r="H67" s="473">
        <f t="shared" si="7"/>
        <v>0</v>
      </c>
      <c r="I67" s="548"/>
      <c r="J67" s="548"/>
      <c r="K67" s="548"/>
      <c r="L67" s="548"/>
      <c r="M67" s="548"/>
      <c r="N67" s="548"/>
    </row>
    <row r="68" spans="1:14" x14ac:dyDescent="0.25">
      <c r="A68" s="427" t="s">
        <v>1239</v>
      </c>
      <c r="B68" s="400"/>
      <c r="C68" s="400"/>
      <c r="D68" s="400"/>
      <c r="E68" s="400"/>
      <c r="F68" s="400"/>
      <c r="G68" s="400"/>
      <c r="H68" s="473">
        <f t="shared" si="7"/>
        <v>0</v>
      </c>
      <c r="I68" s="548"/>
      <c r="J68" s="548"/>
      <c r="K68" s="548"/>
      <c r="L68" s="548"/>
      <c r="M68" s="548"/>
      <c r="N68" s="548"/>
    </row>
    <row r="69" spans="1:14" x14ac:dyDescent="0.25">
      <c r="A69" s="427" t="s">
        <v>1236</v>
      </c>
      <c r="B69" s="400"/>
      <c r="C69" s="400"/>
      <c r="D69" s="400"/>
      <c r="E69" s="400"/>
      <c r="F69" s="400"/>
      <c r="G69" s="400"/>
      <c r="H69" s="473">
        <f t="shared" si="7"/>
        <v>0</v>
      </c>
      <c r="I69" s="548"/>
      <c r="J69" s="548"/>
      <c r="K69" s="548"/>
      <c r="L69" s="548"/>
      <c r="M69" s="548"/>
      <c r="N69" s="548"/>
    </row>
    <row r="70" spans="1:14" x14ac:dyDescent="0.25">
      <c r="A70" s="427" t="s">
        <v>1233</v>
      </c>
      <c r="B70" s="400"/>
      <c r="C70" s="400"/>
      <c r="D70" s="400"/>
      <c r="E70" s="400"/>
      <c r="F70" s="400"/>
      <c r="G70" s="400"/>
      <c r="H70" s="473">
        <f t="shared" si="7"/>
        <v>0</v>
      </c>
      <c r="I70" s="533"/>
      <c r="J70" s="533"/>
      <c r="K70" s="533"/>
      <c r="L70" s="533"/>
      <c r="M70" s="533"/>
      <c r="N70" s="533"/>
    </row>
    <row r="71" spans="1:14" x14ac:dyDescent="0.25">
      <c r="A71" s="427" t="s">
        <v>4540</v>
      </c>
      <c r="B71" s="400"/>
      <c r="C71" s="400"/>
      <c r="D71" s="400"/>
      <c r="E71" s="400"/>
      <c r="F71" s="400"/>
      <c r="G71" s="400"/>
      <c r="H71" s="473">
        <f t="shared" si="7"/>
        <v>0</v>
      </c>
      <c r="I71" s="533"/>
      <c r="J71" s="533"/>
      <c r="K71" s="533"/>
      <c r="L71" s="533"/>
      <c r="M71" s="533"/>
      <c r="N71" s="533"/>
    </row>
    <row r="72" spans="1:14" x14ac:dyDescent="0.25">
      <c r="B72" s="401">
        <f>SUM(B62:B71)</f>
        <v>0</v>
      </c>
      <c r="C72" s="401">
        <f>SUM(C62:C71)</f>
        <v>0</v>
      </c>
      <c r="D72" s="401">
        <f t="shared" ref="D72:G72" si="8">SUM(D62:D71)</f>
        <v>0</v>
      </c>
      <c r="E72" s="401">
        <f t="shared" si="8"/>
        <v>0</v>
      </c>
      <c r="F72" s="401">
        <f t="shared" si="8"/>
        <v>0</v>
      </c>
      <c r="G72" s="401">
        <f t="shared" si="8"/>
        <v>0</v>
      </c>
      <c r="I72" s="533"/>
      <c r="J72" s="533"/>
      <c r="K72" s="533"/>
      <c r="L72" s="533"/>
      <c r="M72" s="533"/>
      <c r="N72" s="533"/>
    </row>
    <row r="73" spans="1:14" x14ac:dyDescent="0.25">
      <c r="C73" s="402" t="e">
        <f>(C72/B72)</f>
        <v>#DIV/0!</v>
      </c>
      <c r="D73" s="402" t="e">
        <f>(D72/B72)</f>
        <v>#DIV/0!</v>
      </c>
      <c r="E73" s="402" t="e">
        <f>(E72/B72)</f>
        <v>#DIV/0!</v>
      </c>
      <c r="F73" s="402" t="e">
        <f>(F72/B72)</f>
        <v>#DIV/0!</v>
      </c>
      <c r="G73" s="402" t="e">
        <f>(G72/B72)</f>
        <v>#DIV/0!</v>
      </c>
      <c r="I73" s="533"/>
      <c r="J73" s="533"/>
      <c r="K73" s="533"/>
      <c r="L73" s="533"/>
      <c r="M73" s="533"/>
      <c r="N73" s="533"/>
    </row>
    <row r="74" spans="1:14" x14ac:dyDescent="0.25">
      <c r="C74" s="456" t="s">
        <v>4944</v>
      </c>
      <c r="D74" s="457">
        <f>C72*3</f>
        <v>0</v>
      </c>
      <c r="E74" s="456"/>
      <c r="F74" s="458" t="s">
        <v>4944</v>
      </c>
      <c r="G74" s="457"/>
    </row>
  </sheetData>
  <mergeCells count="11">
    <mergeCell ref="I48:N54"/>
    <mergeCell ref="I62:N69"/>
    <mergeCell ref="E43:J44"/>
    <mergeCell ref="A46:G46"/>
    <mergeCell ref="J29:O36"/>
    <mergeCell ref="A60:G60"/>
    <mergeCell ref="J15:O21"/>
    <mergeCell ref="A1:H1"/>
    <mergeCell ref="A27:H27"/>
    <mergeCell ref="A13:H13"/>
    <mergeCell ref="J3:O9"/>
  </mergeCells>
  <conditionalFormatting sqref="A14 A16:A17">
    <cfRule type="cellIs" dxfId="95" priority="121" operator="equal">
      <formula>"Never triggered"</formula>
    </cfRule>
    <cfRule type="cellIs" dxfId="94" priority="122" operator="equal">
      <formula>"Active order"</formula>
    </cfRule>
    <cfRule type="cellIs" dxfId="93" priority="123" operator="equal">
      <formula>"Pending order"</formula>
    </cfRule>
    <cfRule type="cellIs" dxfId="92" priority="124" operator="equal">
      <formula>"Profit"</formula>
    </cfRule>
    <cfRule type="cellIs" dxfId="91" priority="125" operator="equal">
      <formula>"Loss"</formula>
    </cfRule>
    <cfRule type="cellIs" dxfId="90" priority="126" operator="equal">
      <formula>"Breakeven"</formula>
    </cfRule>
  </conditionalFormatting>
  <conditionalFormatting sqref="F4:F5">
    <cfRule type="cellIs" dxfId="89" priority="115" operator="equal">
      <formula>"Never triggered"</formula>
    </cfRule>
    <cfRule type="cellIs" dxfId="88" priority="116" operator="equal">
      <formula>"Active order"</formula>
    </cfRule>
    <cfRule type="cellIs" dxfId="87" priority="117" operator="equal">
      <formula>"Pending order"</formula>
    </cfRule>
    <cfRule type="cellIs" dxfId="86" priority="118" operator="equal">
      <formula>"Profit"</formula>
    </cfRule>
    <cfRule type="cellIs" dxfId="85" priority="119" operator="equal">
      <formula>"Loss"</formula>
    </cfRule>
    <cfRule type="cellIs" dxfId="84" priority="120" operator="equal">
      <formula>"Breakeven"</formula>
    </cfRule>
  </conditionalFormatting>
  <conditionalFormatting sqref="A2:A3">
    <cfRule type="cellIs" dxfId="83" priority="109" operator="equal">
      <formula>"Never triggered"</formula>
    </cfRule>
    <cfRule type="cellIs" dxfId="82" priority="110" operator="equal">
      <formula>"Active order"</formula>
    </cfRule>
    <cfRule type="cellIs" dxfId="81" priority="111" operator="equal">
      <formula>"Pending order"</formula>
    </cfRule>
    <cfRule type="cellIs" dxfId="80" priority="112" operator="equal">
      <formula>"Profit"</formula>
    </cfRule>
    <cfRule type="cellIs" dxfId="79" priority="113" operator="equal">
      <formula>"Loss"</formula>
    </cfRule>
    <cfRule type="cellIs" dxfId="78" priority="114" operator="equal">
      <formula>"Breakeven"</formula>
    </cfRule>
  </conditionalFormatting>
  <conditionalFormatting sqref="F18:F19">
    <cfRule type="cellIs" dxfId="77" priority="79" operator="equal">
      <formula>"Never triggered"</formula>
    </cfRule>
    <cfRule type="cellIs" dxfId="76" priority="80" operator="equal">
      <formula>"Active order"</formula>
    </cfRule>
    <cfRule type="cellIs" dxfId="75" priority="81" operator="equal">
      <formula>"Pending order"</formula>
    </cfRule>
    <cfRule type="cellIs" dxfId="74" priority="82" operator="equal">
      <formula>"Profit"</formula>
    </cfRule>
    <cfRule type="cellIs" dxfId="73" priority="83" operator="equal">
      <formula>"Loss"</formula>
    </cfRule>
    <cfRule type="cellIs" dxfId="72" priority="84" operator="equal">
      <formula>"Breakeven"</formula>
    </cfRule>
  </conditionalFormatting>
  <conditionalFormatting sqref="A15">
    <cfRule type="cellIs" dxfId="71" priority="67" operator="equal">
      <formula>"Never triggered"</formula>
    </cfRule>
    <cfRule type="cellIs" dxfId="70" priority="68" operator="equal">
      <formula>"Active order"</formula>
    </cfRule>
    <cfRule type="cellIs" dxfId="69" priority="69" operator="equal">
      <formula>"Pending order"</formula>
    </cfRule>
    <cfRule type="cellIs" dxfId="68" priority="70" operator="equal">
      <formula>"Profit"</formula>
    </cfRule>
    <cfRule type="cellIs" dxfId="67" priority="71" operator="equal">
      <formula>"Loss"</formula>
    </cfRule>
    <cfRule type="cellIs" dxfId="66" priority="72" operator="equal">
      <formula>"Breakeven"</formula>
    </cfRule>
  </conditionalFormatting>
  <conditionalFormatting sqref="A28 A30 A35">
    <cfRule type="cellIs" dxfId="65" priority="61" operator="equal">
      <formula>"Never triggered"</formula>
    </cfRule>
    <cfRule type="cellIs" dxfId="64" priority="62" operator="equal">
      <formula>"Active order"</formula>
    </cfRule>
    <cfRule type="cellIs" dxfId="63" priority="63" operator="equal">
      <formula>"Pending order"</formula>
    </cfRule>
    <cfRule type="cellIs" dxfId="62" priority="64" operator="equal">
      <formula>"Profit"</formula>
    </cfRule>
    <cfRule type="cellIs" dxfId="61" priority="65" operator="equal">
      <formula>"Loss"</formula>
    </cfRule>
    <cfRule type="cellIs" dxfId="60" priority="66" operator="equal">
      <formula>"Breakeven"</formula>
    </cfRule>
  </conditionalFormatting>
  <conditionalFormatting sqref="F36:F37">
    <cfRule type="cellIs" dxfId="59" priority="55" operator="equal">
      <formula>"Never triggered"</formula>
    </cfRule>
    <cfRule type="cellIs" dxfId="58" priority="56" operator="equal">
      <formula>"Active order"</formula>
    </cfRule>
    <cfRule type="cellIs" dxfId="57" priority="57" operator="equal">
      <formula>"Pending order"</formula>
    </cfRule>
    <cfRule type="cellIs" dxfId="56" priority="58" operator="equal">
      <formula>"Profit"</formula>
    </cfRule>
    <cfRule type="cellIs" dxfId="55" priority="59" operator="equal">
      <formula>"Loss"</formula>
    </cfRule>
    <cfRule type="cellIs" dxfId="54" priority="60" operator="equal">
      <formula>"Breakeven"</formula>
    </cfRule>
  </conditionalFormatting>
  <conditionalFormatting sqref="A29">
    <cfRule type="cellIs" dxfId="53" priority="49" operator="equal">
      <formula>"Never triggered"</formula>
    </cfRule>
    <cfRule type="cellIs" dxfId="52" priority="50" operator="equal">
      <formula>"Active order"</formula>
    </cfRule>
    <cfRule type="cellIs" dxfId="51" priority="51" operator="equal">
      <formula>"Pending order"</formula>
    </cfRule>
    <cfRule type="cellIs" dxfId="50" priority="52" operator="equal">
      <formula>"Profit"</formula>
    </cfRule>
    <cfRule type="cellIs" dxfId="49" priority="53" operator="equal">
      <formula>"Loss"</formula>
    </cfRule>
    <cfRule type="cellIs" dxfId="48" priority="54" operator="equal">
      <formula>"Breakeven"</formula>
    </cfRule>
  </conditionalFormatting>
  <conditionalFormatting sqref="A31">
    <cfRule type="cellIs" dxfId="47" priority="43" operator="equal">
      <formula>"Never triggered"</formula>
    </cfRule>
    <cfRule type="cellIs" dxfId="46" priority="44" operator="equal">
      <formula>"Active order"</formula>
    </cfRule>
    <cfRule type="cellIs" dxfId="45" priority="45" operator="equal">
      <formula>"Pending order"</formula>
    </cfRule>
    <cfRule type="cellIs" dxfId="44" priority="46" operator="equal">
      <formula>"Profit"</formula>
    </cfRule>
    <cfRule type="cellIs" dxfId="43" priority="47" operator="equal">
      <formula>"Loss"</formula>
    </cfRule>
    <cfRule type="cellIs" dxfId="42" priority="48" operator="equal">
      <formula>"Breakeven"</formula>
    </cfRule>
  </conditionalFormatting>
  <conditionalFormatting sqref="A47 A49:A50">
    <cfRule type="cellIs" dxfId="41" priority="37" operator="equal">
      <formula>"Never triggered"</formula>
    </cfRule>
    <cfRule type="cellIs" dxfId="40" priority="38" operator="equal">
      <formula>"Active order"</formula>
    </cfRule>
    <cfRule type="cellIs" dxfId="39" priority="39" operator="equal">
      <formula>"Pending order"</formula>
    </cfRule>
    <cfRule type="cellIs" dxfId="38" priority="40" operator="equal">
      <formula>"Profit"</formula>
    </cfRule>
    <cfRule type="cellIs" dxfId="37" priority="41" operator="equal">
      <formula>"Loss"</formula>
    </cfRule>
    <cfRule type="cellIs" dxfId="36" priority="42" operator="equal">
      <formula>"Breakeven"</formula>
    </cfRule>
  </conditionalFormatting>
  <conditionalFormatting sqref="F51:F52">
    <cfRule type="cellIs" dxfId="35" priority="31" operator="equal">
      <formula>"Never triggered"</formula>
    </cfRule>
    <cfRule type="cellIs" dxfId="34" priority="32" operator="equal">
      <formula>"Active order"</formula>
    </cfRule>
    <cfRule type="cellIs" dxfId="33" priority="33" operator="equal">
      <formula>"Pending order"</formula>
    </cfRule>
    <cfRule type="cellIs" dxfId="32" priority="34" operator="equal">
      <formula>"Profit"</formula>
    </cfRule>
    <cfRule type="cellIs" dxfId="31" priority="35" operator="equal">
      <formula>"Loss"</formula>
    </cfRule>
    <cfRule type="cellIs" dxfId="30" priority="36" operator="equal">
      <formula>"Breakeven"</formula>
    </cfRule>
  </conditionalFormatting>
  <conditionalFormatting sqref="A48">
    <cfRule type="cellIs" dxfId="29" priority="25" operator="equal">
      <formula>"Never triggered"</formula>
    </cfRule>
    <cfRule type="cellIs" dxfId="28" priority="26" operator="equal">
      <formula>"Active order"</formula>
    </cfRule>
    <cfRule type="cellIs" dxfId="27" priority="27" operator="equal">
      <formula>"Pending order"</formula>
    </cfRule>
    <cfRule type="cellIs" dxfId="26" priority="28" operator="equal">
      <formula>"Profit"</formula>
    </cfRule>
    <cfRule type="cellIs" dxfId="25" priority="29" operator="equal">
      <formula>"Loss"</formula>
    </cfRule>
    <cfRule type="cellIs" dxfId="24" priority="30" operator="equal">
      <formula>"Breakeven"</formula>
    </cfRule>
  </conditionalFormatting>
  <conditionalFormatting sqref="A61 A63 A68">
    <cfRule type="cellIs" dxfId="23" priority="19" operator="equal">
      <formula>"Never triggered"</formula>
    </cfRule>
    <cfRule type="cellIs" dxfId="22" priority="20" operator="equal">
      <formula>"Active order"</formula>
    </cfRule>
    <cfRule type="cellIs" dxfId="21" priority="21" operator="equal">
      <formula>"Pending order"</formula>
    </cfRule>
    <cfRule type="cellIs" dxfId="20" priority="22" operator="equal">
      <formula>"Profit"</formula>
    </cfRule>
    <cfRule type="cellIs" dxfId="19" priority="23" operator="equal">
      <formula>"Loss"</formula>
    </cfRule>
    <cfRule type="cellIs" dxfId="18" priority="24" operator="equal">
      <formula>"Breakeven"</formula>
    </cfRule>
  </conditionalFormatting>
  <conditionalFormatting sqref="F69:F70">
    <cfRule type="cellIs" dxfId="17" priority="13" operator="equal">
      <formula>"Never triggered"</formula>
    </cfRule>
    <cfRule type="cellIs" dxfId="16" priority="14" operator="equal">
      <formula>"Active order"</formula>
    </cfRule>
    <cfRule type="cellIs" dxfId="15" priority="15" operator="equal">
      <formula>"Pending order"</formula>
    </cfRule>
    <cfRule type="cellIs" dxfId="14" priority="16" operator="equal">
      <formula>"Profit"</formula>
    </cfRule>
    <cfRule type="cellIs" dxfId="13" priority="17" operator="equal">
      <formula>"Loss"</formula>
    </cfRule>
    <cfRule type="cellIs" dxfId="12" priority="18" operator="equal">
      <formula>"Breakeven"</formula>
    </cfRule>
  </conditionalFormatting>
  <conditionalFormatting sqref="A62">
    <cfRule type="cellIs" dxfId="11" priority="7" operator="equal">
      <formula>"Never triggered"</formula>
    </cfRule>
    <cfRule type="cellIs" dxfId="10" priority="8" operator="equal">
      <formula>"Active order"</formula>
    </cfRule>
    <cfRule type="cellIs" dxfId="9" priority="9" operator="equal">
      <formula>"Pending order"</formula>
    </cfRule>
    <cfRule type="cellIs" dxfId="8" priority="10" operator="equal">
      <formula>"Profit"</formula>
    </cfRule>
    <cfRule type="cellIs" dxfId="7" priority="11" operator="equal">
      <formula>"Loss"</formula>
    </cfRule>
    <cfRule type="cellIs" dxfId="6" priority="12" operator="equal">
      <formula>"Breakeven"</formula>
    </cfRule>
  </conditionalFormatting>
  <conditionalFormatting sqref="A64">
    <cfRule type="cellIs" dxfId="5" priority="1" operator="equal">
      <formula>"Never triggered"</formula>
    </cfRule>
    <cfRule type="cellIs" dxfId="4" priority="2" operator="equal">
      <formula>"Active order"</formula>
    </cfRule>
    <cfRule type="cellIs" dxfId="3" priority="3" operator="equal">
      <formula>"Pending order"</formula>
    </cfRule>
    <cfRule type="cellIs" dxfId="2" priority="4" operator="equal">
      <formula>"Profit"</formula>
    </cfRule>
    <cfRule type="cellIs" dxfId="1" priority="5" operator="equal">
      <formula>"Loss"</formula>
    </cfRule>
    <cfRule type="cellIs" dxfId="0" priority="6" operator="equal">
      <formula>"Breakeven"</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ABDE6-AB41-4F06-8A36-D84D719D5D82}">
  <dimension ref="A1:E8"/>
  <sheetViews>
    <sheetView workbookViewId="0">
      <selection activeCell="P26" sqref="P26"/>
    </sheetView>
  </sheetViews>
  <sheetFormatPr defaultRowHeight="15" x14ac:dyDescent="0.25"/>
  <cols>
    <col min="1" max="1" width="12.7109375" bestFit="1" customWidth="1"/>
    <col min="2" max="2" width="12.7109375" customWidth="1"/>
    <col min="3" max="3" width="16.85546875" style="22" hidden="1" customWidth="1"/>
    <col min="4" max="4" width="25.140625" hidden="1" customWidth="1"/>
    <col min="5" max="5" width="21.140625" hidden="1" customWidth="1"/>
  </cols>
  <sheetData>
    <row r="1" spans="1:5" x14ac:dyDescent="0.25">
      <c r="A1" t="s">
        <v>4199</v>
      </c>
      <c r="B1" t="s">
        <v>4950</v>
      </c>
      <c r="C1" s="22">
        <v>76113741</v>
      </c>
      <c r="D1" t="s">
        <v>4201</v>
      </c>
      <c r="E1" s="466" t="s">
        <v>4210</v>
      </c>
    </row>
    <row r="2" spans="1:5" x14ac:dyDescent="0.25">
      <c r="A2" t="s">
        <v>3174</v>
      </c>
      <c r="B2" t="s">
        <v>4950</v>
      </c>
      <c r="C2" s="22">
        <v>3266098</v>
      </c>
      <c r="D2" t="s">
        <v>4209</v>
      </c>
      <c r="E2" s="466" t="s">
        <v>4211</v>
      </c>
    </row>
    <row r="3" spans="1:5" x14ac:dyDescent="0.25">
      <c r="A3" t="s">
        <v>3933</v>
      </c>
      <c r="B3" t="s">
        <v>4950</v>
      </c>
      <c r="C3" s="22">
        <v>14313819</v>
      </c>
      <c r="D3" t="s">
        <v>4202</v>
      </c>
      <c r="E3" t="s">
        <v>4213</v>
      </c>
    </row>
    <row r="4" spans="1:5" x14ac:dyDescent="0.25">
      <c r="A4" t="s">
        <v>4203</v>
      </c>
      <c r="B4" t="s">
        <v>4950</v>
      </c>
      <c r="C4" s="22">
        <v>8444905</v>
      </c>
      <c r="D4" t="s">
        <v>4204</v>
      </c>
      <c r="E4" t="s">
        <v>4213</v>
      </c>
    </row>
    <row r="5" spans="1:5" x14ac:dyDescent="0.25">
      <c r="A5" t="s">
        <v>4206</v>
      </c>
      <c r="B5" t="s">
        <v>4951</v>
      </c>
      <c r="C5" s="22">
        <v>913551</v>
      </c>
      <c r="D5" s="296" t="s">
        <v>4205</v>
      </c>
      <c r="E5" s="466" t="s">
        <v>4212</v>
      </c>
    </row>
    <row r="6" spans="1:5" x14ac:dyDescent="0.25">
      <c r="A6" t="s">
        <v>4206</v>
      </c>
      <c r="B6" t="s">
        <v>4951</v>
      </c>
      <c r="C6" s="473">
        <v>3851664</v>
      </c>
      <c r="D6" s="296" t="s">
        <v>5032</v>
      </c>
      <c r="E6" s="466" t="s">
        <v>5031</v>
      </c>
    </row>
    <row r="7" spans="1:5" x14ac:dyDescent="0.25">
      <c r="A7" t="s">
        <v>4200</v>
      </c>
      <c r="B7" t="s">
        <v>4950</v>
      </c>
      <c r="C7" s="22">
        <v>2797003</v>
      </c>
      <c r="D7" t="s">
        <v>4207</v>
      </c>
      <c r="E7" s="466" t="s">
        <v>4208</v>
      </c>
    </row>
    <row r="8" spans="1:5" x14ac:dyDescent="0.25">
      <c r="A8" t="s">
        <v>3175</v>
      </c>
      <c r="B8" t="s">
        <v>4950</v>
      </c>
      <c r="C8" s="22">
        <v>13751304</v>
      </c>
      <c r="D8" t="s">
        <v>4947</v>
      </c>
      <c r="E8" t="s">
        <v>4946</v>
      </c>
    </row>
  </sheetData>
  <phoneticPr fontId="2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0E821-36FC-4B98-ADCA-D42A05131E11}">
  <sheetPr codeName="Sheet1"/>
  <dimension ref="A1:S41"/>
  <sheetViews>
    <sheetView workbookViewId="0">
      <selection activeCell="B29" sqref="B29"/>
    </sheetView>
  </sheetViews>
  <sheetFormatPr defaultRowHeight="15" x14ac:dyDescent="0.25"/>
  <cols>
    <col min="1" max="1" width="28.28515625" bestFit="1" customWidth="1"/>
    <col min="2" max="2" width="10.140625" customWidth="1"/>
    <col min="3" max="3" width="18.140625" style="189" bestFit="1" customWidth="1"/>
    <col min="4" max="4" width="12" customWidth="1"/>
    <col min="5" max="5" width="14.85546875" bestFit="1" customWidth="1"/>
    <col min="6" max="6" width="13.42578125" bestFit="1" customWidth="1"/>
    <col min="8" max="8" width="12.140625" bestFit="1" customWidth="1"/>
    <col min="9" max="9" width="9.42578125" bestFit="1" customWidth="1"/>
    <col min="10" max="10" width="18.5703125" bestFit="1" customWidth="1"/>
  </cols>
  <sheetData>
    <row r="1" spans="1:19" ht="15.75" thickBot="1" x14ac:dyDescent="0.3">
      <c r="A1" s="538" t="s">
        <v>3929</v>
      </c>
      <c r="B1" s="539"/>
      <c r="C1" s="540"/>
      <c r="H1" s="538" t="s">
        <v>3930</v>
      </c>
      <c r="I1" s="539"/>
      <c r="J1" s="540"/>
    </row>
    <row r="2" spans="1:19" ht="15.75" thickBot="1" x14ac:dyDescent="0.3">
      <c r="A2" s="284" t="s">
        <v>1686</v>
      </c>
      <c r="B2" s="285" t="s">
        <v>1690</v>
      </c>
      <c r="C2" s="286" t="s">
        <v>1687</v>
      </c>
      <c r="H2" s="284" t="s">
        <v>1686</v>
      </c>
      <c r="I2" s="284" t="s">
        <v>1690</v>
      </c>
      <c r="J2" s="287" t="s">
        <v>1687</v>
      </c>
      <c r="N2" s="14"/>
    </row>
    <row r="3" spans="1:19" ht="15.75" thickBot="1" x14ac:dyDescent="0.3">
      <c r="A3" s="273" t="s">
        <v>1691</v>
      </c>
      <c r="B3" s="84">
        <v>100</v>
      </c>
      <c r="C3" s="186">
        <v>43838</v>
      </c>
      <c r="E3" s="541" t="s">
        <v>3932</v>
      </c>
      <c r="F3" s="542"/>
      <c r="H3" s="83" t="s">
        <v>1691</v>
      </c>
      <c r="I3" s="84">
        <v>121.21</v>
      </c>
      <c r="J3" s="186" t="s">
        <v>3931</v>
      </c>
      <c r="N3" s="14"/>
      <c r="S3" s="75"/>
    </row>
    <row r="4" spans="1:19" ht="15" customHeight="1" thickBot="1" x14ac:dyDescent="0.3">
      <c r="A4" s="85" t="s">
        <v>1691</v>
      </c>
      <c r="B4" s="86">
        <v>100</v>
      </c>
      <c r="C4" s="187">
        <v>43851</v>
      </c>
      <c r="E4" s="543">
        <f>I41-B41</f>
        <v>-837.55999999999983</v>
      </c>
      <c r="F4" s="544"/>
      <c r="H4" s="85" t="s">
        <v>3174</v>
      </c>
      <c r="I4" s="86">
        <v>157.76</v>
      </c>
      <c r="J4" s="187">
        <v>44342</v>
      </c>
      <c r="N4" s="14"/>
    </row>
    <row r="5" spans="1:19" ht="15.75" customHeight="1" thickBot="1" x14ac:dyDescent="0.3">
      <c r="A5" s="85" t="s">
        <v>1688</v>
      </c>
      <c r="B5" s="82">
        <v>10.220000000000001</v>
      </c>
      <c r="C5" s="187">
        <v>43852</v>
      </c>
      <c r="E5" s="282" t="s">
        <v>4046</v>
      </c>
      <c r="F5" s="283">
        <f>E4*14.74</f>
        <v>-12345.634399999997</v>
      </c>
      <c r="H5" s="85" t="s">
        <v>3175</v>
      </c>
      <c r="I5" s="82">
        <v>51.81</v>
      </c>
      <c r="J5" s="187">
        <v>44340</v>
      </c>
      <c r="O5" s="14"/>
    </row>
    <row r="6" spans="1:19" x14ac:dyDescent="0.25">
      <c r="A6" s="85" t="s">
        <v>1688</v>
      </c>
      <c r="B6" s="82">
        <v>9.89</v>
      </c>
      <c r="C6" s="187">
        <v>43887</v>
      </c>
      <c r="H6" s="85" t="s">
        <v>3175</v>
      </c>
      <c r="I6" s="82">
        <v>70.66</v>
      </c>
      <c r="J6" s="187">
        <v>44348</v>
      </c>
    </row>
    <row r="7" spans="1:19" x14ac:dyDescent="0.25">
      <c r="A7" s="85" t="s">
        <v>1688</v>
      </c>
      <c r="B7" s="82">
        <v>10.36</v>
      </c>
      <c r="C7" s="187">
        <v>43887</v>
      </c>
      <c r="H7" s="85"/>
      <c r="I7" s="82"/>
      <c r="J7" s="187"/>
    </row>
    <row r="8" spans="1:19" x14ac:dyDescent="0.25">
      <c r="A8" s="85" t="s">
        <v>1688</v>
      </c>
      <c r="B8" s="82">
        <v>10.89</v>
      </c>
      <c r="C8" s="187">
        <v>43892</v>
      </c>
      <c r="H8" s="85"/>
      <c r="I8" s="82"/>
      <c r="J8" s="187"/>
    </row>
    <row r="9" spans="1:19" x14ac:dyDescent="0.25">
      <c r="A9" s="85" t="s">
        <v>5030</v>
      </c>
      <c r="B9" s="86">
        <v>10.52</v>
      </c>
      <c r="C9" s="187">
        <v>43925</v>
      </c>
      <c r="H9" s="85"/>
      <c r="I9" s="86"/>
      <c r="J9" s="187"/>
    </row>
    <row r="10" spans="1:19" x14ac:dyDescent="0.25">
      <c r="A10" s="85" t="s">
        <v>5030</v>
      </c>
      <c r="B10" s="86">
        <v>52.51</v>
      </c>
      <c r="C10" s="187">
        <v>43947</v>
      </c>
      <c r="H10" s="85"/>
      <c r="I10" s="86"/>
      <c r="J10" s="187"/>
    </row>
    <row r="11" spans="1:19" x14ac:dyDescent="0.25">
      <c r="A11" s="85" t="s">
        <v>5030</v>
      </c>
      <c r="B11" s="86">
        <v>10.039999999999999</v>
      </c>
      <c r="C11" s="187">
        <v>43952</v>
      </c>
      <c r="H11" s="85"/>
      <c r="I11" s="86"/>
      <c r="J11" s="187"/>
    </row>
    <row r="12" spans="1:19" x14ac:dyDescent="0.25">
      <c r="A12" s="85" t="s">
        <v>5030</v>
      </c>
      <c r="B12" s="86">
        <v>11.86</v>
      </c>
      <c r="C12" s="187">
        <v>43989</v>
      </c>
      <c r="H12" s="85"/>
      <c r="I12" s="86"/>
      <c r="J12" s="187"/>
    </row>
    <row r="13" spans="1:19" x14ac:dyDescent="0.25">
      <c r="A13" s="85" t="s">
        <v>1691</v>
      </c>
      <c r="B13" s="86">
        <v>100</v>
      </c>
      <c r="C13" s="187">
        <v>44008</v>
      </c>
      <c r="H13" s="85"/>
      <c r="I13" s="86"/>
      <c r="J13" s="187"/>
    </row>
    <row r="14" spans="1:19" x14ac:dyDescent="0.25">
      <c r="A14" s="85" t="s">
        <v>2229</v>
      </c>
      <c r="B14" s="86">
        <v>149.94999999999999</v>
      </c>
      <c r="C14" s="187">
        <v>44037</v>
      </c>
      <c r="H14" s="85"/>
      <c r="I14" s="86"/>
      <c r="J14" s="187"/>
    </row>
    <row r="15" spans="1:19" x14ac:dyDescent="0.25">
      <c r="A15" s="85" t="s">
        <v>2229</v>
      </c>
      <c r="B15" s="86">
        <v>148.91</v>
      </c>
      <c r="C15" s="187">
        <v>44068</v>
      </c>
      <c r="H15" s="85"/>
      <c r="I15" s="86"/>
      <c r="J15" s="187"/>
    </row>
    <row r="16" spans="1:19" x14ac:dyDescent="0.25">
      <c r="A16" s="85" t="s">
        <v>1689</v>
      </c>
      <c r="B16" s="86">
        <v>20.57</v>
      </c>
      <c r="C16" s="187">
        <v>44552</v>
      </c>
      <c r="H16" s="85"/>
      <c r="I16" s="86"/>
      <c r="J16" s="187"/>
    </row>
    <row r="17" spans="1:10" x14ac:dyDescent="0.25">
      <c r="A17" s="85" t="s">
        <v>3174</v>
      </c>
      <c r="B17" s="86">
        <v>13.25</v>
      </c>
      <c r="C17" s="187">
        <v>44266</v>
      </c>
      <c r="H17" s="85"/>
      <c r="I17" s="86"/>
      <c r="J17" s="187"/>
    </row>
    <row r="18" spans="1:10" x14ac:dyDescent="0.25">
      <c r="A18" s="85" t="s">
        <v>3175</v>
      </c>
      <c r="B18" s="86">
        <v>19.87</v>
      </c>
      <c r="C18" s="187">
        <v>44266</v>
      </c>
      <c r="H18" s="85"/>
      <c r="I18" s="86"/>
      <c r="J18" s="187"/>
    </row>
    <row r="19" spans="1:10" x14ac:dyDescent="0.25">
      <c r="A19" s="85" t="s">
        <v>3176</v>
      </c>
      <c r="B19" s="86">
        <v>20</v>
      </c>
      <c r="C19" s="187">
        <v>44266</v>
      </c>
      <c r="H19" s="85"/>
      <c r="I19" s="86"/>
      <c r="J19" s="187"/>
    </row>
    <row r="20" spans="1:10" x14ac:dyDescent="0.25">
      <c r="A20" s="85" t="s">
        <v>3174</v>
      </c>
      <c r="B20" s="86">
        <v>68.72</v>
      </c>
      <c r="C20" s="187">
        <v>44293</v>
      </c>
      <c r="H20" s="85"/>
      <c r="I20" s="86"/>
      <c r="J20" s="187"/>
    </row>
    <row r="21" spans="1:10" x14ac:dyDescent="0.25">
      <c r="A21" s="85" t="s">
        <v>3174</v>
      </c>
      <c r="B21" s="86">
        <v>145.1</v>
      </c>
      <c r="C21" s="187">
        <v>44346</v>
      </c>
      <c r="H21" s="85"/>
      <c r="I21" s="86"/>
      <c r="J21" s="187"/>
    </row>
    <row r="22" spans="1:10" x14ac:dyDescent="0.25">
      <c r="A22" s="85" t="s">
        <v>3175</v>
      </c>
      <c r="B22" s="86">
        <v>72.55</v>
      </c>
      <c r="C22" s="187">
        <v>44346</v>
      </c>
      <c r="H22" s="85"/>
      <c r="I22" s="86"/>
      <c r="J22" s="187"/>
    </row>
    <row r="23" spans="1:10" x14ac:dyDescent="0.25">
      <c r="A23" s="85" t="s">
        <v>3933</v>
      </c>
      <c r="B23" s="86">
        <v>70.66</v>
      </c>
      <c r="C23" s="187">
        <v>44349</v>
      </c>
      <c r="G23" s="212"/>
      <c r="H23" s="85"/>
      <c r="I23" s="86"/>
      <c r="J23" s="187"/>
    </row>
    <row r="24" spans="1:10" x14ac:dyDescent="0.25">
      <c r="A24" s="85" t="s">
        <v>4045</v>
      </c>
      <c r="B24" s="86">
        <v>11.35</v>
      </c>
      <c r="C24" s="187">
        <v>44362</v>
      </c>
      <c r="H24" s="85"/>
      <c r="I24" s="86"/>
      <c r="J24" s="187"/>
    </row>
    <row r="25" spans="1:10" x14ac:dyDescent="0.25">
      <c r="A25" s="85" t="s">
        <v>4157</v>
      </c>
      <c r="B25" s="86">
        <v>11.87</v>
      </c>
      <c r="C25" s="187">
        <v>44368</v>
      </c>
      <c r="H25" s="85"/>
      <c r="I25" s="86"/>
      <c r="J25" s="187"/>
    </row>
    <row r="26" spans="1:10" x14ac:dyDescent="0.25">
      <c r="A26" s="85" t="s">
        <v>4158</v>
      </c>
      <c r="B26" s="86">
        <v>13.28</v>
      </c>
      <c r="C26" s="187">
        <v>44368</v>
      </c>
      <c r="H26" s="85"/>
      <c r="I26" s="86"/>
      <c r="J26" s="187"/>
    </row>
    <row r="27" spans="1:10" x14ac:dyDescent="0.25">
      <c r="A27" s="85" t="s">
        <v>4251</v>
      </c>
      <c r="B27" s="86">
        <v>14.86</v>
      </c>
      <c r="C27" s="187">
        <v>44385</v>
      </c>
      <c r="H27" s="85"/>
      <c r="I27" s="86"/>
      <c r="J27" s="187"/>
    </row>
    <row r="28" spans="1:10" x14ac:dyDescent="0.25">
      <c r="A28" s="85" t="s">
        <v>5030</v>
      </c>
      <c r="B28" s="86">
        <v>31.77</v>
      </c>
      <c r="C28" s="187">
        <v>44425</v>
      </c>
      <c r="H28" s="85"/>
      <c r="I28" s="86"/>
      <c r="J28" s="187"/>
    </row>
    <row r="29" spans="1:10" x14ac:dyDescent="0.25">
      <c r="A29" s="85"/>
      <c r="B29" s="86"/>
      <c r="C29" s="187"/>
      <c r="H29" s="85"/>
      <c r="I29" s="86"/>
      <c r="J29" s="187"/>
    </row>
    <row r="30" spans="1:10" x14ac:dyDescent="0.25">
      <c r="A30" s="85"/>
      <c r="B30" s="86"/>
      <c r="C30" s="187"/>
      <c r="H30" s="85"/>
      <c r="I30" s="86"/>
      <c r="J30" s="187"/>
    </row>
    <row r="31" spans="1:10" x14ac:dyDescent="0.25">
      <c r="A31" s="85"/>
      <c r="B31" s="86"/>
      <c r="C31" s="187"/>
      <c r="H31" s="85"/>
      <c r="I31" s="86"/>
      <c r="J31" s="187"/>
    </row>
    <row r="32" spans="1:10" x14ac:dyDescent="0.25">
      <c r="A32" s="85"/>
      <c r="B32" s="86"/>
      <c r="C32" s="187"/>
      <c r="H32" s="85"/>
      <c r="I32" s="86"/>
      <c r="J32" s="187"/>
    </row>
    <row r="33" spans="1:10" x14ac:dyDescent="0.25">
      <c r="A33" s="85"/>
      <c r="B33" s="86"/>
      <c r="C33" s="187"/>
      <c r="H33" s="85"/>
      <c r="I33" s="86"/>
      <c r="J33" s="187"/>
    </row>
    <row r="34" spans="1:10" x14ac:dyDescent="0.25">
      <c r="A34" s="85"/>
      <c r="B34" s="86"/>
      <c r="C34" s="187"/>
      <c r="H34" s="85"/>
      <c r="I34" s="86"/>
      <c r="J34" s="187"/>
    </row>
    <row r="35" spans="1:10" x14ac:dyDescent="0.25">
      <c r="A35" s="85"/>
      <c r="B35" s="86"/>
      <c r="C35" s="187"/>
      <c r="H35" s="85"/>
      <c r="I35" s="86"/>
      <c r="J35" s="187"/>
    </row>
    <row r="36" spans="1:10" x14ac:dyDescent="0.25">
      <c r="A36" s="85"/>
      <c r="B36" s="86"/>
      <c r="C36" s="187"/>
      <c r="H36" s="85"/>
      <c r="I36" s="86"/>
      <c r="J36" s="187"/>
    </row>
    <row r="37" spans="1:10" x14ac:dyDescent="0.25">
      <c r="A37" s="85"/>
      <c r="B37" s="86"/>
      <c r="C37" s="187"/>
      <c r="H37" s="85"/>
      <c r="I37" s="86"/>
      <c r="J37" s="187"/>
    </row>
    <row r="38" spans="1:10" x14ac:dyDescent="0.25">
      <c r="A38" s="85"/>
      <c r="B38" s="86"/>
      <c r="C38" s="187"/>
      <c r="H38" s="85"/>
      <c r="I38" s="86"/>
      <c r="J38" s="187"/>
    </row>
    <row r="39" spans="1:10" x14ac:dyDescent="0.25">
      <c r="A39" s="85"/>
      <c r="B39" s="86"/>
      <c r="C39" s="187"/>
      <c r="H39" s="85"/>
      <c r="I39" s="86"/>
      <c r="J39" s="187"/>
    </row>
    <row r="40" spans="1:10" ht="15.75" thickBot="1" x14ac:dyDescent="0.3">
      <c r="A40" s="85"/>
      <c r="B40" s="87"/>
      <c r="C40" s="188"/>
      <c r="H40" s="85"/>
      <c r="I40" s="87"/>
      <c r="J40" s="188"/>
    </row>
    <row r="41" spans="1:10" ht="15.75" thickBot="1" x14ac:dyDescent="0.3">
      <c r="A41" s="88" t="s">
        <v>1692</v>
      </c>
      <c r="B41" s="213">
        <f>SUM(B3:B40)</f>
        <v>1238.9999999999998</v>
      </c>
      <c r="C41" s="214"/>
      <c r="H41" s="88" t="s">
        <v>1692</v>
      </c>
      <c r="I41" s="213">
        <f>SUM(I3:I40)</f>
        <v>401.43999999999994</v>
      </c>
      <c r="J41" s="214"/>
    </row>
  </sheetData>
  <mergeCells count="4">
    <mergeCell ref="A1:C1"/>
    <mergeCell ref="H1:J1"/>
    <mergeCell ref="E3:F3"/>
    <mergeCell ref="E4:F4"/>
  </mergeCells>
  <dataValidations count="2">
    <dataValidation type="list" allowBlank="1" showInputMessage="1" showErrorMessage="1" sqref="H3:H40" xr:uid="{4582D496-21A4-47D6-BA37-576E8D7A62FC}">
      <formula1>"Avatrade,Binary,TDMarkets,iTradeFxLive,HotForex,XM,FXTM,FalconFx,Forex chasers,Mega file storage"</formula1>
    </dataValidation>
    <dataValidation type="list" allowBlank="1" showInputMessage="1" showErrorMessage="1" sqref="A3:A40" xr:uid="{3A973D10-1C17-49DF-BA6B-CE843E70D3A1}">
      <formula1>"Avatrade,Deriv/Binary,TDMarkets,iTradeFxLive,HotForex,Exness,XM,FXTM,FalconFx,Forex chasers,Mega file storage,Rich Dad Poor Dad,Think And Grow Rich,How to make your first million, Eat That Frog!"</formula1>
    </dataValidation>
  </dataValidation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T318"/>
  <sheetViews>
    <sheetView topLeftCell="A147" workbookViewId="0">
      <selection activeCell="A118" sqref="A118:B118"/>
    </sheetView>
  </sheetViews>
  <sheetFormatPr defaultRowHeight="15" x14ac:dyDescent="0.25"/>
  <cols>
    <col min="16" max="16" width="15.42578125" customWidth="1"/>
  </cols>
  <sheetData>
    <row r="1" spans="1:18" x14ac:dyDescent="0.25">
      <c r="A1" s="554" t="s">
        <v>3179</v>
      </c>
      <c r="B1" s="555"/>
      <c r="C1" s="555"/>
      <c r="D1" s="555"/>
      <c r="E1" s="555"/>
      <c r="F1" s="555"/>
      <c r="G1" s="555"/>
      <c r="H1" s="555"/>
      <c r="I1" s="555"/>
      <c r="J1" s="555"/>
      <c r="K1" s="555"/>
      <c r="L1" s="555"/>
      <c r="M1" s="555"/>
      <c r="N1" s="555"/>
      <c r="O1" s="555"/>
      <c r="P1" s="555"/>
      <c r="Q1" s="555"/>
      <c r="R1" s="556"/>
    </row>
    <row r="2" spans="1:18" ht="15.75" thickBot="1" x14ac:dyDescent="0.3">
      <c r="A2" s="557"/>
      <c r="B2" s="558"/>
      <c r="C2" s="558"/>
      <c r="D2" s="558"/>
      <c r="E2" s="558"/>
      <c r="F2" s="558"/>
      <c r="G2" s="558"/>
      <c r="H2" s="558"/>
      <c r="I2" s="558"/>
      <c r="J2" s="558"/>
      <c r="K2" s="558"/>
      <c r="L2" s="558"/>
      <c r="M2" s="558"/>
      <c r="N2" s="558"/>
      <c r="O2" s="558"/>
      <c r="P2" s="558"/>
      <c r="Q2" s="558"/>
      <c r="R2" s="559"/>
    </row>
    <row r="3" spans="1:18" ht="25.5" x14ac:dyDescent="0.25">
      <c r="A3" s="560" t="s">
        <v>0</v>
      </c>
      <c r="B3" s="560"/>
      <c r="C3" s="560"/>
      <c r="D3" s="560"/>
      <c r="E3" s="560"/>
      <c r="F3" s="560"/>
      <c r="G3" s="560"/>
      <c r="H3" s="560"/>
      <c r="I3" s="560"/>
      <c r="J3" s="560"/>
      <c r="K3" s="560"/>
      <c r="L3" s="560"/>
      <c r="M3" s="560"/>
      <c r="N3" s="560"/>
      <c r="O3" s="560"/>
      <c r="P3" s="560"/>
      <c r="Q3" s="560"/>
      <c r="R3" s="560"/>
    </row>
    <row r="5" spans="1:18" x14ac:dyDescent="0.25">
      <c r="A5" s="545" t="s">
        <v>1</v>
      </c>
      <c r="B5" s="545"/>
      <c r="C5" s="545" t="s">
        <v>2</v>
      </c>
      <c r="D5" s="545"/>
      <c r="E5" s="545"/>
      <c r="F5" s="545"/>
      <c r="G5" s="545"/>
      <c r="H5" s="545" t="s">
        <v>3</v>
      </c>
      <c r="I5" s="545"/>
      <c r="J5" s="546" t="s">
        <v>4</v>
      </c>
      <c r="K5" s="546"/>
      <c r="L5" s="546"/>
    </row>
    <row r="6" spans="1:18" x14ac:dyDescent="0.25">
      <c r="A6" s="545" t="s">
        <v>5</v>
      </c>
      <c r="B6" s="545"/>
      <c r="C6" s="545"/>
      <c r="D6" s="545"/>
      <c r="E6" s="545"/>
      <c r="F6" s="545"/>
      <c r="G6" s="545"/>
      <c r="H6" s="545"/>
      <c r="I6" s="545"/>
      <c r="J6" s="545"/>
      <c r="K6" s="545"/>
      <c r="L6" s="545"/>
      <c r="M6" s="545"/>
    </row>
    <row r="7" spans="1:18" x14ac:dyDescent="0.25">
      <c r="A7" s="2" t="s">
        <v>6</v>
      </c>
      <c r="B7" s="3" t="s">
        <v>7</v>
      </c>
      <c r="C7" s="2" t="s">
        <v>8</v>
      </c>
      <c r="D7" s="2" t="s">
        <v>9</v>
      </c>
      <c r="E7" s="2" t="s">
        <v>10</v>
      </c>
      <c r="F7" s="2" t="s">
        <v>11</v>
      </c>
      <c r="G7" s="2" t="s">
        <v>12</v>
      </c>
      <c r="H7" s="2" t="s">
        <v>13</v>
      </c>
      <c r="I7" s="3" t="s">
        <v>14</v>
      </c>
      <c r="J7" s="2" t="s">
        <v>11</v>
      </c>
      <c r="K7" s="2" t="s">
        <v>15</v>
      </c>
      <c r="L7" s="2" t="s">
        <v>16</v>
      </c>
      <c r="M7" s="2" t="s">
        <v>17</v>
      </c>
      <c r="N7" s="2" t="s">
        <v>18</v>
      </c>
      <c r="P7" s="8" t="s">
        <v>634</v>
      </c>
      <c r="Q7" s="8">
        <v>97</v>
      </c>
    </row>
    <row r="8" spans="1:18" x14ac:dyDescent="0.25">
      <c r="A8" s="4">
        <v>510867301</v>
      </c>
      <c r="B8" s="5" t="s">
        <v>19</v>
      </c>
      <c r="C8" s="4" t="s">
        <v>20</v>
      </c>
      <c r="D8" s="547" t="s">
        <v>21</v>
      </c>
      <c r="E8" s="547"/>
      <c r="F8" s="547"/>
      <c r="G8" s="547"/>
      <c r="H8" s="547"/>
      <c r="I8" s="547"/>
      <c r="J8" s="547"/>
      <c r="K8" s="547"/>
      <c r="L8" s="547"/>
      <c r="M8" s="547"/>
      <c r="N8" s="4" t="s">
        <v>22</v>
      </c>
      <c r="P8" s="8" t="s">
        <v>630</v>
      </c>
      <c r="Q8" s="8">
        <v>54</v>
      </c>
    </row>
    <row r="9" spans="1:18" x14ac:dyDescent="0.25">
      <c r="A9" s="6">
        <v>510875767</v>
      </c>
      <c r="B9" s="7" t="s">
        <v>23</v>
      </c>
      <c r="C9" s="6" t="s">
        <v>24</v>
      </c>
      <c r="D9" s="6" t="s">
        <v>25</v>
      </c>
      <c r="E9" s="6" t="s">
        <v>26</v>
      </c>
      <c r="F9" s="6" t="s">
        <v>27</v>
      </c>
      <c r="G9" s="6" t="s">
        <v>28</v>
      </c>
      <c r="H9" s="6" t="s">
        <v>28</v>
      </c>
      <c r="I9" s="7" t="s">
        <v>29</v>
      </c>
      <c r="J9" s="6" t="s">
        <v>30</v>
      </c>
      <c r="K9" s="6" t="s">
        <v>31</v>
      </c>
      <c r="L9" s="6" t="s">
        <v>31</v>
      </c>
      <c r="M9" s="6" t="s">
        <v>31</v>
      </c>
      <c r="N9" s="6" t="s">
        <v>32</v>
      </c>
      <c r="P9" s="8" t="s">
        <v>18</v>
      </c>
      <c r="Q9" s="8">
        <f>SUM(Q7-Q8)</f>
        <v>43</v>
      </c>
    </row>
    <row r="10" spans="1:18" x14ac:dyDescent="0.25">
      <c r="A10" s="4">
        <v>510877546</v>
      </c>
      <c r="B10" s="5" t="s">
        <v>33</v>
      </c>
      <c r="C10" s="4" t="s">
        <v>34</v>
      </c>
      <c r="D10" s="4" t="s">
        <v>25</v>
      </c>
      <c r="E10" s="4" t="s">
        <v>35</v>
      </c>
      <c r="F10" s="4" t="s">
        <v>36</v>
      </c>
      <c r="G10" s="4" t="s">
        <v>31</v>
      </c>
      <c r="H10" s="4" t="s">
        <v>31</v>
      </c>
      <c r="I10" s="5" t="s">
        <v>37</v>
      </c>
      <c r="J10" s="4" t="s">
        <v>38</v>
      </c>
      <c r="K10" s="4" t="s">
        <v>31</v>
      </c>
      <c r="L10" s="4" t="s">
        <v>31</v>
      </c>
      <c r="M10" s="4" t="s">
        <v>31</v>
      </c>
      <c r="N10" s="4" t="s">
        <v>39</v>
      </c>
      <c r="P10" s="8" t="s">
        <v>635</v>
      </c>
      <c r="Q10" s="9">
        <v>6.57</v>
      </c>
    </row>
    <row r="11" spans="1:18" x14ac:dyDescent="0.25">
      <c r="A11" s="6">
        <v>510877675</v>
      </c>
      <c r="B11" s="7" t="s">
        <v>40</v>
      </c>
      <c r="C11" s="6" t="s">
        <v>34</v>
      </c>
      <c r="D11" s="6" t="s">
        <v>25</v>
      </c>
      <c r="E11" s="6" t="s">
        <v>41</v>
      </c>
      <c r="F11" s="6" t="s">
        <v>42</v>
      </c>
      <c r="G11" s="6" t="s">
        <v>43</v>
      </c>
      <c r="H11" s="6" t="s">
        <v>43</v>
      </c>
      <c r="I11" s="7" t="s">
        <v>44</v>
      </c>
      <c r="J11" s="6" t="s">
        <v>45</v>
      </c>
      <c r="K11" s="6" t="s">
        <v>31</v>
      </c>
      <c r="L11" s="6" t="s">
        <v>31</v>
      </c>
      <c r="M11" s="6" t="s">
        <v>31</v>
      </c>
      <c r="N11" s="6" t="s">
        <v>46</v>
      </c>
      <c r="P11" s="8" t="s">
        <v>636</v>
      </c>
      <c r="Q11" s="9">
        <v>8.64</v>
      </c>
    </row>
    <row r="12" spans="1:18" x14ac:dyDescent="0.25">
      <c r="A12" s="4">
        <v>510877701</v>
      </c>
      <c r="B12" s="5" t="s">
        <v>47</v>
      </c>
      <c r="C12" s="4" t="s">
        <v>48</v>
      </c>
      <c r="D12" s="4" t="s">
        <v>25</v>
      </c>
      <c r="E12" s="4" t="s">
        <v>41</v>
      </c>
      <c r="F12" s="4" t="s">
        <v>49</v>
      </c>
      <c r="G12" s="4" t="s">
        <v>43</v>
      </c>
      <c r="H12" s="4" t="s">
        <v>43</v>
      </c>
      <c r="I12" s="5" t="s">
        <v>50</v>
      </c>
      <c r="J12" s="4" t="s">
        <v>51</v>
      </c>
      <c r="K12" s="549" t="s">
        <v>52</v>
      </c>
      <c r="L12" s="549"/>
      <c r="M12" s="549"/>
      <c r="N12" s="549"/>
      <c r="P12" s="8" t="s">
        <v>637</v>
      </c>
      <c r="Q12" s="9">
        <v>6</v>
      </c>
    </row>
    <row r="13" spans="1:18" x14ac:dyDescent="0.25">
      <c r="A13" s="6">
        <v>510877831</v>
      </c>
      <c r="B13" s="7" t="s">
        <v>53</v>
      </c>
      <c r="C13" s="6" t="s">
        <v>34</v>
      </c>
      <c r="D13" s="6" t="s">
        <v>25</v>
      </c>
      <c r="E13" s="6" t="s">
        <v>41</v>
      </c>
      <c r="F13" s="6" t="s">
        <v>54</v>
      </c>
      <c r="G13" s="6" t="s">
        <v>43</v>
      </c>
      <c r="H13" s="6" t="s">
        <v>43</v>
      </c>
      <c r="I13" s="7" t="s">
        <v>55</v>
      </c>
      <c r="J13" s="6" t="s">
        <v>56</v>
      </c>
      <c r="K13" s="6" t="s">
        <v>31</v>
      </c>
      <c r="L13" s="6" t="s">
        <v>31</v>
      </c>
      <c r="M13" s="6" t="s">
        <v>31</v>
      </c>
      <c r="N13" s="6" t="s">
        <v>57</v>
      </c>
      <c r="P13" s="12" t="s">
        <v>631</v>
      </c>
      <c r="Q13" s="10">
        <v>-99.78</v>
      </c>
    </row>
    <row r="14" spans="1:18" x14ac:dyDescent="0.25">
      <c r="A14" s="4">
        <v>510877966</v>
      </c>
      <c r="B14" s="5" t="s">
        <v>58</v>
      </c>
      <c r="C14" s="4" t="s">
        <v>59</v>
      </c>
      <c r="D14" s="4" t="s">
        <v>25</v>
      </c>
      <c r="E14" s="4" t="s">
        <v>41</v>
      </c>
      <c r="F14" s="4" t="s">
        <v>60</v>
      </c>
      <c r="G14" s="4" t="s">
        <v>43</v>
      </c>
      <c r="H14" s="4" t="s">
        <v>43</v>
      </c>
      <c r="I14" s="5" t="s">
        <v>61</v>
      </c>
      <c r="J14" s="4" t="s">
        <v>62</v>
      </c>
      <c r="K14" s="549" t="s">
        <v>52</v>
      </c>
      <c r="L14" s="549"/>
      <c r="M14" s="549"/>
      <c r="N14" s="549"/>
    </row>
    <row r="15" spans="1:18" x14ac:dyDescent="0.25">
      <c r="A15" s="6">
        <v>510877970</v>
      </c>
      <c r="B15" s="7" t="s">
        <v>63</v>
      </c>
      <c r="C15" s="6" t="s">
        <v>24</v>
      </c>
      <c r="D15" s="6" t="s">
        <v>25</v>
      </c>
      <c r="E15" s="6" t="s">
        <v>41</v>
      </c>
      <c r="F15" s="6" t="s">
        <v>56</v>
      </c>
      <c r="G15" s="6" t="s">
        <v>43</v>
      </c>
      <c r="H15" s="6" t="s">
        <v>43</v>
      </c>
      <c r="I15" s="7" t="s">
        <v>64</v>
      </c>
      <c r="J15" s="6" t="s">
        <v>65</v>
      </c>
      <c r="K15" s="6" t="s">
        <v>31</v>
      </c>
      <c r="L15" s="6" t="s">
        <v>31</v>
      </c>
      <c r="M15" s="6" t="s">
        <v>31</v>
      </c>
      <c r="N15" s="6" t="s">
        <v>66</v>
      </c>
    </row>
    <row r="16" spans="1:18" x14ac:dyDescent="0.25">
      <c r="A16" s="4">
        <v>510878528</v>
      </c>
      <c r="B16" s="5" t="s">
        <v>67</v>
      </c>
      <c r="C16" s="4" t="s">
        <v>34</v>
      </c>
      <c r="D16" s="4" t="s">
        <v>25</v>
      </c>
      <c r="E16" s="4" t="s">
        <v>68</v>
      </c>
      <c r="F16" s="4" t="s">
        <v>69</v>
      </c>
      <c r="G16" s="4" t="s">
        <v>70</v>
      </c>
      <c r="H16" s="4" t="s">
        <v>71</v>
      </c>
      <c r="I16" s="5" t="s">
        <v>72</v>
      </c>
      <c r="J16" s="4" t="s">
        <v>73</v>
      </c>
      <c r="K16" s="4" t="s">
        <v>31</v>
      </c>
      <c r="L16" s="4" t="s">
        <v>31</v>
      </c>
      <c r="M16" s="4" t="s">
        <v>31</v>
      </c>
      <c r="N16" s="4" t="s">
        <v>74</v>
      </c>
    </row>
    <row r="17" spans="1:14" x14ac:dyDescent="0.25">
      <c r="A17" s="6">
        <v>510878545</v>
      </c>
      <c r="B17" s="7" t="s">
        <v>75</v>
      </c>
      <c r="C17" s="6" t="s">
        <v>34</v>
      </c>
      <c r="D17" s="6" t="s">
        <v>25</v>
      </c>
      <c r="E17" s="6" t="s">
        <v>76</v>
      </c>
      <c r="F17" s="6" t="s">
        <v>77</v>
      </c>
      <c r="G17" s="6" t="s">
        <v>78</v>
      </c>
      <c r="H17" s="6" t="s">
        <v>79</v>
      </c>
      <c r="I17" s="7" t="s">
        <v>80</v>
      </c>
      <c r="J17" s="6" t="s">
        <v>81</v>
      </c>
      <c r="K17" s="6" t="s">
        <v>31</v>
      </c>
      <c r="L17" s="6" t="s">
        <v>31</v>
      </c>
      <c r="M17" s="6" t="s">
        <v>31</v>
      </c>
      <c r="N17" s="6" t="s">
        <v>82</v>
      </c>
    </row>
    <row r="18" spans="1:14" x14ac:dyDescent="0.25">
      <c r="A18" s="4">
        <v>510878615</v>
      </c>
      <c r="B18" s="5" t="s">
        <v>83</v>
      </c>
      <c r="C18" s="4" t="s">
        <v>34</v>
      </c>
      <c r="D18" s="4" t="s">
        <v>25</v>
      </c>
      <c r="E18" s="4" t="s">
        <v>76</v>
      </c>
      <c r="F18" s="4" t="s">
        <v>84</v>
      </c>
      <c r="G18" s="4" t="s">
        <v>78</v>
      </c>
      <c r="H18" s="4" t="s">
        <v>79</v>
      </c>
      <c r="I18" s="5" t="s">
        <v>85</v>
      </c>
      <c r="J18" s="4" t="s">
        <v>86</v>
      </c>
      <c r="K18" s="4" t="s">
        <v>31</v>
      </c>
      <c r="L18" s="4" t="s">
        <v>31</v>
      </c>
      <c r="M18" s="4" t="s">
        <v>31</v>
      </c>
      <c r="N18" s="4" t="s">
        <v>87</v>
      </c>
    </row>
    <row r="19" spans="1:14" x14ac:dyDescent="0.25">
      <c r="A19" s="6">
        <v>510878719</v>
      </c>
      <c r="B19" s="7" t="s">
        <v>88</v>
      </c>
      <c r="C19" s="6" t="s">
        <v>34</v>
      </c>
      <c r="D19" s="6" t="s">
        <v>25</v>
      </c>
      <c r="E19" s="6" t="s">
        <v>89</v>
      </c>
      <c r="F19" s="6" t="s">
        <v>90</v>
      </c>
      <c r="G19" s="6" t="s">
        <v>43</v>
      </c>
      <c r="H19" s="6" t="s">
        <v>43</v>
      </c>
      <c r="I19" s="7" t="s">
        <v>91</v>
      </c>
      <c r="J19" s="6" t="s">
        <v>92</v>
      </c>
      <c r="K19" s="6" t="s">
        <v>31</v>
      </c>
      <c r="L19" s="6" t="s">
        <v>31</v>
      </c>
      <c r="M19" s="6" t="s">
        <v>31</v>
      </c>
      <c r="N19" s="6" t="s">
        <v>93</v>
      </c>
    </row>
    <row r="20" spans="1:14" x14ac:dyDescent="0.25">
      <c r="A20" s="4">
        <v>510879167</v>
      </c>
      <c r="B20" s="5" t="s">
        <v>94</v>
      </c>
      <c r="C20" s="4" t="s">
        <v>34</v>
      </c>
      <c r="D20" s="4" t="s">
        <v>25</v>
      </c>
      <c r="E20" s="4" t="s">
        <v>95</v>
      </c>
      <c r="F20" s="4" t="s">
        <v>96</v>
      </c>
      <c r="G20" s="4" t="s">
        <v>28</v>
      </c>
      <c r="H20" s="4" t="s">
        <v>28</v>
      </c>
      <c r="I20" s="5" t="s">
        <v>97</v>
      </c>
      <c r="J20" s="4" t="s">
        <v>98</v>
      </c>
      <c r="K20" s="4" t="s">
        <v>31</v>
      </c>
      <c r="L20" s="4" t="s">
        <v>31</v>
      </c>
      <c r="M20" s="4" t="s">
        <v>31</v>
      </c>
      <c r="N20" s="4" t="s">
        <v>99</v>
      </c>
    </row>
    <row r="21" spans="1:14" x14ac:dyDescent="0.25">
      <c r="A21" s="6">
        <v>510880030</v>
      </c>
      <c r="B21" s="7" t="s">
        <v>100</v>
      </c>
      <c r="C21" s="6" t="s">
        <v>34</v>
      </c>
      <c r="D21" s="6" t="s">
        <v>101</v>
      </c>
      <c r="E21" s="6" t="s">
        <v>102</v>
      </c>
      <c r="F21" s="6" t="s">
        <v>103</v>
      </c>
      <c r="G21" s="6" t="s">
        <v>104</v>
      </c>
      <c r="H21" s="6" t="s">
        <v>105</v>
      </c>
      <c r="I21" s="7" t="s">
        <v>106</v>
      </c>
      <c r="J21" s="6" t="s">
        <v>107</v>
      </c>
      <c r="K21" s="6" t="s">
        <v>31</v>
      </c>
      <c r="L21" s="6" t="s">
        <v>31</v>
      </c>
      <c r="M21" s="6" t="s">
        <v>31</v>
      </c>
      <c r="N21" s="6" t="s">
        <v>108</v>
      </c>
    </row>
    <row r="22" spans="1:14" x14ac:dyDescent="0.25">
      <c r="A22" s="4">
        <v>510881280</v>
      </c>
      <c r="B22" s="5" t="s">
        <v>109</v>
      </c>
      <c r="C22" s="4" t="s">
        <v>34</v>
      </c>
      <c r="D22" s="4" t="s">
        <v>25</v>
      </c>
      <c r="E22" s="4" t="s">
        <v>102</v>
      </c>
      <c r="F22" s="4" t="s">
        <v>110</v>
      </c>
      <c r="G22" s="4" t="s">
        <v>111</v>
      </c>
      <c r="H22" s="4" t="s">
        <v>112</v>
      </c>
      <c r="I22" s="5" t="s">
        <v>113</v>
      </c>
      <c r="J22" s="4" t="s">
        <v>114</v>
      </c>
      <c r="K22" s="4" t="s">
        <v>31</v>
      </c>
      <c r="L22" s="4" t="s">
        <v>31</v>
      </c>
      <c r="M22" s="4" t="s">
        <v>31</v>
      </c>
      <c r="N22" s="4" t="s">
        <v>115</v>
      </c>
    </row>
    <row r="23" spans="1:14" x14ac:dyDescent="0.25">
      <c r="A23" s="6">
        <v>510891745</v>
      </c>
      <c r="B23" s="7" t="s">
        <v>116</v>
      </c>
      <c r="C23" s="6" t="s">
        <v>34</v>
      </c>
      <c r="D23" s="6" t="s">
        <v>25</v>
      </c>
      <c r="E23" s="6" t="s">
        <v>102</v>
      </c>
      <c r="F23" s="6" t="s">
        <v>117</v>
      </c>
      <c r="G23" s="6" t="s">
        <v>31</v>
      </c>
      <c r="H23" s="6" t="s">
        <v>31</v>
      </c>
      <c r="I23" s="7" t="s">
        <v>118</v>
      </c>
      <c r="J23" s="6" t="s">
        <v>119</v>
      </c>
      <c r="K23" s="6" t="s">
        <v>31</v>
      </c>
      <c r="L23" s="6" t="s">
        <v>31</v>
      </c>
      <c r="M23" s="6" t="s">
        <v>31</v>
      </c>
      <c r="N23" s="6" t="s">
        <v>120</v>
      </c>
    </row>
    <row r="24" spans="1:14" x14ac:dyDescent="0.25">
      <c r="A24" s="4">
        <v>510892241</v>
      </c>
      <c r="B24" s="5" t="s">
        <v>121</v>
      </c>
      <c r="C24" s="4" t="s">
        <v>24</v>
      </c>
      <c r="D24" s="4" t="s">
        <v>25</v>
      </c>
      <c r="E24" s="4" t="s">
        <v>122</v>
      </c>
      <c r="F24" s="4" t="s">
        <v>123</v>
      </c>
      <c r="G24" s="4" t="s">
        <v>28</v>
      </c>
      <c r="H24" s="4" t="s">
        <v>28</v>
      </c>
      <c r="I24" s="5" t="s">
        <v>124</v>
      </c>
      <c r="J24" s="4" t="s">
        <v>125</v>
      </c>
      <c r="K24" s="4" t="s">
        <v>31</v>
      </c>
      <c r="L24" s="4" t="s">
        <v>31</v>
      </c>
      <c r="M24" s="4" t="s">
        <v>31</v>
      </c>
      <c r="N24" s="4" t="s">
        <v>126</v>
      </c>
    </row>
    <row r="25" spans="1:14" x14ac:dyDescent="0.25">
      <c r="A25" s="6">
        <v>510892321</v>
      </c>
      <c r="B25" s="7" t="s">
        <v>127</v>
      </c>
      <c r="C25" s="6" t="s">
        <v>24</v>
      </c>
      <c r="D25" s="6" t="s">
        <v>128</v>
      </c>
      <c r="E25" s="6" t="s">
        <v>122</v>
      </c>
      <c r="F25" s="6" t="s">
        <v>129</v>
      </c>
      <c r="G25" s="6" t="s">
        <v>28</v>
      </c>
      <c r="H25" s="6" t="s">
        <v>28</v>
      </c>
      <c r="I25" s="7" t="s">
        <v>130</v>
      </c>
      <c r="J25" s="6" t="s">
        <v>131</v>
      </c>
      <c r="K25" s="6" t="s">
        <v>31</v>
      </c>
      <c r="L25" s="6" t="s">
        <v>31</v>
      </c>
      <c r="M25" s="6" t="s">
        <v>31</v>
      </c>
      <c r="N25" s="6" t="s">
        <v>132</v>
      </c>
    </row>
    <row r="26" spans="1:14" x14ac:dyDescent="0.25">
      <c r="A26" s="4">
        <v>510893330</v>
      </c>
      <c r="B26" s="5" t="s">
        <v>133</v>
      </c>
      <c r="C26" s="4" t="s">
        <v>24</v>
      </c>
      <c r="D26" s="4" t="s">
        <v>25</v>
      </c>
      <c r="E26" s="4" t="s">
        <v>134</v>
      </c>
      <c r="F26" s="4" t="s">
        <v>135</v>
      </c>
      <c r="G26" s="4" t="s">
        <v>28</v>
      </c>
      <c r="H26" s="4" t="s">
        <v>28</v>
      </c>
      <c r="I26" s="5" t="s">
        <v>136</v>
      </c>
      <c r="J26" s="4" t="s">
        <v>137</v>
      </c>
      <c r="K26" s="4" t="s">
        <v>31</v>
      </c>
      <c r="L26" s="4" t="s">
        <v>31</v>
      </c>
      <c r="M26" s="4" t="s">
        <v>31</v>
      </c>
      <c r="N26" s="4" t="s">
        <v>138</v>
      </c>
    </row>
    <row r="27" spans="1:14" x14ac:dyDescent="0.25">
      <c r="A27" s="6">
        <v>510893369</v>
      </c>
      <c r="B27" s="7" t="s">
        <v>139</v>
      </c>
      <c r="C27" s="6" t="s">
        <v>24</v>
      </c>
      <c r="D27" s="6" t="s">
        <v>25</v>
      </c>
      <c r="E27" s="6" t="s">
        <v>140</v>
      </c>
      <c r="F27" s="6" t="s">
        <v>141</v>
      </c>
      <c r="G27" s="6" t="s">
        <v>43</v>
      </c>
      <c r="H27" s="6" t="s">
        <v>43</v>
      </c>
      <c r="I27" s="7" t="s">
        <v>142</v>
      </c>
      <c r="J27" s="6" t="s">
        <v>143</v>
      </c>
      <c r="K27" s="6" t="s">
        <v>31</v>
      </c>
      <c r="L27" s="6" t="s">
        <v>31</v>
      </c>
      <c r="M27" s="6" t="s">
        <v>31</v>
      </c>
      <c r="N27" s="6" t="s">
        <v>144</v>
      </c>
    </row>
    <row r="28" spans="1:14" x14ac:dyDescent="0.25">
      <c r="A28" s="4">
        <v>510893413</v>
      </c>
      <c r="B28" s="5" t="s">
        <v>145</v>
      </c>
      <c r="C28" s="4" t="s">
        <v>34</v>
      </c>
      <c r="D28" s="4" t="s">
        <v>25</v>
      </c>
      <c r="E28" s="4" t="s">
        <v>102</v>
      </c>
      <c r="F28" s="4" t="s">
        <v>146</v>
      </c>
      <c r="G28" s="4" t="s">
        <v>31</v>
      </c>
      <c r="H28" s="4" t="s">
        <v>31</v>
      </c>
      <c r="I28" s="5" t="s">
        <v>147</v>
      </c>
      <c r="J28" s="4" t="s">
        <v>148</v>
      </c>
      <c r="K28" s="4" t="s">
        <v>31</v>
      </c>
      <c r="L28" s="4" t="s">
        <v>31</v>
      </c>
      <c r="M28" s="4" t="s">
        <v>31</v>
      </c>
      <c r="N28" s="4" t="s">
        <v>149</v>
      </c>
    </row>
    <row r="29" spans="1:14" x14ac:dyDescent="0.25">
      <c r="A29" s="6">
        <v>510893663</v>
      </c>
      <c r="B29" s="7" t="s">
        <v>150</v>
      </c>
      <c r="C29" s="6" t="s">
        <v>24</v>
      </c>
      <c r="D29" s="6" t="s">
        <v>25</v>
      </c>
      <c r="E29" s="6" t="s">
        <v>102</v>
      </c>
      <c r="F29" s="6" t="s">
        <v>151</v>
      </c>
      <c r="G29" s="6" t="s">
        <v>31</v>
      </c>
      <c r="H29" s="6" t="s">
        <v>31</v>
      </c>
      <c r="I29" s="7" t="s">
        <v>152</v>
      </c>
      <c r="J29" s="6" t="s">
        <v>153</v>
      </c>
      <c r="K29" s="6" t="s">
        <v>31</v>
      </c>
      <c r="L29" s="6" t="s">
        <v>31</v>
      </c>
      <c r="M29" s="6" t="s">
        <v>31</v>
      </c>
      <c r="N29" s="6" t="s">
        <v>154</v>
      </c>
    </row>
    <row r="30" spans="1:14" x14ac:dyDescent="0.25">
      <c r="A30" s="4">
        <v>510893680</v>
      </c>
      <c r="B30" s="5" t="s">
        <v>155</v>
      </c>
      <c r="C30" s="4" t="s">
        <v>24</v>
      </c>
      <c r="D30" s="4" t="s">
        <v>128</v>
      </c>
      <c r="E30" s="4" t="s">
        <v>102</v>
      </c>
      <c r="F30" s="4" t="s">
        <v>156</v>
      </c>
      <c r="G30" s="4" t="s">
        <v>31</v>
      </c>
      <c r="H30" s="4" t="s">
        <v>31</v>
      </c>
      <c r="I30" s="5" t="s">
        <v>157</v>
      </c>
      <c r="J30" s="4" t="s">
        <v>158</v>
      </c>
      <c r="K30" s="4" t="s">
        <v>31</v>
      </c>
      <c r="L30" s="4" t="s">
        <v>31</v>
      </c>
      <c r="M30" s="4" t="s">
        <v>31</v>
      </c>
      <c r="N30" s="4" t="s">
        <v>159</v>
      </c>
    </row>
    <row r="31" spans="1:14" x14ac:dyDescent="0.25">
      <c r="A31" s="6">
        <v>510895409</v>
      </c>
      <c r="B31" s="7" t="s">
        <v>160</v>
      </c>
      <c r="C31" s="6" t="s">
        <v>34</v>
      </c>
      <c r="D31" s="6" t="s">
        <v>25</v>
      </c>
      <c r="E31" s="6" t="s">
        <v>102</v>
      </c>
      <c r="F31" s="6" t="s">
        <v>161</v>
      </c>
      <c r="G31" s="6" t="s">
        <v>31</v>
      </c>
      <c r="H31" s="6" t="s">
        <v>31</v>
      </c>
      <c r="I31" s="7" t="s">
        <v>162</v>
      </c>
      <c r="J31" s="6" t="s">
        <v>163</v>
      </c>
      <c r="K31" s="6" t="s">
        <v>31</v>
      </c>
      <c r="L31" s="6" t="s">
        <v>31</v>
      </c>
      <c r="M31" s="6" t="s">
        <v>31</v>
      </c>
      <c r="N31" s="6" t="s">
        <v>164</v>
      </c>
    </row>
    <row r="32" spans="1:14" x14ac:dyDescent="0.25">
      <c r="A32" s="4">
        <v>510895431</v>
      </c>
      <c r="B32" s="5" t="s">
        <v>165</v>
      </c>
      <c r="C32" s="4" t="s">
        <v>24</v>
      </c>
      <c r="D32" s="4" t="s">
        <v>25</v>
      </c>
      <c r="E32" s="4" t="s">
        <v>102</v>
      </c>
      <c r="F32" s="4" t="s">
        <v>166</v>
      </c>
      <c r="G32" s="4" t="s">
        <v>31</v>
      </c>
      <c r="H32" s="4" t="s">
        <v>31</v>
      </c>
      <c r="I32" s="5" t="s">
        <v>167</v>
      </c>
      <c r="J32" s="4" t="s">
        <v>168</v>
      </c>
      <c r="K32" s="4" t="s">
        <v>31</v>
      </c>
      <c r="L32" s="4" t="s">
        <v>31</v>
      </c>
      <c r="M32" s="4" t="s">
        <v>31</v>
      </c>
      <c r="N32" s="4" t="s">
        <v>82</v>
      </c>
    </row>
    <row r="33" spans="1:14" x14ac:dyDescent="0.25">
      <c r="A33" s="6">
        <v>510895511</v>
      </c>
      <c r="B33" s="7" t="s">
        <v>169</v>
      </c>
      <c r="C33" s="6" t="s">
        <v>34</v>
      </c>
      <c r="D33" s="6" t="s">
        <v>25</v>
      </c>
      <c r="E33" s="6" t="s">
        <v>102</v>
      </c>
      <c r="F33" s="6" t="s">
        <v>170</v>
      </c>
      <c r="G33" s="6" t="s">
        <v>31</v>
      </c>
      <c r="H33" s="6" t="s">
        <v>31</v>
      </c>
      <c r="I33" s="7" t="s">
        <v>171</v>
      </c>
      <c r="J33" s="6" t="s">
        <v>172</v>
      </c>
      <c r="K33" s="6" t="s">
        <v>31</v>
      </c>
      <c r="L33" s="6" t="s">
        <v>31</v>
      </c>
      <c r="M33" s="6" t="s">
        <v>31</v>
      </c>
      <c r="N33" s="6" t="s">
        <v>93</v>
      </c>
    </row>
    <row r="34" spans="1:14" x14ac:dyDescent="0.25">
      <c r="A34" s="4">
        <v>510895518</v>
      </c>
      <c r="B34" s="5" t="s">
        <v>173</v>
      </c>
      <c r="C34" s="4" t="s">
        <v>34</v>
      </c>
      <c r="D34" s="4" t="s">
        <v>25</v>
      </c>
      <c r="E34" s="4" t="s">
        <v>102</v>
      </c>
      <c r="F34" s="4" t="s">
        <v>174</v>
      </c>
      <c r="G34" s="4" t="s">
        <v>31</v>
      </c>
      <c r="H34" s="4" t="s">
        <v>31</v>
      </c>
      <c r="I34" s="5" t="s">
        <v>175</v>
      </c>
      <c r="J34" s="4" t="s">
        <v>176</v>
      </c>
      <c r="K34" s="4" t="s">
        <v>31</v>
      </c>
      <c r="L34" s="4" t="s">
        <v>31</v>
      </c>
      <c r="M34" s="4" t="s">
        <v>31</v>
      </c>
      <c r="N34" s="4" t="s">
        <v>82</v>
      </c>
    </row>
    <row r="35" spans="1:14" x14ac:dyDescent="0.25">
      <c r="A35" s="6">
        <v>510895541</v>
      </c>
      <c r="B35" s="7" t="s">
        <v>177</v>
      </c>
      <c r="C35" s="6" t="s">
        <v>34</v>
      </c>
      <c r="D35" s="6" t="s">
        <v>25</v>
      </c>
      <c r="E35" s="6" t="s">
        <v>102</v>
      </c>
      <c r="F35" s="6" t="s">
        <v>178</v>
      </c>
      <c r="G35" s="6" t="s">
        <v>31</v>
      </c>
      <c r="H35" s="6" t="s">
        <v>31</v>
      </c>
      <c r="I35" s="7" t="s">
        <v>179</v>
      </c>
      <c r="J35" s="6" t="s">
        <v>180</v>
      </c>
      <c r="K35" s="6" t="s">
        <v>31</v>
      </c>
      <c r="L35" s="6" t="s">
        <v>31</v>
      </c>
      <c r="M35" s="6" t="s">
        <v>31</v>
      </c>
      <c r="N35" s="6" t="s">
        <v>181</v>
      </c>
    </row>
    <row r="36" spans="1:14" x14ac:dyDescent="0.25">
      <c r="A36" s="4">
        <v>510895543</v>
      </c>
      <c r="B36" s="5" t="s">
        <v>182</v>
      </c>
      <c r="C36" s="4" t="s">
        <v>24</v>
      </c>
      <c r="D36" s="4" t="s">
        <v>25</v>
      </c>
      <c r="E36" s="4" t="s">
        <v>102</v>
      </c>
      <c r="F36" s="4" t="s">
        <v>183</v>
      </c>
      <c r="G36" s="4" t="s">
        <v>31</v>
      </c>
      <c r="H36" s="4" t="s">
        <v>31</v>
      </c>
      <c r="I36" s="5" t="s">
        <v>184</v>
      </c>
      <c r="J36" s="4" t="s">
        <v>185</v>
      </c>
      <c r="K36" s="4" t="s">
        <v>31</v>
      </c>
      <c r="L36" s="4" t="s">
        <v>31</v>
      </c>
      <c r="M36" s="4" t="s">
        <v>31</v>
      </c>
      <c r="N36" s="4" t="s">
        <v>186</v>
      </c>
    </row>
    <row r="37" spans="1:14" x14ac:dyDescent="0.25">
      <c r="A37" s="6">
        <v>510895855</v>
      </c>
      <c r="B37" s="7" t="s">
        <v>187</v>
      </c>
      <c r="C37" s="6" t="s">
        <v>34</v>
      </c>
      <c r="D37" s="6" t="s">
        <v>25</v>
      </c>
      <c r="E37" s="6" t="s">
        <v>102</v>
      </c>
      <c r="F37" s="6" t="s">
        <v>188</v>
      </c>
      <c r="G37" s="6" t="s">
        <v>31</v>
      </c>
      <c r="H37" s="6" t="s">
        <v>31</v>
      </c>
      <c r="I37" s="7" t="s">
        <v>189</v>
      </c>
      <c r="J37" s="6" t="s">
        <v>190</v>
      </c>
      <c r="K37" s="6" t="s">
        <v>31</v>
      </c>
      <c r="L37" s="6" t="s">
        <v>31</v>
      </c>
      <c r="M37" s="6" t="s">
        <v>31</v>
      </c>
      <c r="N37" s="6" t="s">
        <v>191</v>
      </c>
    </row>
    <row r="38" spans="1:14" x14ac:dyDescent="0.25">
      <c r="A38" s="4">
        <v>510895883</v>
      </c>
      <c r="B38" s="5" t="s">
        <v>192</v>
      </c>
      <c r="C38" s="4" t="s">
        <v>34</v>
      </c>
      <c r="D38" s="4" t="s">
        <v>25</v>
      </c>
      <c r="E38" s="4" t="s">
        <v>102</v>
      </c>
      <c r="F38" s="4" t="s">
        <v>193</v>
      </c>
      <c r="G38" s="4" t="s">
        <v>31</v>
      </c>
      <c r="H38" s="4" t="s">
        <v>31</v>
      </c>
      <c r="I38" s="5" t="s">
        <v>194</v>
      </c>
      <c r="J38" s="4" t="s">
        <v>195</v>
      </c>
      <c r="K38" s="4" t="s">
        <v>31</v>
      </c>
      <c r="L38" s="4" t="s">
        <v>31</v>
      </c>
      <c r="M38" s="4" t="s">
        <v>31</v>
      </c>
      <c r="N38" s="4" t="s">
        <v>164</v>
      </c>
    </row>
    <row r="39" spans="1:14" x14ac:dyDescent="0.25">
      <c r="A39" s="6">
        <v>510895927</v>
      </c>
      <c r="B39" s="7" t="s">
        <v>196</v>
      </c>
      <c r="C39" s="6" t="s">
        <v>24</v>
      </c>
      <c r="D39" s="6" t="s">
        <v>128</v>
      </c>
      <c r="E39" s="6" t="s">
        <v>102</v>
      </c>
      <c r="F39" s="6" t="s">
        <v>163</v>
      </c>
      <c r="G39" s="6" t="s">
        <v>31</v>
      </c>
      <c r="H39" s="6" t="s">
        <v>31</v>
      </c>
      <c r="I39" s="7" t="s">
        <v>197</v>
      </c>
      <c r="J39" s="6" t="s">
        <v>198</v>
      </c>
      <c r="K39" s="6" t="s">
        <v>31</v>
      </c>
      <c r="L39" s="6" t="s">
        <v>31</v>
      </c>
      <c r="M39" s="6" t="s">
        <v>31</v>
      </c>
      <c r="N39" s="6" t="s">
        <v>199</v>
      </c>
    </row>
    <row r="40" spans="1:14" x14ac:dyDescent="0.25">
      <c r="A40" s="4">
        <v>510895991</v>
      </c>
      <c r="B40" s="5" t="s">
        <v>200</v>
      </c>
      <c r="C40" s="4" t="s">
        <v>24</v>
      </c>
      <c r="D40" s="4" t="s">
        <v>101</v>
      </c>
      <c r="E40" s="4" t="s">
        <v>102</v>
      </c>
      <c r="F40" s="4" t="s">
        <v>201</v>
      </c>
      <c r="G40" s="4" t="s">
        <v>31</v>
      </c>
      <c r="H40" s="4" t="s">
        <v>31</v>
      </c>
      <c r="I40" s="5" t="s">
        <v>202</v>
      </c>
      <c r="J40" s="4" t="s">
        <v>203</v>
      </c>
      <c r="K40" s="4" t="s">
        <v>31</v>
      </c>
      <c r="L40" s="4" t="s">
        <v>31</v>
      </c>
      <c r="M40" s="4" t="s">
        <v>31</v>
      </c>
      <c r="N40" s="4" t="s">
        <v>204</v>
      </c>
    </row>
    <row r="41" spans="1:14" x14ac:dyDescent="0.25">
      <c r="A41" s="6">
        <v>510896793</v>
      </c>
      <c r="B41" s="7" t="s">
        <v>205</v>
      </c>
      <c r="C41" s="6" t="s">
        <v>24</v>
      </c>
      <c r="D41" s="6" t="s">
        <v>101</v>
      </c>
      <c r="E41" s="6" t="s">
        <v>102</v>
      </c>
      <c r="F41" s="6" t="s">
        <v>206</v>
      </c>
      <c r="G41" s="6" t="s">
        <v>31</v>
      </c>
      <c r="H41" s="6" t="s">
        <v>31</v>
      </c>
      <c r="I41" s="7" t="s">
        <v>207</v>
      </c>
      <c r="J41" s="6" t="s">
        <v>208</v>
      </c>
      <c r="K41" s="6" t="s">
        <v>31</v>
      </c>
      <c r="L41" s="6" t="s">
        <v>31</v>
      </c>
      <c r="M41" s="6" t="s">
        <v>31</v>
      </c>
      <c r="N41" s="6" t="s">
        <v>209</v>
      </c>
    </row>
    <row r="42" spans="1:14" x14ac:dyDescent="0.25">
      <c r="A42" s="4">
        <v>510896961</v>
      </c>
      <c r="B42" s="5" t="s">
        <v>210</v>
      </c>
      <c r="C42" s="4" t="s">
        <v>34</v>
      </c>
      <c r="D42" s="4" t="s">
        <v>101</v>
      </c>
      <c r="E42" s="4" t="s">
        <v>102</v>
      </c>
      <c r="F42" s="4" t="s">
        <v>211</v>
      </c>
      <c r="G42" s="4" t="s">
        <v>31</v>
      </c>
      <c r="H42" s="4" t="s">
        <v>31</v>
      </c>
      <c r="I42" s="5" t="s">
        <v>212</v>
      </c>
      <c r="J42" s="4" t="s">
        <v>213</v>
      </c>
      <c r="K42" s="4" t="s">
        <v>31</v>
      </c>
      <c r="L42" s="4" t="s">
        <v>31</v>
      </c>
      <c r="M42" s="4" t="s">
        <v>31</v>
      </c>
      <c r="N42" s="4" t="s">
        <v>214</v>
      </c>
    </row>
    <row r="43" spans="1:14" x14ac:dyDescent="0.25">
      <c r="A43" s="6">
        <v>510897224</v>
      </c>
      <c r="B43" s="7" t="s">
        <v>215</v>
      </c>
      <c r="C43" s="6" t="s">
        <v>34</v>
      </c>
      <c r="D43" s="6" t="s">
        <v>101</v>
      </c>
      <c r="E43" s="6" t="s">
        <v>41</v>
      </c>
      <c r="F43" s="6" t="s">
        <v>216</v>
      </c>
      <c r="G43" s="6" t="s">
        <v>43</v>
      </c>
      <c r="H43" s="6" t="s">
        <v>43</v>
      </c>
      <c r="I43" s="7" t="s">
        <v>217</v>
      </c>
      <c r="J43" s="6" t="s">
        <v>218</v>
      </c>
      <c r="K43" s="6" t="s">
        <v>31</v>
      </c>
      <c r="L43" s="6" t="s">
        <v>31</v>
      </c>
      <c r="M43" s="6" t="s">
        <v>31</v>
      </c>
      <c r="N43" s="6" t="s">
        <v>219</v>
      </c>
    </row>
    <row r="44" spans="1:14" x14ac:dyDescent="0.25">
      <c r="A44" s="4">
        <v>510897267</v>
      </c>
      <c r="B44" s="5" t="s">
        <v>220</v>
      </c>
      <c r="C44" s="4" t="s">
        <v>24</v>
      </c>
      <c r="D44" s="4" t="s">
        <v>101</v>
      </c>
      <c r="E44" s="4" t="s">
        <v>41</v>
      </c>
      <c r="F44" s="4" t="s">
        <v>218</v>
      </c>
      <c r="G44" s="4" t="s">
        <v>43</v>
      </c>
      <c r="H44" s="4" t="s">
        <v>43</v>
      </c>
      <c r="I44" s="5" t="s">
        <v>221</v>
      </c>
      <c r="J44" s="4" t="s">
        <v>222</v>
      </c>
      <c r="K44" s="4" t="s">
        <v>31</v>
      </c>
      <c r="L44" s="4" t="s">
        <v>31</v>
      </c>
      <c r="M44" s="4" t="s">
        <v>31</v>
      </c>
      <c r="N44" s="4" t="s">
        <v>223</v>
      </c>
    </row>
    <row r="45" spans="1:14" x14ac:dyDescent="0.25">
      <c r="A45" s="6">
        <v>510899185</v>
      </c>
      <c r="B45" s="7" t="s">
        <v>224</v>
      </c>
      <c r="C45" s="6" t="s">
        <v>24</v>
      </c>
      <c r="D45" s="6" t="s">
        <v>101</v>
      </c>
      <c r="E45" s="6" t="s">
        <v>89</v>
      </c>
      <c r="F45" s="6" t="s">
        <v>225</v>
      </c>
      <c r="G45" s="6" t="s">
        <v>43</v>
      </c>
      <c r="H45" s="6" t="s">
        <v>226</v>
      </c>
      <c r="I45" s="7" t="s">
        <v>227</v>
      </c>
      <c r="J45" s="6" t="s">
        <v>228</v>
      </c>
      <c r="K45" s="6" t="s">
        <v>31</v>
      </c>
      <c r="L45" s="6" t="s">
        <v>31</v>
      </c>
      <c r="M45" s="6" t="s">
        <v>31</v>
      </c>
      <c r="N45" s="6" t="s">
        <v>229</v>
      </c>
    </row>
    <row r="46" spans="1:14" x14ac:dyDescent="0.25">
      <c r="A46" s="4">
        <v>510899307</v>
      </c>
      <c r="B46" s="5" t="s">
        <v>230</v>
      </c>
      <c r="C46" s="4" t="s">
        <v>34</v>
      </c>
      <c r="D46" s="4" t="s">
        <v>25</v>
      </c>
      <c r="E46" s="4" t="s">
        <v>89</v>
      </c>
      <c r="F46" s="4" t="s">
        <v>231</v>
      </c>
      <c r="G46" s="4" t="s">
        <v>43</v>
      </c>
      <c r="H46" s="4" t="s">
        <v>43</v>
      </c>
      <c r="I46" s="5" t="s">
        <v>232</v>
      </c>
      <c r="J46" s="4" t="s">
        <v>233</v>
      </c>
      <c r="K46" s="4" t="s">
        <v>31</v>
      </c>
      <c r="L46" s="4" t="s">
        <v>31</v>
      </c>
      <c r="M46" s="4" t="s">
        <v>31</v>
      </c>
      <c r="N46" s="4" t="s">
        <v>234</v>
      </c>
    </row>
    <row r="47" spans="1:14" x14ac:dyDescent="0.25">
      <c r="A47" s="6">
        <v>510899604</v>
      </c>
      <c r="B47" s="7" t="s">
        <v>235</v>
      </c>
      <c r="C47" s="6" t="s">
        <v>34</v>
      </c>
      <c r="D47" s="6" t="s">
        <v>101</v>
      </c>
      <c r="E47" s="6" t="s">
        <v>102</v>
      </c>
      <c r="F47" s="6" t="s">
        <v>236</v>
      </c>
      <c r="G47" s="6" t="s">
        <v>237</v>
      </c>
      <c r="H47" s="6" t="s">
        <v>31</v>
      </c>
      <c r="I47" s="7" t="s">
        <v>238</v>
      </c>
      <c r="J47" s="6" t="s">
        <v>213</v>
      </c>
      <c r="K47" s="6" t="s">
        <v>31</v>
      </c>
      <c r="L47" s="6" t="s">
        <v>31</v>
      </c>
      <c r="M47" s="6" t="s">
        <v>31</v>
      </c>
      <c r="N47" s="6" t="s">
        <v>239</v>
      </c>
    </row>
    <row r="48" spans="1:14" x14ac:dyDescent="0.25">
      <c r="A48" s="4">
        <v>510903236</v>
      </c>
      <c r="B48" s="5" t="s">
        <v>240</v>
      </c>
      <c r="C48" s="4" t="s">
        <v>34</v>
      </c>
      <c r="D48" s="4" t="s">
        <v>25</v>
      </c>
      <c r="E48" s="4" t="s">
        <v>102</v>
      </c>
      <c r="F48" s="4" t="s">
        <v>241</v>
      </c>
      <c r="G48" s="4" t="s">
        <v>31</v>
      </c>
      <c r="H48" s="4" t="s">
        <v>31</v>
      </c>
      <c r="I48" s="5" t="s">
        <v>242</v>
      </c>
      <c r="J48" s="4" t="s">
        <v>243</v>
      </c>
      <c r="K48" s="4" t="s">
        <v>31</v>
      </c>
      <c r="L48" s="4" t="s">
        <v>31</v>
      </c>
      <c r="M48" s="4" t="s">
        <v>31</v>
      </c>
      <c r="N48" s="4" t="s">
        <v>244</v>
      </c>
    </row>
    <row r="49" spans="1:14" x14ac:dyDescent="0.25">
      <c r="A49" s="6">
        <v>510903289</v>
      </c>
      <c r="B49" s="7" t="s">
        <v>245</v>
      </c>
      <c r="C49" s="6" t="s">
        <v>24</v>
      </c>
      <c r="D49" s="6" t="s">
        <v>25</v>
      </c>
      <c r="E49" s="6" t="s">
        <v>102</v>
      </c>
      <c r="F49" s="6" t="s">
        <v>246</v>
      </c>
      <c r="G49" s="6" t="s">
        <v>31</v>
      </c>
      <c r="H49" s="6" t="s">
        <v>31</v>
      </c>
      <c r="I49" s="7" t="s">
        <v>247</v>
      </c>
      <c r="J49" s="6" t="s">
        <v>248</v>
      </c>
      <c r="K49" s="6" t="s">
        <v>31</v>
      </c>
      <c r="L49" s="6" t="s">
        <v>31</v>
      </c>
      <c r="M49" s="6" t="s">
        <v>31</v>
      </c>
      <c r="N49" s="6" t="s">
        <v>244</v>
      </c>
    </row>
    <row r="50" spans="1:14" x14ac:dyDescent="0.25">
      <c r="A50" s="4">
        <v>510903342</v>
      </c>
      <c r="B50" s="5" t="s">
        <v>249</v>
      </c>
      <c r="C50" s="4" t="s">
        <v>34</v>
      </c>
      <c r="D50" s="4" t="s">
        <v>25</v>
      </c>
      <c r="E50" s="4" t="s">
        <v>102</v>
      </c>
      <c r="F50" s="4" t="s">
        <v>250</v>
      </c>
      <c r="G50" s="4" t="s">
        <v>31</v>
      </c>
      <c r="H50" s="4" t="s">
        <v>31</v>
      </c>
      <c r="I50" s="5" t="s">
        <v>251</v>
      </c>
      <c r="J50" s="4" t="s">
        <v>151</v>
      </c>
      <c r="K50" s="4" t="s">
        <v>31</v>
      </c>
      <c r="L50" s="4" t="s">
        <v>31</v>
      </c>
      <c r="M50" s="4" t="s">
        <v>31</v>
      </c>
      <c r="N50" s="4" t="s">
        <v>252</v>
      </c>
    </row>
    <row r="51" spans="1:14" x14ac:dyDescent="0.25">
      <c r="A51" s="6">
        <v>510903444</v>
      </c>
      <c r="B51" s="7" t="s">
        <v>253</v>
      </c>
      <c r="C51" s="6" t="s">
        <v>34</v>
      </c>
      <c r="D51" s="6" t="s">
        <v>25</v>
      </c>
      <c r="E51" s="6" t="s">
        <v>102</v>
      </c>
      <c r="F51" s="6" t="s">
        <v>254</v>
      </c>
      <c r="G51" s="6" t="s">
        <v>31</v>
      </c>
      <c r="H51" s="6" t="s">
        <v>31</v>
      </c>
      <c r="I51" s="7" t="s">
        <v>255</v>
      </c>
      <c r="J51" s="6" t="s">
        <v>243</v>
      </c>
      <c r="K51" s="6" t="s">
        <v>31</v>
      </c>
      <c r="L51" s="6" t="s">
        <v>31</v>
      </c>
      <c r="M51" s="6" t="s">
        <v>31</v>
      </c>
      <c r="N51" s="6" t="s">
        <v>256</v>
      </c>
    </row>
    <row r="52" spans="1:14" x14ac:dyDescent="0.25">
      <c r="A52" s="4">
        <v>510903501</v>
      </c>
      <c r="B52" s="5" t="s">
        <v>257</v>
      </c>
      <c r="C52" s="4" t="s">
        <v>34</v>
      </c>
      <c r="D52" s="4" t="s">
        <v>25</v>
      </c>
      <c r="E52" s="4" t="s">
        <v>102</v>
      </c>
      <c r="F52" s="4" t="s">
        <v>258</v>
      </c>
      <c r="G52" s="4" t="s">
        <v>31</v>
      </c>
      <c r="H52" s="4" t="s">
        <v>31</v>
      </c>
      <c r="I52" s="5" t="s">
        <v>259</v>
      </c>
      <c r="J52" s="4" t="s">
        <v>260</v>
      </c>
      <c r="K52" s="4" t="s">
        <v>31</v>
      </c>
      <c r="L52" s="4" t="s">
        <v>31</v>
      </c>
      <c r="M52" s="4" t="s">
        <v>31</v>
      </c>
      <c r="N52" s="4" t="s">
        <v>261</v>
      </c>
    </row>
    <row r="53" spans="1:14" x14ac:dyDescent="0.25">
      <c r="A53" s="6">
        <v>510903656</v>
      </c>
      <c r="B53" s="7" t="s">
        <v>262</v>
      </c>
      <c r="C53" s="6" t="s">
        <v>24</v>
      </c>
      <c r="D53" s="6" t="s">
        <v>25</v>
      </c>
      <c r="E53" s="6" t="s">
        <v>102</v>
      </c>
      <c r="F53" s="6" t="s">
        <v>263</v>
      </c>
      <c r="G53" s="6" t="s">
        <v>31</v>
      </c>
      <c r="H53" s="6" t="s">
        <v>31</v>
      </c>
      <c r="I53" s="7" t="s">
        <v>264</v>
      </c>
      <c r="J53" s="6" t="s">
        <v>265</v>
      </c>
      <c r="K53" s="6" t="s">
        <v>31</v>
      </c>
      <c r="L53" s="6" t="s">
        <v>31</v>
      </c>
      <c r="M53" s="6" t="s">
        <v>31</v>
      </c>
      <c r="N53" s="6" t="s">
        <v>266</v>
      </c>
    </row>
    <row r="54" spans="1:14" x14ac:dyDescent="0.25">
      <c r="A54" s="4">
        <v>510903978</v>
      </c>
      <c r="B54" s="5" t="s">
        <v>267</v>
      </c>
      <c r="C54" s="4" t="s">
        <v>24</v>
      </c>
      <c r="D54" s="4" t="s">
        <v>25</v>
      </c>
      <c r="E54" s="4" t="s">
        <v>102</v>
      </c>
      <c r="F54" s="4" t="s">
        <v>268</v>
      </c>
      <c r="G54" s="4" t="s">
        <v>31</v>
      </c>
      <c r="H54" s="4" t="s">
        <v>31</v>
      </c>
      <c r="I54" s="5" t="s">
        <v>269</v>
      </c>
      <c r="J54" s="4" t="s">
        <v>270</v>
      </c>
      <c r="K54" s="4" t="s">
        <v>31</v>
      </c>
      <c r="L54" s="4" t="s">
        <v>31</v>
      </c>
      <c r="M54" s="4" t="s">
        <v>31</v>
      </c>
      <c r="N54" s="4" t="s">
        <v>271</v>
      </c>
    </row>
    <row r="55" spans="1:14" x14ac:dyDescent="0.25">
      <c r="A55" s="6">
        <v>510904092</v>
      </c>
      <c r="B55" s="7" t="s">
        <v>272</v>
      </c>
      <c r="C55" s="6" t="s">
        <v>34</v>
      </c>
      <c r="D55" s="6" t="s">
        <v>25</v>
      </c>
      <c r="E55" s="6" t="s">
        <v>102</v>
      </c>
      <c r="F55" s="6" t="s">
        <v>273</v>
      </c>
      <c r="G55" s="6" t="s">
        <v>31</v>
      </c>
      <c r="H55" s="6" t="s">
        <v>31</v>
      </c>
      <c r="I55" s="7" t="s">
        <v>274</v>
      </c>
      <c r="J55" s="6" t="s">
        <v>275</v>
      </c>
      <c r="K55" s="6" t="s">
        <v>31</v>
      </c>
      <c r="L55" s="6" t="s">
        <v>31</v>
      </c>
      <c r="M55" s="6" t="s">
        <v>31</v>
      </c>
      <c r="N55" s="6" t="s">
        <v>276</v>
      </c>
    </row>
    <row r="56" spans="1:14" x14ac:dyDescent="0.25">
      <c r="A56" s="4">
        <v>510904212</v>
      </c>
      <c r="B56" s="5" t="s">
        <v>277</v>
      </c>
      <c r="C56" s="4" t="s">
        <v>24</v>
      </c>
      <c r="D56" s="4" t="s">
        <v>25</v>
      </c>
      <c r="E56" s="4" t="s">
        <v>102</v>
      </c>
      <c r="F56" s="4" t="s">
        <v>278</v>
      </c>
      <c r="G56" s="4" t="s">
        <v>31</v>
      </c>
      <c r="H56" s="4" t="s">
        <v>31</v>
      </c>
      <c r="I56" s="5" t="s">
        <v>279</v>
      </c>
      <c r="J56" s="4" t="s">
        <v>280</v>
      </c>
      <c r="K56" s="4" t="s">
        <v>31</v>
      </c>
      <c r="L56" s="4" t="s">
        <v>31</v>
      </c>
      <c r="M56" s="4" t="s">
        <v>31</v>
      </c>
      <c r="N56" s="4" t="s">
        <v>281</v>
      </c>
    </row>
    <row r="57" spans="1:14" x14ac:dyDescent="0.25">
      <c r="A57" s="6">
        <v>510904254</v>
      </c>
      <c r="B57" s="7" t="s">
        <v>282</v>
      </c>
      <c r="C57" s="6" t="s">
        <v>34</v>
      </c>
      <c r="D57" s="6" t="s">
        <v>25</v>
      </c>
      <c r="E57" s="6" t="s">
        <v>102</v>
      </c>
      <c r="F57" s="6" t="s">
        <v>283</v>
      </c>
      <c r="G57" s="6" t="s">
        <v>31</v>
      </c>
      <c r="H57" s="6" t="s">
        <v>31</v>
      </c>
      <c r="I57" s="7" t="s">
        <v>284</v>
      </c>
      <c r="J57" s="6" t="s">
        <v>285</v>
      </c>
      <c r="K57" s="6" t="s">
        <v>31</v>
      </c>
      <c r="L57" s="6" t="s">
        <v>31</v>
      </c>
      <c r="M57" s="6" t="s">
        <v>31</v>
      </c>
      <c r="N57" s="6" t="s">
        <v>286</v>
      </c>
    </row>
    <row r="58" spans="1:14" x14ac:dyDescent="0.25">
      <c r="A58" s="4">
        <v>510904423</v>
      </c>
      <c r="B58" s="5" t="s">
        <v>287</v>
      </c>
      <c r="C58" s="4" t="s">
        <v>34</v>
      </c>
      <c r="D58" s="4" t="s">
        <v>25</v>
      </c>
      <c r="E58" s="4" t="s">
        <v>102</v>
      </c>
      <c r="F58" s="4" t="s">
        <v>288</v>
      </c>
      <c r="G58" s="4" t="s">
        <v>31</v>
      </c>
      <c r="H58" s="4" t="s">
        <v>31</v>
      </c>
      <c r="I58" s="5" t="s">
        <v>289</v>
      </c>
      <c r="J58" s="4" t="s">
        <v>290</v>
      </c>
      <c r="K58" s="4" t="s">
        <v>31</v>
      </c>
      <c r="L58" s="4" t="s">
        <v>31</v>
      </c>
      <c r="M58" s="4" t="s">
        <v>31</v>
      </c>
      <c r="N58" s="4" t="s">
        <v>291</v>
      </c>
    </row>
    <row r="59" spans="1:14" x14ac:dyDescent="0.25">
      <c r="A59" s="6">
        <v>510904530</v>
      </c>
      <c r="B59" s="7" t="s">
        <v>292</v>
      </c>
      <c r="C59" s="6" t="s">
        <v>24</v>
      </c>
      <c r="D59" s="6" t="s">
        <v>25</v>
      </c>
      <c r="E59" s="6" t="s">
        <v>102</v>
      </c>
      <c r="F59" s="6" t="s">
        <v>293</v>
      </c>
      <c r="G59" s="6" t="s">
        <v>31</v>
      </c>
      <c r="H59" s="6" t="s">
        <v>31</v>
      </c>
      <c r="I59" s="7" t="s">
        <v>294</v>
      </c>
      <c r="J59" s="6" t="s">
        <v>295</v>
      </c>
      <c r="K59" s="6" t="s">
        <v>31</v>
      </c>
      <c r="L59" s="6" t="s">
        <v>31</v>
      </c>
      <c r="M59" s="6" t="s">
        <v>31</v>
      </c>
      <c r="N59" s="6" t="s">
        <v>296</v>
      </c>
    </row>
    <row r="60" spans="1:14" x14ac:dyDescent="0.25">
      <c r="A60" s="4">
        <v>510904595</v>
      </c>
      <c r="B60" s="5" t="s">
        <v>297</v>
      </c>
      <c r="C60" s="4" t="s">
        <v>24</v>
      </c>
      <c r="D60" s="4" t="s">
        <v>25</v>
      </c>
      <c r="E60" s="4" t="s">
        <v>102</v>
      </c>
      <c r="F60" s="4" t="s">
        <v>298</v>
      </c>
      <c r="G60" s="4" t="s">
        <v>31</v>
      </c>
      <c r="H60" s="4" t="s">
        <v>31</v>
      </c>
      <c r="I60" s="5" t="s">
        <v>299</v>
      </c>
      <c r="J60" s="4" t="s">
        <v>300</v>
      </c>
      <c r="K60" s="4" t="s">
        <v>31</v>
      </c>
      <c r="L60" s="4" t="s">
        <v>31</v>
      </c>
      <c r="M60" s="4" t="s">
        <v>31</v>
      </c>
      <c r="N60" s="4" t="s">
        <v>301</v>
      </c>
    </row>
    <row r="61" spans="1:14" x14ac:dyDescent="0.25">
      <c r="A61" s="6">
        <v>510904790</v>
      </c>
      <c r="B61" s="7" t="s">
        <v>302</v>
      </c>
      <c r="C61" s="6" t="s">
        <v>24</v>
      </c>
      <c r="D61" s="6" t="s">
        <v>128</v>
      </c>
      <c r="E61" s="6" t="s">
        <v>102</v>
      </c>
      <c r="F61" s="6" t="s">
        <v>303</v>
      </c>
      <c r="G61" s="6" t="s">
        <v>31</v>
      </c>
      <c r="H61" s="6" t="s">
        <v>31</v>
      </c>
      <c r="I61" s="7" t="s">
        <v>304</v>
      </c>
      <c r="J61" s="6" t="s">
        <v>305</v>
      </c>
      <c r="K61" s="6" t="s">
        <v>31</v>
      </c>
      <c r="L61" s="6" t="s">
        <v>31</v>
      </c>
      <c r="M61" s="6" t="s">
        <v>31</v>
      </c>
      <c r="N61" s="6" t="s">
        <v>306</v>
      </c>
    </row>
    <row r="62" spans="1:14" x14ac:dyDescent="0.25">
      <c r="A62" s="4">
        <v>510904875</v>
      </c>
      <c r="B62" s="5" t="s">
        <v>307</v>
      </c>
      <c r="C62" s="4" t="s">
        <v>34</v>
      </c>
      <c r="D62" s="4" t="s">
        <v>128</v>
      </c>
      <c r="E62" s="4" t="s">
        <v>102</v>
      </c>
      <c r="F62" s="4" t="s">
        <v>305</v>
      </c>
      <c r="G62" s="4" t="s">
        <v>31</v>
      </c>
      <c r="H62" s="4" t="s">
        <v>31</v>
      </c>
      <c r="I62" s="5" t="s">
        <v>308</v>
      </c>
      <c r="J62" s="4" t="s">
        <v>309</v>
      </c>
      <c r="K62" s="4" t="s">
        <v>31</v>
      </c>
      <c r="L62" s="4" t="s">
        <v>31</v>
      </c>
      <c r="M62" s="4" t="s">
        <v>31</v>
      </c>
      <c r="N62" s="4" t="s">
        <v>310</v>
      </c>
    </row>
    <row r="63" spans="1:14" x14ac:dyDescent="0.25">
      <c r="A63" s="6">
        <v>510904898</v>
      </c>
      <c r="B63" s="7" t="s">
        <v>311</v>
      </c>
      <c r="C63" s="6" t="s">
        <v>24</v>
      </c>
      <c r="D63" s="6" t="s">
        <v>128</v>
      </c>
      <c r="E63" s="6" t="s">
        <v>102</v>
      </c>
      <c r="F63" s="6" t="s">
        <v>312</v>
      </c>
      <c r="G63" s="6" t="s">
        <v>31</v>
      </c>
      <c r="H63" s="6" t="s">
        <v>31</v>
      </c>
      <c r="I63" s="7" t="s">
        <v>313</v>
      </c>
      <c r="J63" s="6" t="s">
        <v>314</v>
      </c>
      <c r="K63" s="6" t="s">
        <v>31</v>
      </c>
      <c r="L63" s="6" t="s">
        <v>31</v>
      </c>
      <c r="M63" s="6" t="s">
        <v>31</v>
      </c>
      <c r="N63" s="6" t="s">
        <v>315</v>
      </c>
    </row>
    <row r="64" spans="1:14" x14ac:dyDescent="0.25">
      <c r="A64" s="4">
        <v>510904908</v>
      </c>
      <c r="B64" s="5" t="s">
        <v>316</v>
      </c>
      <c r="C64" s="4" t="s">
        <v>34</v>
      </c>
      <c r="D64" s="4" t="s">
        <v>128</v>
      </c>
      <c r="E64" s="4" t="s">
        <v>102</v>
      </c>
      <c r="F64" s="4" t="s">
        <v>317</v>
      </c>
      <c r="G64" s="4" t="s">
        <v>31</v>
      </c>
      <c r="H64" s="4" t="s">
        <v>31</v>
      </c>
      <c r="I64" s="5" t="s">
        <v>318</v>
      </c>
      <c r="J64" s="4" t="s">
        <v>319</v>
      </c>
      <c r="K64" s="4" t="s">
        <v>31</v>
      </c>
      <c r="L64" s="4" t="s">
        <v>31</v>
      </c>
      <c r="M64" s="4" t="s">
        <v>31</v>
      </c>
      <c r="N64" s="4" t="s">
        <v>320</v>
      </c>
    </row>
    <row r="65" spans="1:14" x14ac:dyDescent="0.25">
      <c r="A65" s="6">
        <v>510905362</v>
      </c>
      <c r="B65" s="7" t="s">
        <v>321</v>
      </c>
      <c r="C65" s="6" t="s">
        <v>24</v>
      </c>
      <c r="D65" s="6" t="s">
        <v>128</v>
      </c>
      <c r="E65" s="6" t="s">
        <v>102</v>
      </c>
      <c r="F65" s="6" t="s">
        <v>322</v>
      </c>
      <c r="G65" s="6" t="s">
        <v>31</v>
      </c>
      <c r="H65" s="6" t="s">
        <v>31</v>
      </c>
      <c r="I65" s="7" t="s">
        <v>323</v>
      </c>
      <c r="J65" s="6" t="s">
        <v>324</v>
      </c>
      <c r="K65" s="6" t="s">
        <v>31</v>
      </c>
      <c r="L65" s="6" t="s">
        <v>31</v>
      </c>
      <c r="M65" s="6" t="s">
        <v>31</v>
      </c>
      <c r="N65" s="6" t="s">
        <v>325</v>
      </c>
    </row>
    <row r="66" spans="1:14" x14ac:dyDescent="0.25">
      <c r="A66" s="4">
        <v>510905542</v>
      </c>
      <c r="B66" s="5" t="s">
        <v>326</v>
      </c>
      <c r="C66" s="4" t="s">
        <v>34</v>
      </c>
      <c r="D66" s="4" t="s">
        <v>128</v>
      </c>
      <c r="E66" s="4" t="s">
        <v>102</v>
      </c>
      <c r="F66" s="4" t="s">
        <v>327</v>
      </c>
      <c r="G66" s="4" t="s">
        <v>31</v>
      </c>
      <c r="H66" s="4" t="s">
        <v>31</v>
      </c>
      <c r="I66" s="5" t="s">
        <v>328</v>
      </c>
      <c r="J66" s="4" t="s">
        <v>329</v>
      </c>
      <c r="K66" s="4" t="s">
        <v>31</v>
      </c>
      <c r="L66" s="4" t="s">
        <v>31</v>
      </c>
      <c r="M66" s="4" t="s">
        <v>31</v>
      </c>
      <c r="N66" s="4" t="s">
        <v>330</v>
      </c>
    </row>
    <row r="67" spans="1:14" x14ac:dyDescent="0.25">
      <c r="A67" s="6">
        <v>510905931</v>
      </c>
      <c r="B67" s="7" t="s">
        <v>331</v>
      </c>
      <c r="C67" s="6" t="s">
        <v>24</v>
      </c>
      <c r="D67" s="6" t="s">
        <v>128</v>
      </c>
      <c r="E67" s="6" t="s">
        <v>102</v>
      </c>
      <c r="F67" s="6" t="s">
        <v>332</v>
      </c>
      <c r="G67" s="6" t="s">
        <v>31</v>
      </c>
      <c r="H67" s="6" t="s">
        <v>31</v>
      </c>
      <c r="I67" s="7" t="s">
        <v>333</v>
      </c>
      <c r="J67" s="6" t="s">
        <v>278</v>
      </c>
      <c r="K67" s="6" t="s">
        <v>31</v>
      </c>
      <c r="L67" s="6" t="s">
        <v>31</v>
      </c>
      <c r="M67" s="6" t="s">
        <v>31</v>
      </c>
      <c r="N67" s="6" t="s">
        <v>334</v>
      </c>
    </row>
    <row r="68" spans="1:14" x14ac:dyDescent="0.25">
      <c r="A68" s="4">
        <v>510905936</v>
      </c>
      <c r="B68" s="5" t="s">
        <v>335</v>
      </c>
      <c r="C68" s="4" t="s">
        <v>34</v>
      </c>
      <c r="D68" s="4" t="s">
        <v>128</v>
      </c>
      <c r="E68" s="4" t="s">
        <v>102</v>
      </c>
      <c r="F68" s="4" t="s">
        <v>336</v>
      </c>
      <c r="G68" s="4" t="s">
        <v>31</v>
      </c>
      <c r="H68" s="4" t="s">
        <v>31</v>
      </c>
      <c r="I68" s="5" t="s">
        <v>337</v>
      </c>
      <c r="J68" s="4" t="s">
        <v>275</v>
      </c>
      <c r="K68" s="4" t="s">
        <v>31</v>
      </c>
      <c r="L68" s="4" t="s">
        <v>31</v>
      </c>
      <c r="M68" s="4" t="s">
        <v>31</v>
      </c>
      <c r="N68" s="4" t="s">
        <v>338</v>
      </c>
    </row>
    <row r="69" spans="1:14" x14ac:dyDescent="0.25">
      <c r="A69" s="6">
        <v>510906977</v>
      </c>
      <c r="B69" s="7" t="s">
        <v>339</v>
      </c>
      <c r="C69" s="6" t="s">
        <v>34</v>
      </c>
      <c r="D69" s="6" t="s">
        <v>101</v>
      </c>
      <c r="E69" s="6" t="s">
        <v>102</v>
      </c>
      <c r="F69" s="6" t="s">
        <v>258</v>
      </c>
      <c r="G69" s="6" t="s">
        <v>31</v>
      </c>
      <c r="H69" s="6" t="s">
        <v>31</v>
      </c>
      <c r="I69" s="7" t="s">
        <v>340</v>
      </c>
      <c r="J69" s="6" t="s">
        <v>254</v>
      </c>
      <c r="K69" s="6" t="s">
        <v>31</v>
      </c>
      <c r="L69" s="6" t="s">
        <v>31</v>
      </c>
      <c r="M69" s="6" t="s">
        <v>31</v>
      </c>
      <c r="N69" s="6" t="s">
        <v>341</v>
      </c>
    </row>
    <row r="70" spans="1:14" x14ac:dyDescent="0.25">
      <c r="A70" s="4">
        <v>510906980</v>
      </c>
      <c r="B70" s="5" t="s">
        <v>342</v>
      </c>
      <c r="C70" s="4" t="s">
        <v>24</v>
      </c>
      <c r="D70" s="4" t="s">
        <v>101</v>
      </c>
      <c r="E70" s="4" t="s">
        <v>102</v>
      </c>
      <c r="F70" s="4" t="s">
        <v>343</v>
      </c>
      <c r="G70" s="4" t="s">
        <v>31</v>
      </c>
      <c r="H70" s="4" t="s">
        <v>31</v>
      </c>
      <c r="I70" s="5" t="s">
        <v>344</v>
      </c>
      <c r="J70" s="4" t="s">
        <v>345</v>
      </c>
      <c r="K70" s="4" t="s">
        <v>31</v>
      </c>
      <c r="L70" s="4" t="s">
        <v>31</v>
      </c>
      <c r="M70" s="4" t="s">
        <v>31</v>
      </c>
      <c r="N70" s="4" t="s">
        <v>346</v>
      </c>
    </row>
    <row r="71" spans="1:14" x14ac:dyDescent="0.25">
      <c r="A71" s="6">
        <v>510907159</v>
      </c>
      <c r="B71" s="7" t="s">
        <v>347</v>
      </c>
      <c r="C71" s="6" t="s">
        <v>34</v>
      </c>
      <c r="D71" s="6" t="s">
        <v>101</v>
      </c>
      <c r="E71" s="6" t="s">
        <v>102</v>
      </c>
      <c r="F71" s="6" t="s">
        <v>348</v>
      </c>
      <c r="G71" s="6" t="s">
        <v>31</v>
      </c>
      <c r="H71" s="6" t="s">
        <v>31</v>
      </c>
      <c r="I71" s="7" t="s">
        <v>349</v>
      </c>
      <c r="J71" s="6" t="s">
        <v>350</v>
      </c>
      <c r="K71" s="6" t="s">
        <v>31</v>
      </c>
      <c r="L71" s="6" t="s">
        <v>31</v>
      </c>
      <c r="M71" s="6" t="s">
        <v>31</v>
      </c>
      <c r="N71" s="6" t="s">
        <v>341</v>
      </c>
    </row>
    <row r="72" spans="1:14" x14ac:dyDescent="0.25">
      <c r="A72" s="4">
        <v>510908119</v>
      </c>
      <c r="B72" s="5" t="s">
        <v>351</v>
      </c>
      <c r="C72" s="4" t="s">
        <v>24</v>
      </c>
      <c r="D72" s="4" t="s">
        <v>25</v>
      </c>
      <c r="E72" s="4" t="s">
        <v>352</v>
      </c>
      <c r="F72" s="4" t="s">
        <v>353</v>
      </c>
      <c r="G72" s="4" t="s">
        <v>31</v>
      </c>
      <c r="H72" s="4" t="s">
        <v>31</v>
      </c>
      <c r="I72" s="5" t="s">
        <v>354</v>
      </c>
      <c r="J72" s="4" t="s">
        <v>355</v>
      </c>
      <c r="K72" s="4" t="s">
        <v>31</v>
      </c>
      <c r="L72" s="4" t="s">
        <v>31</v>
      </c>
      <c r="M72" s="4" t="s">
        <v>31</v>
      </c>
      <c r="N72" s="4" t="s">
        <v>356</v>
      </c>
    </row>
    <row r="73" spans="1:14" x14ac:dyDescent="0.25">
      <c r="A73" s="6">
        <v>510908125</v>
      </c>
      <c r="B73" s="7" t="s">
        <v>357</v>
      </c>
      <c r="C73" s="6" t="s">
        <v>34</v>
      </c>
      <c r="D73" s="6" t="s">
        <v>25</v>
      </c>
      <c r="E73" s="6" t="s">
        <v>102</v>
      </c>
      <c r="F73" s="6" t="s">
        <v>358</v>
      </c>
      <c r="G73" s="6" t="s">
        <v>359</v>
      </c>
      <c r="H73" s="6" t="s">
        <v>31</v>
      </c>
      <c r="I73" s="7" t="s">
        <v>360</v>
      </c>
      <c r="J73" s="6" t="s">
        <v>361</v>
      </c>
      <c r="K73" s="6" t="s">
        <v>31</v>
      </c>
      <c r="L73" s="6" t="s">
        <v>31</v>
      </c>
      <c r="M73" s="6" t="s">
        <v>31</v>
      </c>
      <c r="N73" s="6" t="s">
        <v>362</v>
      </c>
    </row>
    <row r="74" spans="1:14" x14ac:dyDescent="0.25">
      <c r="A74" s="4">
        <v>510908176</v>
      </c>
      <c r="B74" s="5" t="s">
        <v>363</v>
      </c>
      <c r="C74" s="4" t="s">
        <v>24</v>
      </c>
      <c r="D74" s="4" t="s">
        <v>25</v>
      </c>
      <c r="E74" s="4" t="s">
        <v>102</v>
      </c>
      <c r="F74" s="4" t="s">
        <v>364</v>
      </c>
      <c r="G74" s="4" t="s">
        <v>31</v>
      </c>
      <c r="H74" s="4" t="s">
        <v>31</v>
      </c>
      <c r="I74" s="5" t="s">
        <v>365</v>
      </c>
      <c r="J74" s="4" t="s">
        <v>366</v>
      </c>
      <c r="K74" s="4" t="s">
        <v>31</v>
      </c>
      <c r="L74" s="4" t="s">
        <v>31</v>
      </c>
      <c r="M74" s="4" t="s">
        <v>31</v>
      </c>
      <c r="N74" s="4" t="s">
        <v>101</v>
      </c>
    </row>
    <row r="75" spans="1:14" x14ac:dyDescent="0.25">
      <c r="A75" s="6">
        <v>510908305</v>
      </c>
      <c r="B75" s="7" t="s">
        <v>367</v>
      </c>
      <c r="C75" s="6" t="s">
        <v>34</v>
      </c>
      <c r="D75" s="6" t="s">
        <v>101</v>
      </c>
      <c r="E75" s="6" t="s">
        <v>102</v>
      </c>
      <c r="F75" s="6" t="s">
        <v>368</v>
      </c>
      <c r="G75" s="6" t="s">
        <v>31</v>
      </c>
      <c r="H75" s="6" t="s">
        <v>31</v>
      </c>
      <c r="I75" s="7" t="s">
        <v>369</v>
      </c>
      <c r="J75" s="6" t="s">
        <v>370</v>
      </c>
      <c r="K75" s="6" t="s">
        <v>31</v>
      </c>
      <c r="L75" s="6" t="s">
        <v>31</v>
      </c>
      <c r="M75" s="6" t="s">
        <v>31</v>
      </c>
      <c r="N75" s="6" t="s">
        <v>371</v>
      </c>
    </row>
    <row r="76" spans="1:14" x14ac:dyDescent="0.25">
      <c r="A76" s="4">
        <v>510908384</v>
      </c>
      <c r="B76" s="5" t="s">
        <v>372</v>
      </c>
      <c r="C76" s="4" t="s">
        <v>24</v>
      </c>
      <c r="D76" s="4" t="s">
        <v>25</v>
      </c>
      <c r="E76" s="4" t="s">
        <v>102</v>
      </c>
      <c r="F76" s="4" t="s">
        <v>373</v>
      </c>
      <c r="G76" s="4" t="s">
        <v>31</v>
      </c>
      <c r="H76" s="4" t="s">
        <v>31</v>
      </c>
      <c r="I76" s="5" t="s">
        <v>374</v>
      </c>
      <c r="J76" s="4" t="s">
        <v>375</v>
      </c>
      <c r="K76" s="4" t="s">
        <v>31</v>
      </c>
      <c r="L76" s="4" t="s">
        <v>31</v>
      </c>
      <c r="M76" s="4" t="s">
        <v>31</v>
      </c>
      <c r="N76" s="4" t="s">
        <v>376</v>
      </c>
    </row>
    <row r="77" spans="1:14" x14ac:dyDescent="0.25">
      <c r="A77" s="6">
        <v>510908442</v>
      </c>
      <c r="B77" s="7" t="s">
        <v>377</v>
      </c>
      <c r="C77" s="6" t="s">
        <v>34</v>
      </c>
      <c r="D77" s="6" t="s">
        <v>25</v>
      </c>
      <c r="E77" s="6" t="s">
        <v>102</v>
      </c>
      <c r="F77" s="6" t="s">
        <v>378</v>
      </c>
      <c r="G77" s="6" t="s">
        <v>31</v>
      </c>
      <c r="H77" s="6" t="s">
        <v>31</v>
      </c>
      <c r="I77" s="7" t="s">
        <v>379</v>
      </c>
      <c r="J77" s="6" t="s">
        <v>380</v>
      </c>
      <c r="K77" s="6" t="s">
        <v>31</v>
      </c>
      <c r="L77" s="6" t="s">
        <v>31</v>
      </c>
      <c r="M77" s="6" t="s">
        <v>31</v>
      </c>
      <c r="N77" s="6" t="s">
        <v>381</v>
      </c>
    </row>
    <row r="78" spans="1:14" x14ac:dyDescent="0.25">
      <c r="A78" s="4">
        <v>510908548</v>
      </c>
      <c r="B78" s="5" t="s">
        <v>382</v>
      </c>
      <c r="C78" s="4" t="s">
        <v>24</v>
      </c>
      <c r="D78" s="4" t="s">
        <v>25</v>
      </c>
      <c r="E78" s="4" t="s">
        <v>102</v>
      </c>
      <c r="F78" s="4" t="s">
        <v>375</v>
      </c>
      <c r="G78" s="4" t="s">
        <v>31</v>
      </c>
      <c r="H78" s="4" t="s">
        <v>31</v>
      </c>
      <c r="I78" s="5" t="s">
        <v>383</v>
      </c>
      <c r="J78" s="4" t="s">
        <v>384</v>
      </c>
      <c r="K78" s="4" t="s">
        <v>31</v>
      </c>
      <c r="L78" s="4" t="s">
        <v>31</v>
      </c>
      <c r="M78" s="4" t="s">
        <v>31</v>
      </c>
      <c r="N78" s="4" t="s">
        <v>385</v>
      </c>
    </row>
    <row r="79" spans="1:14" x14ac:dyDescent="0.25">
      <c r="A79" s="6">
        <v>510908644</v>
      </c>
      <c r="B79" s="7" t="s">
        <v>386</v>
      </c>
      <c r="C79" s="6" t="s">
        <v>24</v>
      </c>
      <c r="D79" s="6" t="s">
        <v>25</v>
      </c>
      <c r="E79" s="6" t="s">
        <v>102</v>
      </c>
      <c r="F79" s="6" t="s">
        <v>380</v>
      </c>
      <c r="G79" s="6" t="s">
        <v>31</v>
      </c>
      <c r="H79" s="6" t="s">
        <v>31</v>
      </c>
      <c r="I79" s="7" t="s">
        <v>387</v>
      </c>
      <c r="J79" s="6" t="s">
        <v>388</v>
      </c>
      <c r="K79" s="6" t="s">
        <v>31</v>
      </c>
      <c r="L79" s="6" t="s">
        <v>31</v>
      </c>
      <c r="M79" s="6" t="s">
        <v>31</v>
      </c>
      <c r="N79" s="6" t="s">
        <v>389</v>
      </c>
    </row>
    <row r="80" spans="1:14" x14ac:dyDescent="0.25">
      <c r="A80" s="4">
        <v>510908652</v>
      </c>
      <c r="B80" s="5" t="s">
        <v>390</v>
      </c>
      <c r="C80" s="4" t="s">
        <v>34</v>
      </c>
      <c r="D80" s="4" t="s">
        <v>25</v>
      </c>
      <c r="E80" s="4" t="s">
        <v>102</v>
      </c>
      <c r="F80" s="4" t="s">
        <v>391</v>
      </c>
      <c r="G80" s="4" t="s">
        <v>31</v>
      </c>
      <c r="H80" s="4" t="s">
        <v>31</v>
      </c>
      <c r="I80" s="5" t="s">
        <v>392</v>
      </c>
      <c r="J80" s="4" t="s">
        <v>393</v>
      </c>
      <c r="K80" s="4" t="s">
        <v>31</v>
      </c>
      <c r="L80" s="4" t="s">
        <v>31</v>
      </c>
      <c r="M80" s="4" t="s">
        <v>31</v>
      </c>
      <c r="N80" s="4" t="s">
        <v>394</v>
      </c>
    </row>
    <row r="81" spans="1:14" x14ac:dyDescent="0.25">
      <c r="A81" s="6">
        <v>510908765</v>
      </c>
      <c r="B81" s="7" t="s">
        <v>395</v>
      </c>
      <c r="C81" s="6" t="s">
        <v>34</v>
      </c>
      <c r="D81" s="6" t="s">
        <v>25</v>
      </c>
      <c r="E81" s="6" t="s">
        <v>352</v>
      </c>
      <c r="F81" s="6" t="s">
        <v>353</v>
      </c>
      <c r="G81" s="6" t="s">
        <v>31</v>
      </c>
      <c r="H81" s="6" t="s">
        <v>31</v>
      </c>
      <c r="I81" s="7" t="s">
        <v>396</v>
      </c>
      <c r="J81" s="6" t="s">
        <v>397</v>
      </c>
      <c r="K81" s="6" t="s">
        <v>31</v>
      </c>
      <c r="L81" s="6" t="s">
        <v>31</v>
      </c>
      <c r="M81" s="6" t="s">
        <v>31</v>
      </c>
      <c r="N81" s="6" t="s">
        <v>398</v>
      </c>
    </row>
    <row r="82" spans="1:14" x14ac:dyDescent="0.25">
      <c r="A82" s="4">
        <v>510908910</v>
      </c>
      <c r="B82" s="5" t="s">
        <v>399</v>
      </c>
      <c r="C82" s="4" t="s">
        <v>34</v>
      </c>
      <c r="D82" s="4" t="s">
        <v>25</v>
      </c>
      <c r="E82" s="4" t="s">
        <v>352</v>
      </c>
      <c r="F82" s="4" t="s">
        <v>400</v>
      </c>
      <c r="G82" s="4" t="s">
        <v>31</v>
      </c>
      <c r="H82" s="4" t="s">
        <v>31</v>
      </c>
      <c r="I82" s="5" t="s">
        <v>401</v>
      </c>
      <c r="J82" s="4" t="s">
        <v>402</v>
      </c>
      <c r="K82" s="4" t="s">
        <v>31</v>
      </c>
      <c r="L82" s="4" t="s">
        <v>31</v>
      </c>
      <c r="M82" s="4" t="s">
        <v>31</v>
      </c>
      <c r="N82" s="4" t="s">
        <v>403</v>
      </c>
    </row>
    <row r="83" spans="1:14" x14ac:dyDescent="0.25">
      <c r="A83" s="6">
        <v>510908984</v>
      </c>
      <c r="B83" s="7" t="s">
        <v>404</v>
      </c>
      <c r="C83" s="6" t="s">
        <v>34</v>
      </c>
      <c r="D83" s="6" t="s">
        <v>25</v>
      </c>
      <c r="E83" s="6" t="s">
        <v>352</v>
      </c>
      <c r="F83" s="6" t="s">
        <v>405</v>
      </c>
      <c r="G83" s="6" t="s">
        <v>31</v>
      </c>
      <c r="H83" s="6" t="s">
        <v>31</v>
      </c>
      <c r="I83" s="7" t="s">
        <v>406</v>
      </c>
      <c r="J83" s="6" t="s">
        <v>407</v>
      </c>
      <c r="K83" s="6" t="s">
        <v>31</v>
      </c>
      <c r="L83" s="6" t="s">
        <v>31</v>
      </c>
      <c r="M83" s="6" t="s">
        <v>31</v>
      </c>
      <c r="N83" s="6" t="s">
        <v>403</v>
      </c>
    </row>
    <row r="84" spans="1:14" x14ac:dyDescent="0.25">
      <c r="A84" s="4">
        <v>510909003</v>
      </c>
      <c r="B84" s="5" t="s">
        <v>408</v>
      </c>
      <c r="C84" s="4" t="s">
        <v>34</v>
      </c>
      <c r="D84" s="4" t="s">
        <v>25</v>
      </c>
      <c r="E84" s="4" t="s">
        <v>352</v>
      </c>
      <c r="F84" s="4" t="s">
        <v>409</v>
      </c>
      <c r="G84" s="4" t="s">
        <v>31</v>
      </c>
      <c r="H84" s="4" t="s">
        <v>31</v>
      </c>
      <c r="I84" s="5" t="s">
        <v>410</v>
      </c>
      <c r="J84" s="4" t="s">
        <v>411</v>
      </c>
      <c r="K84" s="4" t="s">
        <v>31</v>
      </c>
      <c r="L84" s="4" t="s">
        <v>31</v>
      </c>
      <c r="M84" s="4" t="s">
        <v>31</v>
      </c>
      <c r="N84" s="4" t="s">
        <v>412</v>
      </c>
    </row>
    <row r="85" spans="1:14" x14ac:dyDescent="0.25">
      <c r="A85" s="6">
        <v>510909057</v>
      </c>
      <c r="B85" s="7" t="s">
        <v>413</v>
      </c>
      <c r="C85" s="6" t="s">
        <v>34</v>
      </c>
      <c r="D85" s="6" t="s">
        <v>25</v>
      </c>
      <c r="E85" s="6" t="s">
        <v>352</v>
      </c>
      <c r="F85" s="6" t="s">
        <v>414</v>
      </c>
      <c r="G85" s="6" t="s">
        <v>31</v>
      </c>
      <c r="H85" s="6" t="s">
        <v>31</v>
      </c>
      <c r="I85" s="7" t="s">
        <v>415</v>
      </c>
      <c r="J85" s="6" t="s">
        <v>416</v>
      </c>
      <c r="K85" s="6" t="s">
        <v>31</v>
      </c>
      <c r="L85" s="6" t="s">
        <v>31</v>
      </c>
      <c r="M85" s="6" t="s">
        <v>31</v>
      </c>
      <c r="N85" s="6" t="s">
        <v>412</v>
      </c>
    </row>
    <row r="86" spans="1:14" x14ac:dyDescent="0.25">
      <c r="A86" s="4">
        <v>510909109</v>
      </c>
      <c r="B86" s="5" t="s">
        <v>417</v>
      </c>
      <c r="C86" s="4" t="s">
        <v>34</v>
      </c>
      <c r="D86" s="4" t="s">
        <v>25</v>
      </c>
      <c r="E86" s="4" t="s">
        <v>352</v>
      </c>
      <c r="F86" s="4" t="s">
        <v>418</v>
      </c>
      <c r="G86" s="4" t="s">
        <v>31</v>
      </c>
      <c r="H86" s="4" t="s">
        <v>31</v>
      </c>
      <c r="I86" s="5" t="s">
        <v>419</v>
      </c>
      <c r="J86" s="4" t="s">
        <v>420</v>
      </c>
      <c r="K86" s="4" t="s">
        <v>31</v>
      </c>
      <c r="L86" s="4" t="s">
        <v>31</v>
      </c>
      <c r="M86" s="4" t="s">
        <v>31</v>
      </c>
      <c r="N86" s="4" t="s">
        <v>421</v>
      </c>
    </row>
    <row r="87" spans="1:14" x14ac:dyDescent="0.25">
      <c r="A87" s="6">
        <v>510909171</v>
      </c>
      <c r="B87" s="7" t="s">
        <v>422</v>
      </c>
      <c r="C87" s="6" t="s">
        <v>34</v>
      </c>
      <c r="D87" s="6" t="s">
        <v>25</v>
      </c>
      <c r="E87" s="6" t="s">
        <v>352</v>
      </c>
      <c r="F87" s="6" t="s">
        <v>423</v>
      </c>
      <c r="G87" s="6" t="s">
        <v>31</v>
      </c>
      <c r="H87" s="6" t="s">
        <v>31</v>
      </c>
      <c r="I87" s="7" t="s">
        <v>424</v>
      </c>
      <c r="J87" s="6" t="s">
        <v>425</v>
      </c>
      <c r="K87" s="6" t="s">
        <v>31</v>
      </c>
      <c r="L87" s="6" t="s">
        <v>31</v>
      </c>
      <c r="M87" s="6" t="s">
        <v>31</v>
      </c>
      <c r="N87" s="6" t="s">
        <v>426</v>
      </c>
    </row>
    <row r="88" spans="1:14" x14ac:dyDescent="0.25">
      <c r="A88" s="4">
        <v>510909259</v>
      </c>
      <c r="B88" s="5" t="s">
        <v>427</v>
      </c>
      <c r="C88" s="4" t="s">
        <v>24</v>
      </c>
      <c r="D88" s="4" t="s">
        <v>25</v>
      </c>
      <c r="E88" s="4" t="s">
        <v>352</v>
      </c>
      <c r="F88" s="4" t="s">
        <v>416</v>
      </c>
      <c r="G88" s="4" t="s">
        <v>31</v>
      </c>
      <c r="H88" s="4" t="s">
        <v>31</v>
      </c>
      <c r="I88" s="5" t="s">
        <v>428</v>
      </c>
      <c r="J88" s="4" t="s">
        <v>429</v>
      </c>
      <c r="K88" s="4" t="s">
        <v>31</v>
      </c>
      <c r="L88" s="4" t="s">
        <v>31</v>
      </c>
      <c r="M88" s="4" t="s">
        <v>31</v>
      </c>
      <c r="N88" s="4" t="s">
        <v>430</v>
      </c>
    </row>
    <row r="89" spans="1:14" x14ac:dyDescent="0.25">
      <c r="A89" s="6">
        <v>510909316</v>
      </c>
      <c r="B89" s="7" t="s">
        <v>431</v>
      </c>
      <c r="C89" s="6" t="s">
        <v>24</v>
      </c>
      <c r="D89" s="6" t="s">
        <v>25</v>
      </c>
      <c r="E89" s="6" t="s">
        <v>352</v>
      </c>
      <c r="F89" s="6" t="s">
        <v>432</v>
      </c>
      <c r="G89" s="6" t="s">
        <v>31</v>
      </c>
      <c r="H89" s="6" t="s">
        <v>31</v>
      </c>
      <c r="I89" s="7" t="s">
        <v>433</v>
      </c>
      <c r="J89" s="6" t="s">
        <v>434</v>
      </c>
      <c r="K89" s="6" t="s">
        <v>31</v>
      </c>
      <c r="L89" s="6" t="s">
        <v>31</v>
      </c>
      <c r="M89" s="6" t="s">
        <v>31</v>
      </c>
      <c r="N89" s="6" t="s">
        <v>403</v>
      </c>
    </row>
    <row r="90" spans="1:14" x14ac:dyDescent="0.25">
      <c r="A90" s="4">
        <v>510909719</v>
      </c>
      <c r="B90" s="5" t="s">
        <v>435</v>
      </c>
      <c r="C90" s="4" t="s">
        <v>34</v>
      </c>
      <c r="D90" s="4" t="s">
        <v>25</v>
      </c>
      <c r="E90" s="4" t="s">
        <v>102</v>
      </c>
      <c r="F90" s="4" t="s">
        <v>436</v>
      </c>
      <c r="G90" s="4" t="s">
        <v>31</v>
      </c>
      <c r="H90" s="4" t="s">
        <v>31</v>
      </c>
      <c r="I90" s="5" t="s">
        <v>437</v>
      </c>
      <c r="J90" s="4" t="s">
        <v>438</v>
      </c>
      <c r="K90" s="4" t="s">
        <v>31</v>
      </c>
      <c r="L90" s="4" t="s">
        <v>31</v>
      </c>
      <c r="M90" s="4" t="s">
        <v>31</v>
      </c>
      <c r="N90" s="4" t="s">
        <v>439</v>
      </c>
    </row>
    <row r="91" spans="1:14" x14ac:dyDescent="0.25">
      <c r="A91" s="6">
        <v>510909858</v>
      </c>
      <c r="B91" s="7" t="s">
        <v>440</v>
      </c>
      <c r="C91" s="6" t="s">
        <v>24</v>
      </c>
      <c r="D91" s="6" t="s">
        <v>25</v>
      </c>
      <c r="E91" s="6" t="s">
        <v>441</v>
      </c>
      <c r="F91" s="6" t="s">
        <v>442</v>
      </c>
      <c r="G91" s="6" t="s">
        <v>443</v>
      </c>
      <c r="H91" s="6" t="s">
        <v>31</v>
      </c>
      <c r="I91" s="7" t="s">
        <v>444</v>
      </c>
      <c r="J91" s="6" t="s">
        <v>445</v>
      </c>
      <c r="K91" s="6" t="s">
        <v>31</v>
      </c>
      <c r="L91" s="6" t="s">
        <v>31</v>
      </c>
      <c r="M91" s="6" t="s">
        <v>31</v>
      </c>
      <c r="N91" s="6" t="s">
        <v>446</v>
      </c>
    </row>
    <row r="92" spans="1:14" x14ac:dyDescent="0.25">
      <c r="A92" s="4">
        <v>510910060</v>
      </c>
      <c r="B92" s="5" t="s">
        <v>447</v>
      </c>
      <c r="C92" s="4" t="s">
        <v>34</v>
      </c>
      <c r="D92" s="4" t="s">
        <v>25</v>
      </c>
      <c r="E92" s="4" t="s">
        <v>102</v>
      </c>
      <c r="F92" s="4" t="s">
        <v>448</v>
      </c>
      <c r="G92" s="4" t="s">
        <v>31</v>
      </c>
      <c r="H92" s="4" t="s">
        <v>31</v>
      </c>
      <c r="I92" s="5" t="s">
        <v>449</v>
      </c>
      <c r="J92" s="4" t="s">
        <v>450</v>
      </c>
      <c r="K92" s="4" t="s">
        <v>31</v>
      </c>
      <c r="L92" s="4" t="s">
        <v>31</v>
      </c>
      <c r="M92" s="4" t="s">
        <v>31</v>
      </c>
      <c r="N92" s="4" t="s">
        <v>132</v>
      </c>
    </row>
    <row r="93" spans="1:14" x14ac:dyDescent="0.25">
      <c r="A93" s="6">
        <v>510910143</v>
      </c>
      <c r="B93" s="7" t="s">
        <v>451</v>
      </c>
      <c r="C93" s="6" t="s">
        <v>34</v>
      </c>
      <c r="D93" s="6" t="s">
        <v>25</v>
      </c>
      <c r="E93" s="6" t="s">
        <v>68</v>
      </c>
      <c r="F93" s="6" t="s">
        <v>452</v>
      </c>
      <c r="G93" s="6" t="s">
        <v>28</v>
      </c>
      <c r="H93" s="6" t="s">
        <v>28</v>
      </c>
      <c r="I93" s="7" t="s">
        <v>453</v>
      </c>
      <c r="J93" s="6" t="s">
        <v>454</v>
      </c>
      <c r="K93" s="6" t="s">
        <v>31</v>
      </c>
      <c r="L93" s="6" t="s">
        <v>31</v>
      </c>
      <c r="M93" s="6" t="s">
        <v>31</v>
      </c>
      <c r="N93" s="6" t="s">
        <v>455</v>
      </c>
    </row>
    <row r="94" spans="1:14" x14ac:dyDescent="0.25">
      <c r="A94" s="4">
        <v>510910865</v>
      </c>
      <c r="B94" s="5" t="s">
        <v>456</v>
      </c>
      <c r="C94" s="4" t="s">
        <v>34</v>
      </c>
      <c r="D94" s="4" t="s">
        <v>25</v>
      </c>
      <c r="E94" s="4" t="s">
        <v>102</v>
      </c>
      <c r="F94" s="4" t="s">
        <v>457</v>
      </c>
      <c r="G94" s="4" t="s">
        <v>359</v>
      </c>
      <c r="H94" s="4" t="s">
        <v>458</v>
      </c>
      <c r="I94" s="5" t="s">
        <v>459</v>
      </c>
      <c r="J94" s="4" t="s">
        <v>460</v>
      </c>
      <c r="K94" s="4" t="s">
        <v>31</v>
      </c>
      <c r="L94" s="4" t="s">
        <v>31</v>
      </c>
      <c r="M94" s="4" t="s">
        <v>31</v>
      </c>
      <c r="N94" s="4" t="s">
        <v>461</v>
      </c>
    </row>
    <row r="95" spans="1:14" x14ac:dyDescent="0.25">
      <c r="A95" s="6">
        <v>510910888</v>
      </c>
      <c r="B95" s="7" t="s">
        <v>462</v>
      </c>
      <c r="C95" s="6" t="s">
        <v>34</v>
      </c>
      <c r="D95" s="6" t="s">
        <v>128</v>
      </c>
      <c r="E95" s="6" t="s">
        <v>102</v>
      </c>
      <c r="F95" s="6" t="s">
        <v>463</v>
      </c>
      <c r="G95" s="6" t="s">
        <v>359</v>
      </c>
      <c r="H95" s="6" t="s">
        <v>458</v>
      </c>
      <c r="I95" s="7" t="s">
        <v>464</v>
      </c>
      <c r="J95" s="6" t="s">
        <v>465</v>
      </c>
      <c r="K95" s="6" t="s">
        <v>31</v>
      </c>
      <c r="L95" s="6" t="s">
        <v>31</v>
      </c>
      <c r="M95" s="6" t="s">
        <v>31</v>
      </c>
      <c r="N95" s="6" t="s">
        <v>466</v>
      </c>
    </row>
    <row r="96" spans="1:14" x14ac:dyDescent="0.25">
      <c r="A96" s="4">
        <v>510917496</v>
      </c>
      <c r="B96" s="5" t="s">
        <v>467</v>
      </c>
      <c r="C96" s="4" t="s">
        <v>24</v>
      </c>
      <c r="D96" s="4" t="s">
        <v>25</v>
      </c>
      <c r="E96" s="4" t="s">
        <v>102</v>
      </c>
      <c r="F96" s="4" t="s">
        <v>468</v>
      </c>
      <c r="G96" s="4" t="s">
        <v>31</v>
      </c>
      <c r="H96" s="4" t="s">
        <v>31</v>
      </c>
      <c r="I96" s="5" t="s">
        <v>469</v>
      </c>
      <c r="J96" s="4" t="s">
        <v>470</v>
      </c>
      <c r="K96" s="4" t="s">
        <v>31</v>
      </c>
      <c r="L96" s="4" t="s">
        <v>31</v>
      </c>
      <c r="M96" s="4" t="s">
        <v>31</v>
      </c>
      <c r="N96" s="4" t="s">
        <v>286</v>
      </c>
    </row>
    <row r="97" spans="1:14" x14ac:dyDescent="0.25">
      <c r="A97" s="6">
        <v>510917549</v>
      </c>
      <c r="B97" s="7" t="s">
        <v>471</v>
      </c>
      <c r="C97" s="6" t="s">
        <v>24</v>
      </c>
      <c r="D97" s="6" t="s">
        <v>128</v>
      </c>
      <c r="E97" s="6" t="s">
        <v>102</v>
      </c>
      <c r="F97" s="6" t="s">
        <v>472</v>
      </c>
      <c r="G97" s="6" t="s">
        <v>31</v>
      </c>
      <c r="H97" s="6" t="s">
        <v>31</v>
      </c>
      <c r="I97" s="7" t="s">
        <v>473</v>
      </c>
      <c r="J97" s="6" t="s">
        <v>474</v>
      </c>
      <c r="K97" s="6" t="s">
        <v>31</v>
      </c>
      <c r="L97" s="6" t="s">
        <v>31</v>
      </c>
      <c r="M97" s="6" t="s">
        <v>31</v>
      </c>
      <c r="N97" s="6" t="s">
        <v>475</v>
      </c>
    </row>
    <row r="98" spans="1:14" x14ac:dyDescent="0.25">
      <c r="A98" s="4">
        <v>510918469</v>
      </c>
      <c r="B98" s="5" t="s">
        <v>476</v>
      </c>
      <c r="C98" s="4" t="s">
        <v>24</v>
      </c>
      <c r="D98" s="4" t="s">
        <v>25</v>
      </c>
      <c r="E98" s="4" t="s">
        <v>35</v>
      </c>
      <c r="F98" s="4" t="s">
        <v>477</v>
      </c>
      <c r="G98" s="4" t="s">
        <v>478</v>
      </c>
      <c r="H98" s="4" t="s">
        <v>31</v>
      </c>
      <c r="I98" s="5" t="s">
        <v>479</v>
      </c>
      <c r="J98" s="4" t="s">
        <v>480</v>
      </c>
      <c r="K98" s="4" t="s">
        <v>31</v>
      </c>
      <c r="L98" s="4" t="s">
        <v>31</v>
      </c>
      <c r="M98" s="4" t="s">
        <v>31</v>
      </c>
      <c r="N98" s="4" t="s">
        <v>39</v>
      </c>
    </row>
    <row r="99" spans="1:14" x14ac:dyDescent="0.25">
      <c r="A99" s="6">
        <v>510918716</v>
      </c>
      <c r="B99" s="7" t="s">
        <v>481</v>
      </c>
      <c r="C99" s="6" t="s">
        <v>34</v>
      </c>
      <c r="D99" s="6" t="s">
        <v>128</v>
      </c>
      <c r="E99" s="6" t="s">
        <v>102</v>
      </c>
      <c r="F99" s="6" t="s">
        <v>482</v>
      </c>
      <c r="G99" s="6" t="s">
        <v>483</v>
      </c>
      <c r="H99" s="6" t="s">
        <v>31</v>
      </c>
      <c r="I99" s="7" t="s">
        <v>484</v>
      </c>
      <c r="J99" s="6" t="s">
        <v>485</v>
      </c>
      <c r="K99" s="6" t="s">
        <v>31</v>
      </c>
      <c r="L99" s="6" t="s">
        <v>31</v>
      </c>
      <c r="M99" s="6" t="s">
        <v>31</v>
      </c>
      <c r="N99" s="6" t="s">
        <v>486</v>
      </c>
    </row>
    <row r="100" spans="1:14" x14ac:dyDescent="0.25">
      <c r="A100" s="4">
        <v>510934112</v>
      </c>
      <c r="B100" s="5" t="s">
        <v>487</v>
      </c>
      <c r="C100" s="4" t="s">
        <v>34</v>
      </c>
      <c r="D100" s="4" t="s">
        <v>128</v>
      </c>
      <c r="E100" s="4" t="s">
        <v>102</v>
      </c>
      <c r="F100" s="4" t="s">
        <v>254</v>
      </c>
      <c r="G100" s="4" t="s">
        <v>488</v>
      </c>
      <c r="H100" s="4" t="s">
        <v>489</v>
      </c>
      <c r="I100" s="5" t="s">
        <v>490</v>
      </c>
      <c r="J100" s="4" t="s">
        <v>491</v>
      </c>
      <c r="K100" s="4" t="s">
        <v>31</v>
      </c>
      <c r="L100" s="4" t="s">
        <v>31</v>
      </c>
      <c r="M100" s="4" t="s">
        <v>31</v>
      </c>
      <c r="N100" s="4" t="s">
        <v>492</v>
      </c>
    </row>
    <row r="101" spans="1:14" x14ac:dyDescent="0.25">
      <c r="A101" s="6">
        <v>510936875</v>
      </c>
      <c r="B101" s="7" t="s">
        <v>493</v>
      </c>
      <c r="C101" s="6" t="s">
        <v>34</v>
      </c>
      <c r="D101" s="6" t="s">
        <v>385</v>
      </c>
      <c r="E101" s="6" t="s">
        <v>102</v>
      </c>
      <c r="F101" s="6" t="s">
        <v>494</v>
      </c>
      <c r="G101" s="6" t="s">
        <v>495</v>
      </c>
      <c r="H101" s="6" t="s">
        <v>496</v>
      </c>
      <c r="I101" s="7" t="s">
        <v>497</v>
      </c>
      <c r="J101" s="6" t="s">
        <v>495</v>
      </c>
      <c r="K101" s="6" t="s">
        <v>31</v>
      </c>
      <c r="L101" s="6" t="s">
        <v>31</v>
      </c>
      <c r="M101" s="6" t="s">
        <v>31</v>
      </c>
      <c r="N101" s="6" t="s">
        <v>498</v>
      </c>
    </row>
    <row r="102" spans="1:14" x14ac:dyDescent="0.25">
      <c r="A102" s="4">
        <v>510937240</v>
      </c>
      <c r="B102" s="5" t="s">
        <v>499</v>
      </c>
      <c r="C102" s="4" t="s">
        <v>34</v>
      </c>
      <c r="D102" s="4" t="s">
        <v>128</v>
      </c>
      <c r="E102" s="4" t="s">
        <v>102</v>
      </c>
      <c r="F102" s="4" t="s">
        <v>500</v>
      </c>
      <c r="G102" s="4" t="s">
        <v>31</v>
      </c>
      <c r="H102" s="4" t="s">
        <v>31</v>
      </c>
      <c r="I102" s="5" t="s">
        <v>501</v>
      </c>
      <c r="J102" s="4" t="s">
        <v>502</v>
      </c>
      <c r="K102" s="4" t="s">
        <v>31</v>
      </c>
      <c r="L102" s="4" t="s">
        <v>31</v>
      </c>
      <c r="M102" s="4" t="s">
        <v>31</v>
      </c>
      <c r="N102" s="4" t="s">
        <v>503</v>
      </c>
    </row>
    <row r="103" spans="1:14" x14ac:dyDescent="0.25">
      <c r="A103" s="6">
        <v>510937556</v>
      </c>
      <c r="B103" s="7" t="s">
        <v>504</v>
      </c>
      <c r="C103" s="6" t="s">
        <v>24</v>
      </c>
      <c r="D103" s="6" t="s">
        <v>25</v>
      </c>
      <c r="E103" s="6" t="s">
        <v>102</v>
      </c>
      <c r="F103" s="6" t="s">
        <v>505</v>
      </c>
      <c r="G103" s="6" t="s">
        <v>31</v>
      </c>
      <c r="H103" s="6" t="s">
        <v>31</v>
      </c>
      <c r="I103" s="7" t="s">
        <v>506</v>
      </c>
      <c r="J103" s="6" t="s">
        <v>507</v>
      </c>
      <c r="K103" s="6" t="s">
        <v>31</v>
      </c>
      <c r="L103" s="6" t="s">
        <v>31</v>
      </c>
      <c r="M103" s="6" t="s">
        <v>31</v>
      </c>
      <c r="N103" s="6" t="s">
        <v>508</v>
      </c>
    </row>
    <row r="104" spans="1:14" x14ac:dyDescent="0.25">
      <c r="A104" s="4">
        <v>510948371</v>
      </c>
      <c r="B104" s="5" t="s">
        <v>509</v>
      </c>
      <c r="C104" s="4" t="s">
        <v>34</v>
      </c>
      <c r="D104" s="4" t="s">
        <v>25</v>
      </c>
      <c r="E104" s="4" t="s">
        <v>510</v>
      </c>
      <c r="F104" s="4" t="s">
        <v>511</v>
      </c>
      <c r="G104" s="4" t="s">
        <v>512</v>
      </c>
      <c r="H104" s="4" t="s">
        <v>513</v>
      </c>
      <c r="I104" s="5" t="s">
        <v>514</v>
      </c>
      <c r="J104" s="4" t="s">
        <v>515</v>
      </c>
      <c r="K104" s="4" t="s">
        <v>31</v>
      </c>
      <c r="L104" s="4" t="s">
        <v>31</v>
      </c>
      <c r="M104" s="4" t="s">
        <v>31</v>
      </c>
      <c r="N104" s="4" t="s">
        <v>46</v>
      </c>
    </row>
    <row r="105" spans="1:14" x14ac:dyDescent="0.25">
      <c r="A105" s="6">
        <v>510948747</v>
      </c>
      <c r="B105" s="7" t="s">
        <v>516</v>
      </c>
      <c r="C105" s="6" t="s">
        <v>34</v>
      </c>
      <c r="D105" s="6" t="s">
        <v>128</v>
      </c>
      <c r="E105" s="6" t="s">
        <v>510</v>
      </c>
      <c r="F105" s="6" t="s">
        <v>517</v>
      </c>
      <c r="G105" s="6" t="s">
        <v>518</v>
      </c>
      <c r="H105" s="6" t="s">
        <v>43</v>
      </c>
      <c r="I105" s="7" t="s">
        <v>519</v>
      </c>
      <c r="J105" s="6" t="s">
        <v>520</v>
      </c>
      <c r="K105" s="6" t="s">
        <v>31</v>
      </c>
      <c r="L105" s="6" t="s">
        <v>31</v>
      </c>
      <c r="M105" s="6" t="s">
        <v>31</v>
      </c>
      <c r="N105" s="6" t="s">
        <v>521</v>
      </c>
    </row>
    <row r="106" spans="1:14" x14ac:dyDescent="0.25">
      <c r="A106" s="549"/>
      <c r="B106" s="549"/>
      <c r="C106" s="549"/>
      <c r="D106" s="549"/>
      <c r="E106" s="549"/>
      <c r="F106" s="549"/>
      <c r="G106" s="549"/>
      <c r="H106" s="549"/>
      <c r="I106" s="549"/>
      <c r="J106" s="549"/>
      <c r="K106" s="4" t="s">
        <v>31</v>
      </c>
      <c r="L106" s="4" t="s">
        <v>31</v>
      </c>
      <c r="M106" s="4" t="s">
        <v>31</v>
      </c>
      <c r="N106" s="4" t="s">
        <v>522</v>
      </c>
    </row>
    <row r="107" spans="1:14" x14ac:dyDescent="0.25">
      <c r="A107" s="546" t="s">
        <v>523</v>
      </c>
      <c r="B107" s="546"/>
      <c r="C107" s="546"/>
      <c r="D107" s="546"/>
      <c r="E107" s="546"/>
      <c r="F107" s="546"/>
      <c r="G107" s="546"/>
      <c r="H107" s="546"/>
      <c r="I107" s="546"/>
      <c r="J107" s="546"/>
      <c r="K107" s="546"/>
      <c r="L107" s="546"/>
      <c r="M107" s="546" t="s">
        <v>522</v>
      </c>
      <c r="N107" s="546"/>
    </row>
    <row r="108" spans="1:14" x14ac:dyDescent="0.25">
      <c r="A108" s="545" t="s">
        <v>524</v>
      </c>
      <c r="B108" s="545"/>
      <c r="C108" s="545"/>
      <c r="D108" s="545"/>
      <c r="E108" s="545"/>
      <c r="F108" s="545"/>
      <c r="G108" s="545"/>
      <c r="H108" s="545"/>
      <c r="I108" s="545"/>
      <c r="J108" s="545"/>
      <c r="K108" s="545"/>
      <c r="L108" s="545"/>
      <c r="M108" s="545"/>
      <c r="N108" s="545"/>
    </row>
    <row r="109" spans="1:14" x14ac:dyDescent="0.25">
      <c r="A109" s="2" t="s">
        <v>6</v>
      </c>
      <c r="B109" s="3" t="s">
        <v>7</v>
      </c>
      <c r="C109" s="2" t="s">
        <v>8</v>
      </c>
      <c r="D109" s="2" t="s">
        <v>9</v>
      </c>
      <c r="E109" s="2" t="s">
        <v>10</v>
      </c>
      <c r="F109" s="2" t="s">
        <v>11</v>
      </c>
      <c r="G109" s="2" t="s">
        <v>12</v>
      </c>
      <c r="H109" s="2" t="s">
        <v>13</v>
      </c>
      <c r="I109" s="2"/>
      <c r="J109" s="2" t="s">
        <v>11</v>
      </c>
      <c r="K109" s="2" t="s">
        <v>15</v>
      </c>
      <c r="L109" s="2" t="s">
        <v>16</v>
      </c>
      <c r="M109" s="2" t="s">
        <v>17</v>
      </c>
      <c r="N109" s="2" t="s">
        <v>18</v>
      </c>
    </row>
    <row r="110" spans="1:14" x14ac:dyDescent="0.25">
      <c r="A110" s="548" t="s">
        <v>525</v>
      </c>
      <c r="B110" s="548"/>
      <c r="C110" s="548"/>
      <c r="D110" s="548"/>
      <c r="E110" s="548"/>
      <c r="F110" s="548"/>
      <c r="G110" s="548"/>
      <c r="H110" s="548"/>
      <c r="I110" s="548"/>
      <c r="J110" s="548"/>
      <c r="K110" s="548"/>
      <c r="L110" s="548"/>
      <c r="M110" s="548"/>
    </row>
    <row r="111" spans="1:14" x14ac:dyDescent="0.25">
      <c r="A111" s="549"/>
      <c r="B111" s="549"/>
      <c r="C111" s="549"/>
      <c r="D111" s="549"/>
      <c r="E111" s="549"/>
      <c r="F111" s="549"/>
      <c r="G111" s="549"/>
      <c r="H111" s="549"/>
      <c r="I111" s="549"/>
      <c r="J111" s="549"/>
      <c r="K111" s="4" t="s">
        <v>31</v>
      </c>
      <c r="L111" s="4" t="s">
        <v>31</v>
      </c>
      <c r="M111" s="4" t="s">
        <v>31</v>
      </c>
      <c r="N111" s="4" t="s">
        <v>31</v>
      </c>
    </row>
    <row r="112" spans="1:14" x14ac:dyDescent="0.25">
      <c r="A112" s="550"/>
      <c r="B112" s="550"/>
      <c r="C112" s="550"/>
      <c r="D112" s="550"/>
      <c r="E112" s="550"/>
      <c r="F112" s="550"/>
      <c r="G112" s="550"/>
      <c r="H112" s="550"/>
      <c r="I112" s="550"/>
      <c r="J112" s="550"/>
      <c r="K112" s="546" t="s">
        <v>526</v>
      </c>
      <c r="L112" s="546"/>
      <c r="M112" s="546" t="s">
        <v>31</v>
      </c>
      <c r="N112" s="546"/>
    </row>
    <row r="113" spans="1:14" x14ac:dyDescent="0.25">
      <c r="A113" s="545" t="s">
        <v>527</v>
      </c>
      <c r="B113" s="545"/>
      <c r="C113" s="545"/>
      <c r="D113" s="545"/>
      <c r="E113" s="545"/>
      <c r="F113" s="545"/>
      <c r="G113" s="545"/>
      <c r="H113" s="545"/>
      <c r="I113" s="545"/>
      <c r="J113" s="545"/>
      <c r="K113" s="545"/>
      <c r="L113" s="545"/>
      <c r="M113" s="545"/>
      <c r="N113" s="545"/>
    </row>
    <row r="114" spans="1:14" x14ac:dyDescent="0.25">
      <c r="A114" s="2" t="s">
        <v>6</v>
      </c>
      <c r="B114" s="3" t="s">
        <v>7</v>
      </c>
      <c r="C114" s="2" t="s">
        <v>8</v>
      </c>
      <c r="D114" s="2" t="s">
        <v>9</v>
      </c>
      <c r="E114" s="2" t="s">
        <v>10</v>
      </c>
      <c r="F114" s="2" t="s">
        <v>11</v>
      </c>
      <c r="G114" s="2" t="s">
        <v>12</v>
      </c>
      <c r="H114" s="2" t="s">
        <v>13</v>
      </c>
      <c r="I114" s="551" t="s">
        <v>528</v>
      </c>
      <c r="J114" s="551"/>
      <c r="K114" s="552"/>
      <c r="L114" s="552"/>
      <c r="M114" s="552"/>
      <c r="N114" s="552"/>
    </row>
    <row r="115" spans="1:14" x14ac:dyDescent="0.25">
      <c r="A115" s="548" t="s">
        <v>525</v>
      </c>
      <c r="B115" s="548"/>
      <c r="C115" s="548"/>
      <c r="D115" s="548"/>
      <c r="E115" s="548"/>
      <c r="F115" s="548"/>
      <c r="G115" s="548"/>
      <c r="H115" s="548"/>
      <c r="I115" s="548"/>
      <c r="J115" s="548"/>
      <c r="K115" s="548"/>
      <c r="L115" s="548"/>
      <c r="M115" s="548"/>
    </row>
    <row r="116" spans="1:14" x14ac:dyDescent="0.25">
      <c r="A116" s="553"/>
      <c r="B116" s="553"/>
      <c r="C116" s="553"/>
      <c r="D116" s="553"/>
      <c r="E116" s="553"/>
      <c r="F116" s="553"/>
      <c r="G116" s="553"/>
      <c r="H116" s="553"/>
      <c r="I116" s="553"/>
      <c r="J116" s="553"/>
      <c r="K116" s="553"/>
      <c r="L116" s="553"/>
      <c r="M116" s="553"/>
      <c r="N116" s="553"/>
    </row>
    <row r="117" spans="1:14" x14ac:dyDescent="0.25">
      <c r="A117" s="545" t="s">
        <v>529</v>
      </c>
      <c r="B117" s="545"/>
      <c r="C117" s="545"/>
      <c r="D117" s="545"/>
      <c r="E117" s="545"/>
      <c r="F117" s="545"/>
      <c r="G117" s="545"/>
      <c r="H117" s="545"/>
      <c r="I117" s="545"/>
      <c r="J117" s="545"/>
      <c r="K117" s="545"/>
      <c r="L117" s="545"/>
      <c r="M117" s="545"/>
      <c r="N117" s="545"/>
    </row>
    <row r="118" spans="1:14" x14ac:dyDescent="0.25">
      <c r="A118" s="546" t="s">
        <v>530</v>
      </c>
      <c r="B118" s="546"/>
      <c r="C118" s="546" t="s">
        <v>22</v>
      </c>
      <c r="D118" s="546"/>
      <c r="E118" s="546" t="s">
        <v>531</v>
      </c>
      <c r="F118" s="546"/>
      <c r="G118" s="546"/>
      <c r="H118" s="546"/>
      <c r="I118" s="1" t="s">
        <v>31</v>
      </c>
      <c r="J118" s="549"/>
      <c r="K118" s="549"/>
      <c r="L118" s="549"/>
      <c r="M118" s="549"/>
      <c r="N118" s="549"/>
    </row>
    <row r="119" spans="1:14" x14ac:dyDescent="0.25">
      <c r="A119" s="546" t="s">
        <v>532</v>
      </c>
      <c r="B119" s="546"/>
      <c r="C119" s="546" t="s">
        <v>522</v>
      </c>
      <c r="D119" s="546"/>
      <c r="E119" s="546" t="s">
        <v>526</v>
      </c>
      <c r="F119" s="546"/>
      <c r="G119" s="546"/>
      <c r="H119" s="546"/>
      <c r="I119" s="1" t="s">
        <v>31</v>
      </c>
      <c r="J119" s="546" t="s">
        <v>533</v>
      </c>
      <c r="K119" s="546"/>
      <c r="L119" s="546"/>
      <c r="M119" s="546" t="s">
        <v>31</v>
      </c>
      <c r="N119" s="546"/>
    </row>
    <row r="120" spans="1:14" x14ac:dyDescent="0.25">
      <c r="A120" s="546" t="s">
        <v>534</v>
      </c>
      <c r="B120" s="546"/>
      <c r="C120" s="546" t="s">
        <v>535</v>
      </c>
      <c r="D120" s="546"/>
      <c r="E120" s="546" t="s">
        <v>536</v>
      </c>
      <c r="F120" s="546"/>
      <c r="G120" s="546"/>
      <c r="H120" s="546"/>
      <c r="I120" s="1" t="s">
        <v>535</v>
      </c>
      <c r="J120" s="546" t="s">
        <v>537</v>
      </c>
      <c r="K120" s="546"/>
      <c r="L120" s="546"/>
      <c r="M120" s="546" t="s">
        <v>535</v>
      </c>
      <c r="N120" s="546"/>
    </row>
    <row r="121" spans="1:14" x14ac:dyDescent="0.25">
      <c r="A121" s="553"/>
      <c r="B121" s="553"/>
      <c r="C121" s="553"/>
      <c r="D121" s="553"/>
      <c r="E121" s="553"/>
      <c r="F121" s="553"/>
      <c r="G121" s="553"/>
      <c r="H121" s="553"/>
      <c r="I121" s="553"/>
      <c r="J121" s="553"/>
      <c r="K121" s="553"/>
      <c r="L121" s="553"/>
      <c r="M121" s="553"/>
      <c r="N121" s="553"/>
    </row>
    <row r="122" spans="1:14" x14ac:dyDescent="0.25">
      <c r="A122" s="545"/>
      <c r="B122" s="545"/>
      <c r="C122" s="545"/>
      <c r="D122" s="545"/>
      <c r="E122" s="545"/>
      <c r="F122" s="545"/>
      <c r="G122" s="545"/>
      <c r="H122" s="545"/>
      <c r="I122" s="545"/>
      <c r="J122" s="545"/>
      <c r="K122" s="545"/>
      <c r="L122" s="545"/>
      <c r="M122" s="545"/>
      <c r="N122" s="545"/>
    </row>
    <row r="123" spans="1:14" x14ac:dyDescent="0.25">
      <c r="A123" s="548"/>
      <c r="B123" s="548"/>
      <c r="C123" s="548"/>
      <c r="D123" s="548"/>
      <c r="E123" s="548"/>
      <c r="F123" s="548"/>
      <c r="G123" s="548"/>
      <c r="H123" s="548"/>
      <c r="I123" s="548"/>
      <c r="J123" s="548"/>
      <c r="K123" s="548"/>
      <c r="L123" s="548"/>
      <c r="M123" s="548"/>
      <c r="N123" s="548"/>
    </row>
    <row r="124" spans="1:14" x14ac:dyDescent="0.25">
      <c r="A124" s="546"/>
      <c r="B124" s="546"/>
      <c r="C124" s="546"/>
      <c r="D124" s="546"/>
      <c r="E124" s="546"/>
      <c r="F124" s="546"/>
      <c r="G124" s="546"/>
      <c r="H124" s="546"/>
      <c r="I124" s="1"/>
      <c r="J124" s="546"/>
      <c r="K124" s="546"/>
      <c r="L124" s="546"/>
      <c r="M124" s="546"/>
      <c r="N124" s="546"/>
    </row>
    <row r="125" spans="1:14" x14ac:dyDescent="0.25">
      <c r="A125" s="546"/>
      <c r="B125" s="546"/>
      <c r="C125" s="546"/>
      <c r="D125" s="546"/>
      <c r="E125" s="546"/>
      <c r="F125" s="546"/>
      <c r="G125" s="546"/>
      <c r="H125" s="546"/>
      <c r="I125" s="1"/>
      <c r="J125" s="549"/>
      <c r="K125" s="549"/>
      <c r="L125" s="549"/>
      <c r="M125" s="549"/>
      <c r="N125" s="549"/>
    </row>
    <row r="126" spans="1:14" x14ac:dyDescent="0.25">
      <c r="A126" s="546"/>
      <c r="B126" s="546"/>
      <c r="C126" s="546"/>
      <c r="D126" s="546"/>
      <c r="E126" s="546"/>
      <c r="F126" s="546"/>
      <c r="G126" s="546"/>
      <c r="H126" s="546"/>
      <c r="I126" s="1"/>
      <c r="J126" s="546"/>
      <c r="K126" s="546"/>
      <c r="L126" s="546"/>
      <c r="M126" s="546"/>
      <c r="N126" s="546"/>
    </row>
    <row r="127" spans="1:14" x14ac:dyDescent="0.25">
      <c r="A127" s="553"/>
      <c r="B127" s="553"/>
      <c r="C127" s="553"/>
      <c r="D127" s="553"/>
      <c r="E127" s="553"/>
      <c r="F127" s="553"/>
      <c r="G127" s="553"/>
      <c r="H127" s="553"/>
      <c r="I127" s="553"/>
      <c r="J127" s="553"/>
      <c r="K127" s="553"/>
      <c r="L127" s="553"/>
      <c r="M127" s="553"/>
      <c r="N127" s="553"/>
    </row>
    <row r="128" spans="1:14" x14ac:dyDescent="0.25">
      <c r="A128" s="546"/>
      <c r="B128" s="546"/>
      <c r="C128" s="546"/>
      <c r="D128" s="546"/>
      <c r="E128" s="546"/>
      <c r="F128" s="546"/>
      <c r="G128" s="546"/>
      <c r="H128" s="546"/>
      <c r="I128" s="1"/>
      <c r="J128" s="546"/>
      <c r="K128" s="546"/>
      <c r="L128" s="546"/>
      <c r="M128" s="546"/>
      <c r="N128" s="546"/>
    </row>
    <row r="129" spans="1:14" x14ac:dyDescent="0.25">
      <c r="A129" s="546"/>
      <c r="B129" s="546"/>
      <c r="C129" s="546"/>
      <c r="D129" s="546"/>
      <c r="E129" s="546"/>
      <c r="F129" s="546"/>
      <c r="G129" s="546"/>
      <c r="H129" s="546"/>
      <c r="I129" s="1"/>
      <c r="J129" s="546"/>
      <c r="K129" s="546"/>
      <c r="L129" s="546"/>
      <c r="M129" s="546"/>
      <c r="N129" s="546"/>
    </row>
    <row r="130" spans="1:14" x14ac:dyDescent="0.25">
      <c r="A130" s="546"/>
      <c r="B130" s="546"/>
      <c r="C130" s="546"/>
      <c r="D130" s="546"/>
      <c r="E130" s="546"/>
      <c r="F130" s="546"/>
      <c r="G130" s="546"/>
      <c r="H130" s="546"/>
      <c r="I130" s="1"/>
      <c r="J130" s="546"/>
      <c r="K130" s="546"/>
      <c r="L130" s="546"/>
      <c r="M130" s="546"/>
      <c r="N130" s="546"/>
    </row>
    <row r="131" spans="1:14" x14ac:dyDescent="0.25">
      <c r="A131" s="546"/>
      <c r="B131" s="546"/>
      <c r="C131" s="546"/>
      <c r="D131" s="546"/>
      <c r="E131" s="546"/>
      <c r="F131" s="546"/>
      <c r="G131" s="546"/>
      <c r="H131" s="546"/>
      <c r="I131" s="1"/>
      <c r="J131" s="546"/>
      <c r="K131" s="546"/>
      <c r="L131" s="546"/>
      <c r="M131" s="546"/>
      <c r="N131" s="546"/>
    </row>
    <row r="132" spans="1:14" x14ac:dyDescent="0.25">
      <c r="A132" s="546"/>
      <c r="B132" s="546"/>
      <c r="C132" s="546"/>
      <c r="D132" s="546"/>
      <c r="E132" s="546"/>
      <c r="F132" s="546"/>
      <c r="G132" s="546"/>
      <c r="H132" s="546"/>
      <c r="I132" s="1"/>
      <c r="J132" s="546"/>
      <c r="K132" s="546"/>
      <c r="L132" s="546"/>
      <c r="M132" s="546"/>
      <c r="N132" s="546"/>
    </row>
    <row r="133" spans="1:14" x14ac:dyDescent="0.25">
      <c r="A133" s="546"/>
      <c r="B133" s="546"/>
      <c r="C133" s="546"/>
      <c r="D133" s="546"/>
      <c r="E133" s="546"/>
      <c r="F133" s="546"/>
      <c r="G133" s="546"/>
      <c r="H133" s="546"/>
      <c r="I133" s="1"/>
      <c r="J133" s="546"/>
      <c r="K133" s="546"/>
      <c r="L133" s="546"/>
      <c r="M133" s="546"/>
      <c r="N133" s="546"/>
    </row>
    <row r="134" spans="1:14" x14ac:dyDescent="0.25">
      <c r="A134" s="546"/>
      <c r="B134" s="546"/>
      <c r="C134" s="546"/>
      <c r="D134" s="546"/>
      <c r="E134" s="546"/>
      <c r="F134" s="546"/>
      <c r="G134" s="546"/>
      <c r="H134" s="546"/>
      <c r="I134" s="1"/>
      <c r="J134" s="546"/>
      <c r="K134" s="546"/>
      <c r="L134" s="546"/>
      <c r="M134" s="546"/>
      <c r="N134" s="546"/>
    </row>
    <row r="135" spans="1:14" x14ac:dyDescent="0.25">
      <c r="A135" s="546" t="s">
        <v>538</v>
      </c>
      <c r="B135" s="546"/>
      <c r="C135" s="546" t="s">
        <v>539</v>
      </c>
      <c r="D135" s="546"/>
      <c r="E135" s="546" t="s">
        <v>540</v>
      </c>
      <c r="F135" s="546"/>
      <c r="G135" s="546"/>
      <c r="H135" s="546"/>
      <c r="I135" s="1" t="s">
        <v>541</v>
      </c>
      <c r="J135" s="546" t="s">
        <v>542</v>
      </c>
      <c r="K135" s="546"/>
      <c r="L135" s="546"/>
      <c r="M135" s="546" t="s">
        <v>522</v>
      </c>
      <c r="N135" s="546"/>
    </row>
    <row r="136" spans="1:14" x14ac:dyDescent="0.25">
      <c r="A136" s="546" t="s">
        <v>543</v>
      </c>
      <c r="B136" s="546"/>
      <c r="C136" s="546" t="s">
        <v>394</v>
      </c>
      <c r="D136" s="546"/>
      <c r="E136" s="546" t="s">
        <v>544</v>
      </c>
      <c r="F136" s="546"/>
      <c r="G136" s="546"/>
      <c r="H136" s="546"/>
      <c r="I136" s="1" t="s">
        <v>545</v>
      </c>
      <c r="J136" s="549"/>
      <c r="K136" s="549"/>
      <c r="L136" s="549"/>
      <c r="M136" s="549"/>
      <c r="N136" s="549"/>
    </row>
    <row r="137" spans="1:14" ht="21" x14ac:dyDescent="0.25">
      <c r="A137" s="546" t="s">
        <v>546</v>
      </c>
      <c r="B137" s="546"/>
      <c r="C137" s="546" t="s">
        <v>547</v>
      </c>
      <c r="D137" s="546"/>
      <c r="E137" s="546" t="s">
        <v>548</v>
      </c>
      <c r="F137" s="546"/>
      <c r="G137" s="546"/>
      <c r="H137" s="546"/>
      <c r="I137" s="1" t="s">
        <v>549</v>
      </c>
      <c r="J137" s="546" t="s">
        <v>550</v>
      </c>
      <c r="K137" s="546"/>
      <c r="L137" s="546"/>
      <c r="M137" s="546" t="s">
        <v>551</v>
      </c>
      <c r="N137" s="546"/>
    </row>
    <row r="138" spans="1:14" x14ac:dyDescent="0.25">
      <c r="A138" s="553"/>
      <c r="B138" s="553"/>
      <c r="C138" s="553"/>
      <c r="D138" s="553"/>
      <c r="E138" s="553"/>
      <c r="F138" s="553"/>
      <c r="G138" s="553"/>
      <c r="H138" s="553"/>
      <c r="I138" s="553"/>
      <c r="J138" s="553"/>
      <c r="K138" s="553"/>
      <c r="L138" s="553"/>
      <c r="M138" s="553"/>
      <c r="N138" s="553"/>
    </row>
    <row r="139" spans="1:14" ht="21" x14ac:dyDescent="0.25">
      <c r="A139" s="546" t="s">
        <v>552</v>
      </c>
      <c r="B139" s="546"/>
      <c r="C139" s="546">
        <v>95</v>
      </c>
      <c r="D139" s="546"/>
      <c r="E139" s="546" t="s">
        <v>553</v>
      </c>
      <c r="F139" s="546"/>
      <c r="G139" s="546"/>
      <c r="H139" s="546"/>
      <c r="I139" s="1" t="s">
        <v>554</v>
      </c>
      <c r="J139" s="546" t="s">
        <v>555</v>
      </c>
      <c r="K139" s="546"/>
      <c r="L139" s="546"/>
      <c r="M139" s="546" t="s">
        <v>556</v>
      </c>
      <c r="N139" s="546"/>
    </row>
    <row r="140" spans="1:14" ht="21" x14ac:dyDescent="0.25">
      <c r="A140" s="546" t="s">
        <v>557</v>
      </c>
      <c r="B140" s="546"/>
      <c r="C140" s="546"/>
      <c r="D140" s="546"/>
      <c r="E140" s="546"/>
      <c r="F140" s="546"/>
      <c r="G140" s="546"/>
      <c r="H140" s="546"/>
      <c r="I140" s="1" t="s">
        <v>558</v>
      </c>
      <c r="J140" s="546" t="s">
        <v>559</v>
      </c>
      <c r="K140" s="546"/>
      <c r="L140" s="546"/>
      <c r="M140" s="546" t="s">
        <v>560</v>
      </c>
      <c r="N140" s="546"/>
    </row>
    <row r="141" spans="1:14" x14ac:dyDescent="0.25">
      <c r="A141" s="546" t="s">
        <v>561</v>
      </c>
      <c r="B141" s="546"/>
      <c r="C141" s="546" t="s">
        <v>562</v>
      </c>
      <c r="D141" s="546"/>
      <c r="E141" s="546"/>
      <c r="F141" s="546"/>
      <c r="G141" s="546"/>
      <c r="H141" s="546"/>
      <c r="I141" s="1" t="s">
        <v>239</v>
      </c>
      <c r="J141" s="546" t="s">
        <v>563</v>
      </c>
      <c r="K141" s="546"/>
      <c r="L141" s="546"/>
      <c r="M141" s="546" t="s">
        <v>426</v>
      </c>
      <c r="N141" s="546"/>
    </row>
    <row r="142" spans="1:14" x14ac:dyDescent="0.25">
      <c r="A142" s="546" t="s">
        <v>564</v>
      </c>
      <c r="B142" s="546"/>
      <c r="C142" s="546" t="s">
        <v>562</v>
      </c>
      <c r="D142" s="546"/>
      <c r="E142" s="546"/>
      <c r="F142" s="546"/>
      <c r="G142" s="546"/>
      <c r="H142" s="546"/>
      <c r="I142" s="1" t="s">
        <v>565</v>
      </c>
      <c r="J142" s="546" t="s">
        <v>563</v>
      </c>
      <c r="K142" s="546"/>
      <c r="L142" s="546"/>
      <c r="M142" s="546" t="s">
        <v>566</v>
      </c>
      <c r="N142" s="546"/>
    </row>
    <row r="143" spans="1:14" x14ac:dyDescent="0.25">
      <c r="A143" s="546" t="s">
        <v>567</v>
      </c>
      <c r="B143" s="546"/>
      <c r="C143" s="546" t="s">
        <v>568</v>
      </c>
      <c r="D143" s="546"/>
      <c r="E143" s="546"/>
      <c r="F143" s="546"/>
      <c r="G143" s="546"/>
      <c r="H143" s="546"/>
      <c r="I143" s="1" t="s">
        <v>569</v>
      </c>
      <c r="J143" s="546" t="s">
        <v>570</v>
      </c>
      <c r="K143" s="546"/>
      <c r="L143" s="546"/>
      <c r="M143" s="546" t="s">
        <v>571</v>
      </c>
      <c r="N143" s="546"/>
    </row>
    <row r="144" spans="1:14" x14ac:dyDescent="0.25">
      <c r="A144" s="546" t="s">
        <v>572</v>
      </c>
      <c r="B144" s="546"/>
      <c r="C144" s="546" t="s">
        <v>573</v>
      </c>
      <c r="D144" s="546"/>
      <c r="E144" s="546"/>
      <c r="F144" s="546"/>
      <c r="G144" s="546"/>
      <c r="H144" s="546"/>
      <c r="I144" s="1" t="s">
        <v>574</v>
      </c>
      <c r="J144" s="546" t="s">
        <v>575</v>
      </c>
      <c r="K144" s="546"/>
      <c r="L144" s="546"/>
      <c r="M144" s="546" t="s">
        <v>576</v>
      </c>
      <c r="N144" s="546"/>
    </row>
    <row r="145" spans="1:18" x14ac:dyDescent="0.25">
      <c r="A145" s="546" t="s">
        <v>564</v>
      </c>
      <c r="B145" s="546"/>
      <c r="C145" s="546" t="s">
        <v>577</v>
      </c>
      <c r="D145" s="546"/>
      <c r="E145" s="546"/>
      <c r="F145" s="546"/>
      <c r="G145" s="546"/>
      <c r="H145" s="546"/>
      <c r="I145" s="1">
        <v>2</v>
      </c>
      <c r="J145" s="546" t="s">
        <v>578</v>
      </c>
      <c r="K145" s="546"/>
      <c r="L145" s="546"/>
      <c r="M145" s="546">
        <v>3</v>
      </c>
      <c r="N145" s="546"/>
    </row>
    <row r="147" spans="1:18" ht="15.75" thickBot="1" x14ac:dyDescent="0.3"/>
    <row r="148" spans="1:18" x14ac:dyDescent="0.25">
      <c r="A148" s="554" t="s">
        <v>3180</v>
      </c>
      <c r="B148" s="555"/>
      <c r="C148" s="555"/>
      <c r="D148" s="555"/>
      <c r="E148" s="555"/>
      <c r="F148" s="555"/>
      <c r="G148" s="555"/>
      <c r="H148" s="555"/>
      <c r="I148" s="555"/>
      <c r="J148" s="555"/>
      <c r="K148" s="555"/>
      <c r="L148" s="555"/>
      <c r="M148" s="555"/>
      <c r="N148" s="555"/>
      <c r="O148" s="555"/>
      <c r="P148" s="555"/>
      <c r="Q148" s="555"/>
      <c r="R148" s="556"/>
    </row>
    <row r="149" spans="1:18" ht="15.75" thickBot="1" x14ac:dyDescent="0.3">
      <c r="A149" s="557"/>
      <c r="B149" s="558"/>
      <c r="C149" s="558"/>
      <c r="D149" s="558"/>
      <c r="E149" s="558"/>
      <c r="F149" s="558"/>
      <c r="G149" s="558"/>
      <c r="H149" s="558"/>
      <c r="I149" s="558"/>
      <c r="J149" s="558"/>
      <c r="K149" s="558"/>
      <c r="L149" s="558"/>
      <c r="M149" s="558"/>
      <c r="N149" s="558"/>
      <c r="O149" s="558"/>
      <c r="P149" s="558"/>
      <c r="Q149" s="558"/>
      <c r="R149" s="559"/>
    </row>
    <row r="152" spans="1:18" x14ac:dyDescent="0.25">
      <c r="A152" s="545" t="s">
        <v>1</v>
      </c>
      <c r="B152" s="545"/>
      <c r="C152" s="545" t="s">
        <v>2</v>
      </c>
      <c r="D152" s="545"/>
      <c r="E152" s="545"/>
      <c r="F152" s="545"/>
      <c r="G152" s="545"/>
      <c r="H152" s="545" t="s">
        <v>3</v>
      </c>
      <c r="I152" s="545"/>
      <c r="J152" s="546" t="s">
        <v>632</v>
      </c>
      <c r="K152" s="546"/>
      <c r="L152" s="546"/>
    </row>
    <row r="153" spans="1:18" x14ac:dyDescent="0.25">
      <c r="A153" s="545" t="s">
        <v>5</v>
      </c>
      <c r="B153" s="545"/>
      <c r="C153" s="545"/>
      <c r="D153" s="545"/>
      <c r="E153" s="545"/>
      <c r="F153" s="545"/>
      <c r="G153" s="545"/>
      <c r="H153" s="545"/>
      <c r="I153" s="545"/>
      <c r="J153" s="545"/>
      <c r="K153" s="545"/>
      <c r="L153" s="545"/>
      <c r="M153" s="545"/>
    </row>
    <row r="154" spans="1:18" x14ac:dyDescent="0.25">
      <c r="A154" s="193" t="s">
        <v>6</v>
      </c>
      <c r="B154" s="192" t="s">
        <v>7</v>
      </c>
      <c r="C154" s="193" t="s">
        <v>8</v>
      </c>
      <c r="D154" s="193" t="s">
        <v>9</v>
      </c>
      <c r="E154" s="193" t="s">
        <v>10</v>
      </c>
      <c r="F154" s="193" t="s">
        <v>11</v>
      </c>
      <c r="G154" s="193" t="s">
        <v>12</v>
      </c>
      <c r="H154" s="193" t="s">
        <v>13</v>
      </c>
      <c r="I154" s="192" t="s">
        <v>14</v>
      </c>
      <c r="J154" s="193" t="s">
        <v>11</v>
      </c>
      <c r="K154" s="193" t="s">
        <v>15</v>
      </c>
      <c r="L154" s="193" t="s">
        <v>16</v>
      </c>
      <c r="M154" s="193" t="s">
        <v>17</v>
      </c>
      <c r="N154" s="193" t="s">
        <v>18</v>
      </c>
      <c r="P154" s="552" t="s">
        <v>638</v>
      </c>
      <c r="Q154" s="552"/>
    </row>
    <row r="155" spans="1:18" x14ac:dyDescent="0.25">
      <c r="A155" s="190">
        <v>510995866</v>
      </c>
      <c r="B155" s="5" t="s">
        <v>579</v>
      </c>
      <c r="C155" s="190" t="s">
        <v>20</v>
      </c>
      <c r="D155" s="547" t="s">
        <v>21</v>
      </c>
      <c r="E155" s="547"/>
      <c r="F155" s="547"/>
      <c r="G155" s="547"/>
      <c r="H155" s="547"/>
      <c r="I155" s="547"/>
      <c r="J155" s="547"/>
      <c r="K155" s="547"/>
      <c r="L155" s="547"/>
      <c r="M155" s="547"/>
      <c r="N155" s="190" t="s">
        <v>22</v>
      </c>
      <c r="P155" s="190" t="s">
        <v>634</v>
      </c>
      <c r="Q155" s="190">
        <v>10</v>
      </c>
    </row>
    <row r="156" spans="1:18" x14ac:dyDescent="0.25">
      <c r="A156" s="194">
        <v>511004341</v>
      </c>
      <c r="B156" s="7" t="s">
        <v>580</v>
      </c>
      <c r="C156" s="194" t="s">
        <v>34</v>
      </c>
      <c r="D156" s="194" t="s">
        <v>101</v>
      </c>
      <c r="E156" s="194" t="s">
        <v>581</v>
      </c>
      <c r="F156" s="194" t="s">
        <v>582</v>
      </c>
      <c r="G156" s="194" t="s">
        <v>28</v>
      </c>
      <c r="H156" s="194" t="s">
        <v>28</v>
      </c>
      <c r="I156" s="7" t="s">
        <v>583</v>
      </c>
      <c r="J156" s="194" t="s">
        <v>584</v>
      </c>
      <c r="K156" s="194" t="s">
        <v>31</v>
      </c>
      <c r="L156" s="194" t="s">
        <v>31</v>
      </c>
      <c r="M156" s="194" t="s">
        <v>31</v>
      </c>
      <c r="N156" s="194" t="s">
        <v>585</v>
      </c>
      <c r="P156" s="190" t="s">
        <v>630</v>
      </c>
      <c r="Q156" s="190">
        <v>3</v>
      </c>
    </row>
    <row r="157" spans="1:18" x14ac:dyDescent="0.25">
      <c r="A157" s="190">
        <v>511006486</v>
      </c>
      <c r="B157" s="5" t="s">
        <v>586</v>
      </c>
      <c r="C157" s="190" t="s">
        <v>34</v>
      </c>
      <c r="D157" s="190" t="s">
        <v>128</v>
      </c>
      <c r="E157" s="190" t="s">
        <v>581</v>
      </c>
      <c r="F157" s="190" t="s">
        <v>587</v>
      </c>
      <c r="G157" s="190" t="s">
        <v>28</v>
      </c>
      <c r="H157" s="190" t="s">
        <v>28</v>
      </c>
      <c r="I157" s="5" t="s">
        <v>588</v>
      </c>
      <c r="J157" s="190" t="s">
        <v>589</v>
      </c>
      <c r="K157" s="190" t="s">
        <v>31</v>
      </c>
      <c r="L157" s="190" t="s">
        <v>31</v>
      </c>
      <c r="M157" s="190" t="s">
        <v>31</v>
      </c>
      <c r="N157" s="190" t="s">
        <v>590</v>
      </c>
      <c r="P157" s="190" t="s">
        <v>18</v>
      </c>
      <c r="Q157" s="190">
        <v>7</v>
      </c>
    </row>
    <row r="158" spans="1:18" x14ac:dyDescent="0.25">
      <c r="A158" s="194">
        <v>511006513</v>
      </c>
      <c r="B158" s="7" t="s">
        <v>591</v>
      </c>
      <c r="C158" s="194" t="s">
        <v>34</v>
      </c>
      <c r="D158" s="194" t="s">
        <v>128</v>
      </c>
      <c r="E158" s="194" t="s">
        <v>592</v>
      </c>
      <c r="F158" s="194" t="s">
        <v>593</v>
      </c>
      <c r="G158" s="194" t="s">
        <v>43</v>
      </c>
      <c r="H158" s="194" t="s">
        <v>43</v>
      </c>
      <c r="I158" s="7" t="s">
        <v>594</v>
      </c>
      <c r="J158" s="194" t="s">
        <v>595</v>
      </c>
      <c r="K158" s="194" t="s">
        <v>31</v>
      </c>
      <c r="L158" s="194" t="s">
        <v>31</v>
      </c>
      <c r="M158" s="194" t="s">
        <v>31</v>
      </c>
      <c r="N158" s="194" t="s">
        <v>596</v>
      </c>
      <c r="P158" s="190" t="s">
        <v>635</v>
      </c>
      <c r="Q158" s="9">
        <v>6.57</v>
      </c>
    </row>
    <row r="159" spans="1:18" x14ac:dyDescent="0.25">
      <c r="A159" s="190">
        <v>511006686</v>
      </c>
      <c r="B159" s="5" t="s">
        <v>597</v>
      </c>
      <c r="C159" s="190" t="s">
        <v>34</v>
      </c>
      <c r="D159" s="190" t="s">
        <v>128</v>
      </c>
      <c r="E159" s="190" t="s">
        <v>592</v>
      </c>
      <c r="F159" s="190" t="s">
        <v>598</v>
      </c>
      <c r="G159" s="190" t="s">
        <v>43</v>
      </c>
      <c r="H159" s="190" t="s">
        <v>43</v>
      </c>
      <c r="I159" s="5" t="s">
        <v>599</v>
      </c>
      <c r="J159" s="190" t="s">
        <v>600</v>
      </c>
      <c r="K159" s="190" t="s">
        <v>31</v>
      </c>
      <c r="L159" s="190" t="s">
        <v>31</v>
      </c>
      <c r="M159" s="190" t="s">
        <v>31</v>
      </c>
      <c r="N159" s="190" t="s">
        <v>601</v>
      </c>
      <c r="P159" s="190" t="s">
        <v>636</v>
      </c>
      <c r="Q159" s="9">
        <v>8.64</v>
      </c>
    </row>
    <row r="160" spans="1:18" x14ac:dyDescent="0.25">
      <c r="A160" s="194">
        <v>511015317</v>
      </c>
      <c r="B160" s="7" t="s">
        <v>602</v>
      </c>
      <c r="C160" s="194" t="s">
        <v>24</v>
      </c>
      <c r="D160" s="194" t="s">
        <v>128</v>
      </c>
      <c r="E160" s="194" t="s">
        <v>581</v>
      </c>
      <c r="F160" s="194" t="s">
        <v>603</v>
      </c>
      <c r="G160" s="194" t="s">
        <v>604</v>
      </c>
      <c r="H160" s="194" t="s">
        <v>605</v>
      </c>
      <c r="I160" s="7" t="s">
        <v>606</v>
      </c>
      <c r="J160" s="194" t="s">
        <v>604</v>
      </c>
      <c r="K160" s="194" t="s">
        <v>31</v>
      </c>
      <c r="L160" s="194" t="s">
        <v>31</v>
      </c>
      <c r="M160" s="194" t="s">
        <v>31</v>
      </c>
      <c r="N160" s="194" t="s">
        <v>607</v>
      </c>
      <c r="P160" s="12" t="s">
        <v>631</v>
      </c>
      <c r="Q160" s="11">
        <f>SUM(Q159-Q158)</f>
        <v>2.0700000000000003</v>
      </c>
    </row>
    <row r="161" spans="1:20" x14ac:dyDescent="0.25">
      <c r="A161" s="190">
        <v>511015334</v>
      </c>
      <c r="B161" s="5" t="s">
        <v>608</v>
      </c>
      <c r="C161" s="190" t="s">
        <v>24</v>
      </c>
      <c r="D161" s="190" t="s">
        <v>128</v>
      </c>
      <c r="E161" s="190" t="s">
        <v>581</v>
      </c>
      <c r="F161" s="190" t="s">
        <v>609</v>
      </c>
      <c r="G161" s="190" t="s">
        <v>604</v>
      </c>
      <c r="H161" s="190" t="s">
        <v>605</v>
      </c>
      <c r="I161" s="5" t="s">
        <v>606</v>
      </c>
      <c r="J161" s="190" t="s">
        <v>604</v>
      </c>
      <c r="K161" s="190" t="s">
        <v>31</v>
      </c>
      <c r="L161" s="190" t="s">
        <v>31</v>
      </c>
      <c r="M161" s="190" t="s">
        <v>31</v>
      </c>
      <c r="N161" s="190" t="s">
        <v>266</v>
      </c>
    </row>
    <row r="162" spans="1:20" x14ac:dyDescent="0.25">
      <c r="A162" s="194">
        <v>511015411</v>
      </c>
      <c r="B162" s="7" t="s">
        <v>610</v>
      </c>
      <c r="C162" s="194" t="s">
        <v>24</v>
      </c>
      <c r="D162" s="194" t="s">
        <v>128</v>
      </c>
      <c r="E162" s="194" t="s">
        <v>592</v>
      </c>
      <c r="F162" s="194" t="s">
        <v>611</v>
      </c>
      <c r="G162" s="194" t="s">
        <v>612</v>
      </c>
      <c r="H162" s="194" t="s">
        <v>613</v>
      </c>
      <c r="I162" s="7" t="s">
        <v>614</v>
      </c>
      <c r="J162" s="194" t="s">
        <v>615</v>
      </c>
      <c r="K162" s="194" t="s">
        <v>31</v>
      </c>
      <c r="L162" s="194" t="s">
        <v>31</v>
      </c>
      <c r="M162" s="194" t="s">
        <v>31</v>
      </c>
      <c r="N162" s="194" t="s">
        <v>616</v>
      </c>
      <c r="P162" s="190"/>
    </row>
    <row r="163" spans="1:20" x14ac:dyDescent="0.25">
      <c r="A163" s="190">
        <v>511015427</v>
      </c>
      <c r="B163" s="5" t="s">
        <v>617</v>
      </c>
      <c r="C163" s="190" t="s">
        <v>24</v>
      </c>
      <c r="D163" s="190" t="s">
        <v>128</v>
      </c>
      <c r="E163" s="190" t="s">
        <v>592</v>
      </c>
      <c r="F163" s="190" t="s">
        <v>618</v>
      </c>
      <c r="G163" s="190" t="s">
        <v>612</v>
      </c>
      <c r="H163" s="190" t="s">
        <v>619</v>
      </c>
      <c r="I163" s="5" t="s">
        <v>620</v>
      </c>
      <c r="J163" s="190" t="s">
        <v>615</v>
      </c>
      <c r="K163" s="190" t="s">
        <v>31</v>
      </c>
      <c r="L163" s="190" t="s">
        <v>31</v>
      </c>
      <c r="M163" s="190" t="s">
        <v>31</v>
      </c>
      <c r="N163" s="190" t="s">
        <v>126</v>
      </c>
      <c r="P163" s="548" t="s">
        <v>639</v>
      </c>
      <c r="Q163" s="548"/>
      <c r="R163" s="548"/>
      <c r="S163" s="548"/>
      <c r="T163" s="548"/>
    </row>
    <row r="164" spans="1:20" ht="15" customHeight="1" x14ac:dyDescent="0.25">
      <c r="A164" s="194">
        <v>511030060</v>
      </c>
      <c r="B164" s="7" t="s">
        <v>621</v>
      </c>
      <c r="C164" s="194" t="s">
        <v>34</v>
      </c>
      <c r="D164" s="194" t="s">
        <v>101</v>
      </c>
      <c r="E164" s="194" t="s">
        <v>76</v>
      </c>
      <c r="F164" s="194" t="s">
        <v>622</v>
      </c>
      <c r="G164" s="194" t="s">
        <v>28</v>
      </c>
      <c r="H164" s="194" t="s">
        <v>28</v>
      </c>
      <c r="I164" s="7" t="s">
        <v>623</v>
      </c>
      <c r="J164" s="194" t="s">
        <v>624</v>
      </c>
      <c r="K164" s="194" t="s">
        <v>31</v>
      </c>
      <c r="L164" s="194" t="s">
        <v>31</v>
      </c>
      <c r="M164" s="194" t="s">
        <v>31</v>
      </c>
      <c r="N164" s="194" t="s">
        <v>625</v>
      </c>
      <c r="P164" s="561" t="s">
        <v>3183</v>
      </c>
      <c r="Q164" s="561"/>
      <c r="R164" s="561"/>
      <c r="S164" s="561"/>
      <c r="T164" s="561"/>
    </row>
    <row r="165" spans="1:20" ht="15" customHeight="1" x14ac:dyDescent="0.25">
      <c r="A165" s="190">
        <v>511030067</v>
      </c>
      <c r="B165" s="5" t="s">
        <v>626</v>
      </c>
      <c r="C165" s="190" t="s">
        <v>24</v>
      </c>
      <c r="D165" s="190" t="s">
        <v>101</v>
      </c>
      <c r="E165" s="190" t="s">
        <v>76</v>
      </c>
      <c r="F165" s="190" t="s">
        <v>627</v>
      </c>
      <c r="G165" s="190" t="s">
        <v>28</v>
      </c>
      <c r="H165" s="190" t="s">
        <v>28</v>
      </c>
      <c r="I165" s="5" t="s">
        <v>628</v>
      </c>
      <c r="J165" s="190" t="s">
        <v>629</v>
      </c>
      <c r="K165" s="190" t="s">
        <v>31</v>
      </c>
      <c r="L165" s="190" t="s">
        <v>31</v>
      </c>
      <c r="M165" s="190" t="s">
        <v>31</v>
      </c>
      <c r="N165" s="190" t="s">
        <v>132</v>
      </c>
      <c r="P165" s="561"/>
      <c r="Q165" s="561"/>
      <c r="R165" s="561"/>
      <c r="S165" s="561"/>
      <c r="T165" s="561"/>
    </row>
    <row r="166" spans="1:20" x14ac:dyDescent="0.25">
      <c r="A166" s="549"/>
      <c r="B166" s="549"/>
      <c r="C166" s="549"/>
      <c r="D166" s="549"/>
      <c r="E166" s="549"/>
      <c r="F166" s="549"/>
      <c r="G166" s="549"/>
      <c r="H166" s="549"/>
      <c r="I166" s="549"/>
      <c r="J166" s="549"/>
      <c r="K166" s="190" t="s">
        <v>31</v>
      </c>
      <c r="L166" s="190" t="s">
        <v>31</v>
      </c>
      <c r="M166" s="190" t="s">
        <v>31</v>
      </c>
      <c r="N166" s="190" t="s">
        <v>633</v>
      </c>
      <c r="P166" s="197"/>
      <c r="Q166" s="197"/>
      <c r="R166" s="197"/>
      <c r="S166" s="197"/>
      <c r="T166" s="197"/>
    </row>
    <row r="167" spans="1:20" x14ac:dyDescent="0.25">
      <c r="A167" s="546" t="s">
        <v>523</v>
      </c>
      <c r="B167" s="546"/>
      <c r="C167" s="546"/>
      <c r="D167" s="546"/>
      <c r="E167" s="546"/>
      <c r="F167" s="546"/>
      <c r="G167" s="546"/>
      <c r="H167" s="546"/>
      <c r="I167" s="546"/>
      <c r="J167" s="546"/>
      <c r="K167" s="546"/>
      <c r="L167" s="546"/>
      <c r="M167" s="546" t="s">
        <v>633</v>
      </c>
      <c r="N167" s="546"/>
    </row>
    <row r="169" spans="1:20" x14ac:dyDescent="0.25">
      <c r="A169" s="545" t="s">
        <v>1</v>
      </c>
      <c r="B169" s="545"/>
      <c r="C169" s="545" t="s">
        <v>2</v>
      </c>
      <c r="D169" s="545"/>
      <c r="E169" s="545"/>
      <c r="F169" s="545"/>
      <c r="G169" s="545"/>
      <c r="H169" s="545" t="s">
        <v>3</v>
      </c>
      <c r="I169" s="545"/>
      <c r="J169" s="546" t="s">
        <v>640</v>
      </c>
      <c r="K169" s="546"/>
      <c r="L169" s="546"/>
    </row>
    <row r="170" spans="1:20" x14ac:dyDescent="0.25">
      <c r="A170" s="545" t="s">
        <v>5</v>
      </c>
      <c r="B170" s="545"/>
      <c r="C170" s="545"/>
      <c r="D170" s="545"/>
      <c r="E170" s="545"/>
      <c r="F170" s="545"/>
      <c r="G170" s="545"/>
      <c r="H170" s="545"/>
      <c r="I170" s="545"/>
      <c r="J170" s="545"/>
      <c r="K170" s="545"/>
      <c r="L170" s="545"/>
      <c r="M170" s="545"/>
    </row>
    <row r="171" spans="1:20" x14ac:dyDescent="0.25">
      <c r="A171" s="193" t="s">
        <v>6</v>
      </c>
      <c r="B171" s="192" t="s">
        <v>7</v>
      </c>
      <c r="C171" s="193" t="s">
        <v>8</v>
      </c>
      <c r="D171" s="193" t="s">
        <v>9</v>
      </c>
      <c r="E171" s="193" t="s">
        <v>10</v>
      </c>
      <c r="F171" s="193" t="s">
        <v>11</v>
      </c>
      <c r="G171" s="193" t="s">
        <v>12</v>
      </c>
      <c r="H171" s="193" t="s">
        <v>13</v>
      </c>
      <c r="I171" s="192" t="s">
        <v>14</v>
      </c>
      <c r="J171" s="193" t="s">
        <v>11</v>
      </c>
      <c r="K171" s="193" t="s">
        <v>15</v>
      </c>
      <c r="L171" s="193" t="s">
        <v>16</v>
      </c>
      <c r="M171" s="193" t="s">
        <v>17</v>
      </c>
      <c r="N171" s="193" t="s">
        <v>18</v>
      </c>
      <c r="P171" s="552" t="s">
        <v>784</v>
      </c>
      <c r="Q171" s="552"/>
    </row>
    <row r="172" spans="1:20" x14ac:dyDescent="0.25">
      <c r="A172" s="190">
        <v>511047329</v>
      </c>
      <c r="B172" s="5" t="s">
        <v>641</v>
      </c>
      <c r="C172" s="190" t="s">
        <v>24</v>
      </c>
      <c r="D172" s="190" t="s">
        <v>128</v>
      </c>
      <c r="E172" s="190" t="s">
        <v>352</v>
      </c>
      <c r="F172" s="190" t="s">
        <v>642</v>
      </c>
      <c r="G172" s="190" t="s">
        <v>643</v>
      </c>
      <c r="H172" s="190" t="s">
        <v>31</v>
      </c>
      <c r="I172" s="5" t="s">
        <v>644</v>
      </c>
      <c r="J172" s="190" t="s">
        <v>645</v>
      </c>
      <c r="K172" s="190" t="s">
        <v>31</v>
      </c>
      <c r="L172" s="190" t="s">
        <v>31</v>
      </c>
      <c r="M172" s="190" t="s">
        <v>31</v>
      </c>
      <c r="N172" s="190" t="s">
        <v>646</v>
      </c>
      <c r="P172" s="190" t="s">
        <v>634</v>
      </c>
      <c r="Q172" s="190">
        <v>27</v>
      </c>
    </row>
    <row r="173" spans="1:20" x14ac:dyDescent="0.25">
      <c r="A173" s="194">
        <v>511047707</v>
      </c>
      <c r="B173" s="7" t="s">
        <v>647</v>
      </c>
      <c r="C173" s="194" t="s">
        <v>24</v>
      </c>
      <c r="D173" s="194" t="s">
        <v>128</v>
      </c>
      <c r="E173" s="194" t="s">
        <v>352</v>
      </c>
      <c r="F173" s="194" t="s">
        <v>648</v>
      </c>
      <c r="G173" s="194" t="s">
        <v>649</v>
      </c>
      <c r="H173" s="194" t="s">
        <v>31</v>
      </c>
      <c r="I173" s="7" t="s">
        <v>650</v>
      </c>
      <c r="J173" s="194" t="s">
        <v>651</v>
      </c>
      <c r="K173" s="194" t="s">
        <v>31</v>
      </c>
      <c r="L173" s="194" t="s">
        <v>31</v>
      </c>
      <c r="M173" s="194" t="s">
        <v>31</v>
      </c>
      <c r="N173" s="194" t="s">
        <v>652</v>
      </c>
      <c r="P173" s="190" t="s">
        <v>630</v>
      </c>
      <c r="Q173" s="190">
        <v>11</v>
      </c>
    </row>
    <row r="174" spans="1:20" x14ac:dyDescent="0.25">
      <c r="A174" s="190">
        <v>511047767</v>
      </c>
      <c r="B174" s="5" t="s">
        <v>653</v>
      </c>
      <c r="C174" s="190" t="s">
        <v>24</v>
      </c>
      <c r="D174" s="190" t="s">
        <v>128</v>
      </c>
      <c r="E174" s="190" t="s">
        <v>352</v>
      </c>
      <c r="F174" s="190" t="s">
        <v>654</v>
      </c>
      <c r="G174" s="190" t="s">
        <v>649</v>
      </c>
      <c r="H174" s="190" t="s">
        <v>655</v>
      </c>
      <c r="I174" s="5" t="s">
        <v>656</v>
      </c>
      <c r="J174" s="190" t="s">
        <v>657</v>
      </c>
      <c r="K174" s="190" t="s">
        <v>31</v>
      </c>
      <c r="L174" s="190" t="s">
        <v>31</v>
      </c>
      <c r="M174" s="190" t="s">
        <v>31</v>
      </c>
      <c r="N174" s="190" t="s">
        <v>658</v>
      </c>
      <c r="P174" s="190" t="s">
        <v>18</v>
      </c>
      <c r="Q174" s="190">
        <f>SUM(Q172-14)</f>
        <v>13</v>
      </c>
    </row>
    <row r="175" spans="1:20" x14ac:dyDescent="0.25">
      <c r="A175" s="194">
        <v>511060348</v>
      </c>
      <c r="B175" s="7" t="s">
        <v>659</v>
      </c>
      <c r="C175" s="194" t="s">
        <v>34</v>
      </c>
      <c r="D175" s="194" t="s">
        <v>128</v>
      </c>
      <c r="E175" s="194" t="s">
        <v>352</v>
      </c>
      <c r="F175" s="194" t="s">
        <v>660</v>
      </c>
      <c r="G175" s="194" t="s">
        <v>31</v>
      </c>
      <c r="H175" s="194" t="s">
        <v>31</v>
      </c>
      <c r="I175" s="7" t="s">
        <v>661</v>
      </c>
      <c r="J175" s="194" t="s">
        <v>662</v>
      </c>
      <c r="K175" s="194" t="s">
        <v>31</v>
      </c>
      <c r="L175" s="194" t="s">
        <v>31</v>
      </c>
      <c r="M175" s="194" t="s">
        <v>31</v>
      </c>
      <c r="N175" s="194" t="s">
        <v>663</v>
      </c>
      <c r="P175" s="190" t="s">
        <v>783</v>
      </c>
      <c r="Q175" s="190">
        <v>3</v>
      </c>
    </row>
    <row r="176" spans="1:20" x14ac:dyDescent="0.25">
      <c r="A176" s="190">
        <v>511060463</v>
      </c>
      <c r="B176" s="5" t="s">
        <v>664</v>
      </c>
      <c r="C176" s="190" t="s">
        <v>34</v>
      </c>
      <c r="D176" s="190" t="s">
        <v>128</v>
      </c>
      <c r="E176" s="190" t="s">
        <v>352</v>
      </c>
      <c r="F176" s="190" t="s">
        <v>665</v>
      </c>
      <c r="G176" s="190" t="s">
        <v>31</v>
      </c>
      <c r="H176" s="190" t="s">
        <v>31</v>
      </c>
      <c r="I176" s="5" t="s">
        <v>666</v>
      </c>
      <c r="J176" s="190" t="s">
        <v>667</v>
      </c>
      <c r="K176" s="190" t="s">
        <v>31</v>
      </c>
      <c r="L176" s="190" t="s">
        <v>31</v>
      </c>
      <c r="M176" s="190" t="s">
        <v>31</v>
      </c>
      <c r="N176" s="190" t="s">
        <v>668</v>
      </c>
      <c r="P176" s="190" t="s">
        <v>635</v>
      </c>
      <c r="Q176" s="9">
        <v>106.34</v>
      </c>
    </row>
    <row r="177" spans="1:20" x14ac:dyDescent="0.25">
      <c r="A177" s="194">
        <v>511061349</v>
      </c>
      <c r="B177" s="7" t="s">
        <v>669</v>
      </c>
      <c r="C177" s="194" t="s">
        <v>34</v>
      </c>
      <c r="D177" s="194" t="s">
        <v>128</v>
      </c>
      <c r="E177" s="194" t="s">
        <v>102</v>
      </c>
      <c r="F177" s="194" t="s">
        <v>670</v>
      </c>
      <c r="G177" s="194" t="s">
        <v>31</v>
      </c>
      <c r="H177" s="194" t="s">
        <v>31</v>
      </c>
      <c r="I177" s="7" t="s">
        <v>671</v>
      </c>
      <c r="J177" s="194" t="s">
        <v>672</v>
      </c>
      <c r="K177" s="194" t="s">
        <v>31</v>
      </c>
      <c r="L177" s="194" t="s">
        <v>31</v>
      </c>
      <c r="M177" s="194" t="s">
        <v>31</v>
      </c>
      <c r="N177" s="194" t="s">
        <v>376</v>
      </c>
      <c r="P177" s="190" t="s">
        <v>636</v>
      </c>
      <c r="Q177" s="9">
        <v>37.44</v>
      </c>
    </row>
    <row r="178" spans="1:20" x14ac:dyDescent="0.25">
      <c r="A178" s="190">
        <v>511065306</v>
      </c>
      <c r="B178" s="5" t="s">
        <v>673</v>
      </c>
      <c r="C178" s="190" t="s">
        <v>34</v>
      </c>
      <c r="D178" s="190" t="s">
        <v>25</v>
      </c>
      <c r="E178" s="190" t="s">
        <v>140</v>
      </c>
      <c r="F178" s="190" t="s">
        <v>674</v>
      </c>
      <c r="G178" s="190" t="s">
        <v>43</v>
      </c>
      <c r="H178" s="190" t="s">
        <v>43</v>
      </c>
      <c r="I178" s="5" t="s">
        <v>675</v>
      </c>
      <c r="J178" s="190" t="s">
        <v>676</v>
      </c>
      <c r="K178" s="190" t="s">
        <v>31</v>
      </c>
      <c r="L178" s="190" t="s">
        <v>31</v>
      </c>
      <c r="M178" s="190" t="s">
        <v>31</v>
      </c>
      <c r="N178" s="190" t="s">
        <v>677</v>
      </c>
      <c r="P178" s="12" t="s">
        <v>631</v>
      </c>
      <c r="Q178" s="10">
        <f>SUM(Q177-Q176)</f>
        <v>-68.900000000000006</v>
      </c>
    </row>
    <row r="179" spans="1:20" x14ac:dyDescent="0.25">
      <c r="A179" s="194">
        <v>511065316</v>
      </c>
      <c r="B179" s="7" t="s">
        <v>678</v>
      </c>
      <c r="C179" s="194" t="s">
        <v>24</v>
      </c>
      <c r="D179" s="194" t="s">
        <v>25</v>
      </c>
      <c r="E179" s="194" t="s">
        <v>140</v>
      </c>
      <c r="F179" s="194" t="s">
        <v>679</v>
      </c>
      <c r="G179" s="194" t="s">
        <v>43</v>
      </c>
      <c r="H179" s="194" t="s">
        <v>43</v>
      </c>
      <c r="I179" s="7" t="s">
        <v>680</v>
      </c>
      <c r="J179" s="194" t="s">
        <v>681</v>
      </c>
      <c r="K179" s="194" t="s">
        <v>31</v>
      </c>
      <c r="L179" s="194" t="s">
        <v>31</v>
      </c>
      <c r="M179" s="194" t="s">
        <v>31</v>
      </c>
      <c r="N179" s="194" t="s">
        <v>144</v>
      </c>
      <c r="P179" s="190"/>
    </row>
    <row r="180" spans="1:20" x14ac:dyDescent="0.25">
      <c r="A180" s="190">
        <v>511065329</v>
      </c>
      <c r="B180" s="5" t="s">
        <v>682</v>
      </c>
      <c r="C180" s="190" t="s">
        <v>24</v>
      </c>
      <c r="D180" s="190" t="s">
        <v>128</v>
      </c>
      <c r="E180" s="190" t="s">
        <v>140</v>
      </c>
      <c r="F180" s="190" t="s">
        <v>683</v>
      </c>
      <c r="G180" s="190" t="s">
        <v>43</v>
      </c>
      <c r="H180" s="190" t="s">
        <v>43</v>
      </c>
      <c r="I180" s="5" t="s">
        <v>684</v>
      </c>
      <c r="J180" s="190" t="s">
        <v>685</v>
      </c>
      <c r="K180" s="190" t="s">
        <v>31</v>
      </c>
      <c r="L180" s="190" t="s">
        <v>31</v>
      </c>
      <c r="M180" s="190" t="s">
        <v>31</v>
      </c>
      <c r="N180" s="190" t="s">
        <v>686</v>
      </c>
      <c r="P180" s="548" t="s">
        <v>639</v>
      </c>
      <c r="Q180" s="548"/>
      <c r="R180" s="548"/>
      <c r="S180" s="548"/>
      <c r="T180" s="548"/>
    </row>
    <row r="181" spans="1:20" x14ac:dyDescent="0.25">
      <c r="A181" s="194">
        <v>511079871</v>
      </c>
      <c r="B181" s="7" t="s">
        <v>687</v>
      </c>
      <c r="C181" s="194" t="s">
        <v>59</v>
      </c>
      <c r="D181" s="194" t="s">
        <v>25</v>
      </c>
      <c r="E181" s="194" t="s">
        <v>140</v>
      </c>
      <c r="F181" s="194" t="s">
        <v>688</v>
      </c>
      <c r="G181" s="194" t="s">
        <v>689</v>
      </c>
      <c r="H181" s="194" t="s">
        <v>690</v>
      </c>
      <c r="I181" s="7" t="s">
        <v>691</v>
      </c>
      <c r="J181" s="194" t="s">
        <v>692</v>
      </c>
      <c r="K181" s="562" t="s">
        <v>52</v>
      </c>
      <c r="L181" s="562"/>
      <c r="M181" s="562"/>
      <c r="N181" s="562"/>
      <c r="P181" s="561" t="s">
        <v>785</v>
      </c>
      <c r="Q181" s="561"/>
      <c r="R181" s="561"/>
      <c r="S181" s="561"/>
      <c r="T181" s="561"/>
    </row>
    <row r="182" spans="1:20" x14ac:dyDescent="0.25">
      <c r="A182" s="190">
        <v>511080471</v>
      </c>
      <c r="B182" s="5" t="s">
        <v>693</v>
      </c>
      <c r="C182" s="190" t="s">
        <v>34</v>
      </c>
      <c r="D182" s="190" t="s">
        <v>25</v>
      </c>
      <c r="E182" s="190" t="s">
        <v>122</v>
      </c>
      <c r="F182" s="190" t="s">
        <v>694</v>
      </c>
      <c r="G182" s="190" t="s">
        <v>695</v>
      </c>
      <c r="H182" s="190" t="s">
        <v>696</v>
      </c>
      <c r="I182" s="5" t="s">
        <v>697</v>
      </c>
      <c r="J182" s="190" t="s">
        <v>698</v>
      </c>
      <c r="K182" s="190" t="s">
        <v>31</v>
      </c>
      <c r="L182" s="190" t="s">
        <v>31</v>
      </c>
      <c r="M182" s="190" t="s">
        <v>31</v>
      </c>
      <c r="N182" s="190" t="s">
        <v>126</v>
      </c>
      <c r="P182" s="561"/>
      <c r="Q182" s="561"/>
      <c r="R182" s="561"/>
      <c r="S182" s="561"/>
      <c r="T182" s="561"/>
    </row>
    <row r="183" spans="1:20" x14ac:dyDescent="0.25">
      <c r="A183" s="194">
        <v>511081860</v>
      </c>
      <c r="B183" s="7" t="s">
        <v>699</v>
      </c>
      <c r="C183" s="194" t="s">
        <v>24</v>
      </c>
      <c r="D183" s="194" t="s">
        <v>101</v>
      </c>
      <c r="E183" s="194" t="s">
        <v>700</v>
      </c>
      <c r="F183" s="194" t="s">
        <v>701</v>
      </c>
      <c r="G183" s="194" t="s">
        <v>28</v>
      </c>
      <c r="H183" s="194" t="s">
        <v>28</v>
      </c>
      <c r="I183" s="7" t="s">
        <v>702</v>
      </c>
      <c r="J183" s="194" t="s">
        <v>703</v>
      </c>
      <c r="K183" s="194" t="s">
        <v>31</v>
      </c>
      <c r="L183" s="194" t="s">
        <v>31</v>
      </c>
      <c r="M183" s="194" t="s">
        <v>31</v>
      </c>
      <c r="N183" s="194" t="s">
        <v>704</v>
      </c>
      <c r="P183" s="196"/>
      <c r="Q183" s="196"/>
      <c r="R183" s="196"/>
      <c r="S183" s="196"/>
      <c r="T183" s="196"/>
    </row>
    <row r="184" spans="1:20" x14ac:dyDescent="0.25">
      <c r="A184" s="190">
        <v>511083189</v>
      </c>
      <c r="B184" s="5" t="s">
        <v>705</v>
      </c>
      <c r="C184" s="190" t="s">
        <v>34</v>
      </c>
      <c r="D184" s="190" t="s">
        <v>101</v>
      </c>
      <c r="E184" s="190" t="s">
        <v>700</v>
      </c>
      <c r="F184" s="190" t="s">
        <v>706</v>
      </c>
      <c r="G184" s="190" t="s">
        <v>28</v>
      </c>
      <c r="H184" s="190" t="s">
        <v>28</v>
      </c>
      <c r="I184" s="5" t="s">
        <v>707</v>
      </c>
      <c r="J184" s="190" t="s">
        <v>708</v>
      </c>
      <c r="K184" s="190" t="s">
        <v>31</v>
      </c>
      <c r="L184" s="190" t="s">
        <v>31</v>
      </c>
      <c r="M184" s="190" t="s">
        <v>31</v>
      </c>
      <c r="N184" s="190" t="s">
        <v>709</v>
      </c>
    </row>
    <row r="185" spans="1:20" x14ac:dyDescent="0.25">
      <c r="A185" s="194">
        <v>511086743</v>
      </c>
      <c r="B185" s="7" t="s">
        <v>710</v>
      </c>
      <c r="C185" s="194" t="s">
        <v>34</v>
      </c>
      <c r="D185" s="194" t="s">
        <v>25</v>
      </c>
      <c r="E185" s="194" t="s">
        <v>89</v>
      </c>
      <c r="F185" s="194" t="s">
        <v>711</v>
      </c>
      <c r="G185" s="194" t="s">
        <v>712</v>
      </c>
      <c r="H185" s="194" t="s">
        <v>713</v>
      </c>
      <c r="I185" s="7" t="s">
        <v>714</v>
      </c>
      <c r="J185" s="194" t="s">
        <v>715</v>
      </c>
      <c r="K185" s="194" t="s">
        <v>31</v>
      </c>
      <c r="L185" s="194" t="s">
        <v>31</v>
      </c>
      <c r="M185" s="194" t="s">
        <v>31</v>
      </c>
      <c r="N185" s="194" t="s">
        <v>271</v>
      </c>
    </row>
    <row r="186" spans="1:20" x14ac:dyDescent="0.25">
      <c r="A186" s="190">
        <v>511087161</v>
      </c>
      <c r="B186" s="5" t="s">
        <v>716</v>
      </c>
      <c r="C186" s="190" t="s">
        <v>48</v>
      </c>
      <c r="D186" s="190" t="s">
        <v>25</v>
      </c>
      <c r="E186" s="190" t="s">
        <v>68</v>
      </c>
      <c r="F186" s="190" t="s">
        <v>717</v>
      </c>
      <c r="G186" s="190" t="s">
        <v>718</v>
      </c>
      <c r="H186" s="190" t="s">
        <v>719</v>
      </c>
      <c r="I186" s="5" t="s">
        <v>720</v>
      </c>
      <c r="J186" s="190" t="s">
        <v>721</v>
      </c>
      <c r="K186" s="549" t="s">
        <v>52</v>
      </c>
      <c r="L186" s="549"/>
      <c r="M186" s="549"/>
      <c r="N186" s="549"/>
    </row>
    <row r="187" spans="1:20" x14ac:dyDescent="0.25">
      <c r="A187" s="194">
        <v>511087190</v>
      </c>
      <c r="B187" s="7" t="s">
        <v>722</v>
      </c>
      <c r="C187" s="194" t="s">
        <v>723</v>
      </c>
      <c r="D187" s="194" t="s">
        <v>25</v>
      </c>
      <c r="E187" s="194" t="s">
        <v>134</v>
      </c>
      <c r="F187" s="194" t="s">
        <v>724</v>
      </c>
      <c r="G187" s="194" t="s">
        <v>725</v>
      </c>
      <c r="H187" s="194" t="s">
        <v>726</v>
      </c>
      <c r="I187" s="7" t="s">
        <v>727</v>
      </c>
      <c r="J187" s="194" t="s">
        <v>728</v>
      </c>
      <c r="K187" s="562" t="s">
        <v>52</v>
      </c>
      <c r="L187" s="562"/>
      <c r="M187" s="562"/>
      <c r="N187" s="562"/>
    </row>
    <row r="188" spans="1:20" x14ac:dyDescent="0.25">
      <c r="A188" s="190">
        <v>511087307</v>
      </c>
      <c r="B188" s="5" t="s">
        <v>729</v>
      </c>
      <c r="C188" s="190" t="s">
        <v>34</v>
      </c>
      <c r="D188" s="190" t="s">
        <v>25</v>
      </c>
      <c r="E188" s="190" t="s">
        <v>134</v>
      </c>
      <c r="F188" s="190" t="s">
        <v>730</v>
      </c>
      <c r="G188" s="190" t="s">
        <v>28</v>
      </c>
      <c r="H188" s="190" t="s">
        <v>28</v>
      </c>
      <c r="I188" s="5" t="s">
        <v>731</v>
      </c>
      <c r="J188" s="190" t="s">
        <v>732</v>
      </c>
      <c r="K188" s="190" t="s">
        <v>31</v>
      </c>
      <c r="L188" s="190" t="s">
        <v>31</v>
      </c>
      <c r="M188" s="190" t="s">
        <v>31</v>
      </c>
      <c r="N188" s="190" t="s">
        <v>733</v>
      </c>
    </row>
    <row r="189" spans="1:20" x14ac:dyDescent="0.25">
      <c r="A189" s="194">
        <v>511094430</v>
      </c>
      <c r="B189" s="7" t="s">
        <v>734</v>
      </c>
      <c r="C189" s="194" t="s">
        <v>24</v>
      </c>
      <c r="D189" s="194" t="s">
        <v>128</v>
      </c>
      <c r="E189" s="194" t="s">
        <v>700</v>
      </c>
      <c r="F189" s="194" t="s">
        <v>735</v>
      </c>
      <c r="G189" s="194" t="s">
        <v>28</v>
      </c>
      <c r="H189" s="194" t="s">
        <v>28</v>
      </c>
      <c r="I189" s="7" t="s">
        <v>736</v>
      </c>
      <c r="J189" s="194" t="s">
        <v>737</v>
      </c>
      <c r="K189" s="194" t="s">
        <v>31</v>
      </c>
      <c r="L189" s="194" t="s">
        <v>31</v>
      </c>
      <c r="M189" s="194" t="s">
        <v>31</v>
      </c>
      <c r="N189" s="194" t="s">
        <v>738</v>
      </c>
    </row>
    <row r="190" spans="1:20" x14ac:dyDescent="0.25">
      <c r="A190" s="190">
        <v>511094780</v>
      </c>
      <c r="B190" s="5" t="s">
        <v>739</v>
      </c>
      <c r="C190" s="190" t="s">
        <v>24</v>
      </c>
      <c r="D190" s="190" t="s">
        <v>128</v>
      </c>
      <c r="E190" s="190" t="s">
        <v>700</v>
      </c>
      <c r="F190" s="190" t="s">
        <v>740</v>
      </c>
      <c r="G190" s="190" t="s">
        <v>28</v>
      </c>
      <c r="H190" s="190" t="s">
        <v>28</v>
      </c>
      <c r="I190" s="5" t="s">
        <v>741</v>
      </c>
      <c r="J190" s="190" t="s">
        <v>742</v>
      </c>
      <c r="K190" s="190" t="s">
        <v>31</v>
      </c>
      <c r="L190" s="190" t="s">
        <v>31</v>
      </c>
      <c r="M190" s="190" t="s">
        <v>31</v>
      </c>
      <c r="N190" s="190" t="s">
        <v>132</v>
      </c>
    </row>
    <row r="191" spans="1:20" x14ac:dyDescent="0.25">
      <c r="A191" s="194">
        <v>511099608</v>
      </c>
      <c r="B191" s="7" t="s">
        <v>743</v>
      </c>
      <c r="C191" s="194" t="s">
        <v>24</v>
      </c>
      <c r="D191" s="194" t="s">
        <v>128</v>
      </c>
      <c r="E191" s="194" t="s">
        <v>700</v>
      </c>
      <c r="F191" s="194" t="s">
        <v>744</v>
      </c>
      <c r="G191" s="194" t="s">
        <v>28</v>
      </c>
      <c r="H191" s="194" t="s">
        <v>28</v>
      </c>
      <c r="I191" s="7" t="s">
        <v>745</v>
      </c>
      <c r="J191" s="194" t="s">
        <v>746</v>
      </c>
      <c r="K191" s="194" t="s">
        <v>31</v>
      </c>
      <c r="L191" s="194" t="s">
        <v>31</v>
      </c>
      <c r="M191" s="194" t="s">
        <v>31</v>
      </c>
      <c r="N191" s="194" t="s">
        <v>747</v>
      </c>
    </row>
    <row r="192" spans="1:20" x14ac:dyDescent="0.25">
      <c r="A192" s="190">
        <v>511099699</v>
      </c>
      <c r="B192" s="5" t="s">
        <v>748</v>
      </c>
      <c r="C192" s="190" t="s">
        <v>34</v>
      </c>
      <c r="D192" s="190" t="s">
        <v>128</v>
      </c>
      <c r="E192" s="190" t="s">
        <v>700</v>
      </c>
      <c r="F192" s="190" t="s">
        <v>749</v>
      </c>
      <c r="G192" s="190" t="s">
        <v>28</v>
      </c>
      <c r="H192" s="190" t="s">
        <v>28</v>
      </c>
      <c r="I192" s="5" t="s">
        <v>750</v>
      </c>
      <c r="J192" s="190" t="s">
        <v>751</v>
      </c>
      <c r="K192" s="190" t="s">
        <v>31</v>
      </c>
      <c r="L192" s="190" t="s">
        <v>31</v>
      </c>
      <c r="M192" s="190" t="s">
        <v>31</v>
      </c>
      <c r="N192" s="190" t="s">
        <v>752</v>
      </c>
    </row>
    <row r="193" spans="1:17" x14ac:dyDescent="0.25">
      <c r="A193" s="194">
        <v>511099700</v>
      </c>
      <c r="B193" s="7" t="s">
        <v>753</v>
      </c>
      <c r="C193" s="194" t="s">
        <v>24</v>
      </c>
      <c r="D193" s="194" t="s">
        <v>128</v>
      </c>
      <c r="E193" s="194" t="s">
        <v>700</v>
      </c>
      <c r="F193" s="194" t="s">
        <v>754</v>
      </c>
      <c r="G193" s="194" t="s">
        <v>28</v>
      </c>
      <c r="H193" s="194" t="s">
        <v>28</v>
      </c>
      <c r="I193" s="7" t="s">
        <v>755</v>
      </c>
      <c r="J193" s="194" t="s">
        <v>756</v>
      </c>
      <c r="K193" s="194" t="s">
        <v>31</v>
      </c>
      <c r="L193" s="194" t="s">
        <v>31</v>
      </c>
      <c r="M193" s="194" t="s">
        <v>31</v>
      </c>
      <c r="N193" s="194" t="s">
        <v>757</v>
      </c>
    </row>
    <row r="194" spans="1:17" x14ac:dyDescent="0.25">
      <c r="A194" s="190">
        <v>511099838</v>
      </c>
      <c r="B194" s="5" t="s">
        <v>758</v>
      </c>
      <c r="C194" s="190" t="s">
        <v>24</v>
      </c>
      <c r="D194" s="190" t="s">
        <v>128</v>
      </c>
      <c r="E194" s="190" t="s">
        <v>700</v>
      </c>
      <c r="F194" s="190" t="s">
        <v>759</v>
      </c>
      <c r="G194" s="190" t="s">
        <v>28</v>
      </c>
      <c r="H194" s="190" t="s">
        <v>28</v>
      </c>
      <c r="I194" s="5" t="s">
        <v>760</v>
      </c>
      <c r="J194" s="190" t="s">
        <v>761</v>
      </c>
      <c r="K194" s="190" t="s">
        <v>31</v>
      </c>
      <c r="L194" s="190" t="s">
        <v>31</v>
      </c>
      <c r="M194" s="190" t="s">
        <v>31</v>
      </c>
      <c r="N194" s="190" t="s">
        <v>492</v>
      </c>
    </row>
    <row r="195" spans="1:17" x14ac:dyDescent="0.25">
      <c r="A195" s="194">
        <v>511100005</v>
      </c>
      <c r="B195" s="7" t="s">
        <v>762</v>
      </c>
      <c r="C195" s="194" t="s">
        <v>34</v>
      </c>
      <c r="D195" s="194" t="s">
        <v>128</v>
      </c>
      <c r="E195" s="194" t="s">
        <v>700</v>
      </c>
      <c r="F195" s="194" t="s">
        <v>763</v>
      </c>
      <c r="G195" s="194" t="s">
        <v>28</v>
      </c>
      <c r="H195" s="194" t="s">
        <v>28</v>
      </c>
      <c r="I195" s="7" t="s">
        <v>764</v>
      </c>
      <c r="J195" s="194" t="s">
        <v>765</v>
      </c>
      <c r="K195" s="194" t="s">
        <v>31</v>
      </c>
      <c r="L195" s="194" t="s">
        <v>31</v>
      </c>
      <c r="M195" s="194" t="s">
        <v>31</v>
      </c>
      <c r="N195" s="194" t="s">
        <v>766</v>
      </c>
    </row>
    <row r="196" spans="1:17" x14ac:dyDescent="0.25">
      <c r="A196" s="190">
        <v>511106027</v>
      </c>
      <c r="B196" s="5" t="s">
        <v>767</v>
      </c>
      <c r="C196" s="190" t="s">
        <v>34</v>
      </c>
      <c r="D196" s="190" t="s">
        <v>128</v>
      </c>
      <c r="E196" s="190" t="s">
        <v>140</v>
      </c>
      <c r="F196" s="190" t="s">
        <v>768</v>
      </c>
      <c r="G196" s="190" t="s">
        <v>769</v>
      </c>
      <c r="H196" s="190" t="s">
        <v>43</v>
      </c>
      <c r="I196" s="5" t="s">
        <v>770</v>
      </c>
      <c r="J196" s="190" t="s">
        <v>771</v>
      </c>
      <c r="K196" s="190" t="s">
        <v>31</v>
      </c>
      <c r="L196" s="190" t="s">
        <v>31</v>
      </c>
      <c r="M196" s="190" t="s">
        <v>31</v>
      </c>
      <c r="N196" s="190" t="s">
        <v>772</v>
      </c>
    </row>
    <row r="197" spans="1:17" x14ac:dyDescent="0.25">
      <c r="A197" s="194">
        <v>511112856</v>
      </c>
      <c r="B197" s="7" t="s">
        <v>773</v>
      </c>
      <c r="C197" s="194" t="s">
        <v>34</v>
      </c>
      <c r="D197" s="194" t="s">
        <v>25</v>
      </c>
      <c r="E197" s="194" t="s">
        <v>102</v>
      </c>
      <c r="F197" s="194" t="s">
        <v>774</v>
      </c>
      <c r="G197" s="194" t="s">
        <v>31</v>
      </c>
      <c r="H197" s="194" t="s">
        <v>31</v>
      </c>
      <c r="I197" s="7" t="s">
        <v>775</v>
      </c>
      <c r="J197" s="194" t="s">
        <v>776</v>
      </c>
      <c r="K197" s="194" t="s">
        <v>31</v>
      </c>
      <c r="L197" s="194" t="s">
        <v>31</v>
      </c>
      <c r="M197" s="194" t="s">
        <v>31</v>
      </c>
      <c r="N197" s="194" t="s">
        <v>128</v>
      </c>
    </row>
    <row r="198" spans="1:17" x14ac:dyDescent="0.25">
      <c r="A198" s="190">
        <v>511117605</v>
      </c>
      <c r="B198" s="5" t="s">
        <v>777</v>
      </c>
      <c r="C198" s="190" t="s">
        <v>24</v>
      </c>
      <c r="D198" s="190" t="s">
        <v>128</v>
      </c>
      <c r="E198" s="190" t="s">
        <v>140</v>
      </c>
      <c r="F198" s="190" t="s">
        <v>778</v>
      </c>
      <c r="G198" s="190" t="s">
        <v>43</v>
      </c>
      <c r="H198" s="190" t="s">
        <v>43</v>
      </c>
      <c r="I198" s="5" t="s">
        <v>779</v>
      </c>
      <c r="J198" s="190" t="s">
        <v>780</v>
      </c>
      <c r="K198" s="190" t="s">
        <v>31</v>
      </c>
      <c r="L198" s="190" t="s">
        <v>31</v>
      </c>
      <c r="M198" s="190" t="s">
        <v>31</v>
      </c>
      <c r="N198" s="190" t="s">
        <v>781</v>
      </c>
    </row>
    <row r="199" spans="1:17" x14ac:dyDescent="0.25">
      <c r="A199" s="549"/>
      <c r="B199" s="549"/>
      <c r="C199" s="549"/>
      <c r="D199" s="549"/>
      <c r="E199" s="549"/>
      <c r="F199" s="549"/>
      <c r="G199" s="549"/>
      <c r="H199" s="549"/>
      <c r="I199" s="549"/>
      <c r="J199" s="549"/>
      <c r="K199" s="190" t="s">
        <v>31</v>
      </c>
      <c r="L199" s="190" t="s">
        <v>31</v>
      </c>
      <c r="M199" s="190" t="s">
        <v>31</v>
      </c>
      <c r="N199" s="190" t="s">
        <v>782</v>
      </c>
    </row>
    <row r="200" spans="1:17" x14ac:dyDescent="0.25">
      <c r="A200" s="546" t="s">
        <v>523</v>
      </c>
      <c r="B200" s="546"/>
      <c r="C200" s="546"/>
      <c r="D200" s="546"/>
      <c r="E200" s="546"/>
      <c r="F200" s="546"/>
      <c r="G200" s="546"/>
      <c r="H200" s="546"/>
      <c r="I200" s="546"/>
      <c r="J200" s="546"/>
      <c r="K200" s="546"/>
      <c r="L200" s="546"/>
      <c r="M200" s="546" t="s">
        <v>782</v>
      </c>
      <c r="N200" s="546"/>
    </row>
    <row r="202" spans="1:17" x14ac:dyDescent="0.25">
      <c r="A202" s="545" t="s">
        <v>1</v>
      </c>
      <c r="B202" s="545"/>
      <c r="C202" s="545" t="s">
        <v>2</v>
      </c>
      <c r="D202" s="545"/>
      <c r="E202" s="545"/>
      <c r="F202" s="545"/>
      <c r="G202" s="545"/>
      <c r="H202" s="545" t="s">
        <v>3</v>
      </c>
      <c r="I202" s="545"/>
      <c r="J202" s="546" t="s">
        <v>786</v>
      </c>
      <c r="K202" s="546"/>
      <c r="L202" s="546"/>
    </row>
    <row r="203" spans="1:17" x14ac:dyDescent="0.25">
      <c r="A203" s="545" t="s">
        <v>5</v>
      </c>
      <c r="B203" s="545"/>
      <c r="C203" s="545"/>
      <c r="D203" s="545"/>
      <c r="E203" s="545"/>
      <c r="F203" s="545"/>
      <c r="G203" s="545"/>
      <c r="H203" s="545"/>
      <c r="I203" s="545"/>
      <c r="J203" s="545"/>
      <c r="K203" s="545"/>
      <c r="L203" s="545"/>
      <c r="M203" s="545"/>
    </row>
    <row r="204" spans="1:17" x14ac:dyDescent="0.25">
      <c r="A204" s="193" t="s">
        <v>6</v>
      </c>
      <c r="B204" s="192" t="s">
        <v>7</v>
      </c>
      <c r="C204" s="193" t="s">
        <v>8</v>
      </c>
      <c r="D204" s="193" t="s">
        <v>9</v>
      </c>
      <c r="E204" s="193" t="s">
        <v>10</v>
      </c>
      <c r="F204" s="193" t="s">
        <v>11</v>
      </c>
      <c r="G204" s="193" t="s">
        <v>12</v>
      </c>
      <c r="H204" s="193" t="s">
        <v>13</v>
      </c>
      <c r="I204" s="192" t="s">
        <v>14</v>
      </c>
      <c r="J204" s="193" t="s">
        <v>11</v>
      </c>
      <c r="K204" s="193" t="s">
        <v>15</v>
      </c>
      <c r="L204" s="193" t="s">
        <v>16</v>
      </c>
      <c r="M204" s="193" t="s">
        <v>17</v>
      </c>
      <c r="N204" s="193" t="s">
        <v>18</v>
      </c>
      <c r="P204" s="552" t="s">
        <v>1126</v>
      </c>
      <c r="Q204" s="552"/>
    </row>
    <row r="205" spans="1:17" x14ac:dyDescent="0.25">
      <c r="A205" s="190">
        <v>511134145</v>
      </c>
      <c r="B205" s="5" t="s">
        <v>787</v>
      </c>
      <c r="C205" s="190" t="s">
        <v>34</v>
      </c>
      <c r="D205" s="190" t="s">
        <v>128</v>
      </c>
      <c r="E205" s="190" t="s">
        <v>68</v>
      </c>
      <c r="F205" s="190" t="s">
        <v>788</v>
      </c>
      <c r="G205" s="190" t="s">
        <v>789</v>
      </c>
      <c r="H205" s="190" t="s">
        <v>790</v>
      </c>
      <c r="I205" s="5" t="s">
        <v>791</v>
      </c>
      <c r="J205" s="190" t="s">
        <v>792</v>
      </c>
      <c r="K205" s="190" t="s">
        <v>31</v>
      </c>
      <c r="L205" s="190" t="s">
        <v>31</v>
      </c>
      <c r="M205" s="190" t="s">
        <v>31</v>
      </c>
      <c r="N205" s="18" t="s">
        <v>199</v>
      </c>
      <c r="P205" s="190" t="s">
        <v>634</v>
      </c>
      <c r="Q205" s="190">
        <v>63</v>
      </c>
    </row>
    <row r="206" spans="1:17" x14ac:dyDescent="0.25">
      <c r="A206" s="194">
        <v>511134172</v>
      </c>
      <c r="B206" s="7" t="s">
        <v>793</v>
      </c>
      <c r="C206" s="194" t="s">
        <v>34</v>
      </c>
      <c r="D206" s="194" t="s">
        <v>101</v>
      </c>
      <c r="E206" s="194" t="s">
        <v>68</v>
      </c>
      <c r="F206" s="194" t="s">
        <v>794</v>
      </c>
      <c r="G206" s="194" t="s">
        <v>73</v>
      </c>
      <c r="H206" s="194" t="s">
        <v>795</v>
      </c>
      <c r="I206" s="7" t="s">
        <v>796</v>
      </c>
      <c r="J206" s="194" t="s">
        <v>792</v>
      </c>
      <c r="K206" s="194" t="s">
        <v>31</v>
      </c>
      <c r="L206" s="194" t="s">
        <v>31</v>
      </c>
      <c r="M206" s="194" t="s">
        <v>31</v>
      </c>
      <c r="N206" s="16" t="s">
        <v>797</v>
      </c>
      <c r="P206" s="190" t="s">
        <v>630</v>
      </c>
      <c r="Q206" s="190">
        <v>26</v>
      </c>
    </row>
    <row r="207" spans="1:17" x14ac:dyDescent="0.25">
      <c r="A207" s="190">
        <v>511134672</v>
      </c>
      <c r="B207" s="5" t="s">
        <v>798</v>
      </c>
      <c r="C207" s="190" t="s">
        <v>34</v>
      </c>
      <c r="D207" s="190" t="s">
        <v>385</v>
      </c>
      <c r="E207" s="190" t="s">
        <v>68</v>
      </c>
      <c r="F207" s="190" t="s">
        <v>799</v>
      </c>
      <c r="G207" s="190" t="s">
        <v>800</v>
      </c>
      <c r="H207" s="190" t="s">
        <v>801</v>
      </c>
      <c r="I207" s="5" t="s">
        <v>802</v>
      </c>
      <c r="J207" s="190" t="s">
        <v>803</v>
      </c>
      <c r="K207" s="190" t="s">
        <v>31</v>
      </c>
      <c r="L207" s="190" t="s">
        <v>31</v>
      </c>
      <c r="M207" s="190" t="s">
        <v>31</v>
      </c>
      <c r="N207" s="190" t="s">
        <v>804</v>
      </c>
      <c r="P207" s="190" t="s">
        <v>18</v>
      </c>
      <c r="Q207" s="190">
        <v>32</v>
      </c>
    </row>
    <row r="208" spans="1:17" x14ac:dyDescent="0.25">
      <c r="A208" s="194">
        <v>511134674</v>
      </c>
      <c r="B208" s="7" t="s">
        <v>805</v>
      </c>
      <c r="C208" s="194" t="s">
        <v>34</v>
      </c>
      <c r="D208" s="194" t="s">
        <v>385</v>
      </c>
      <c r="E208" s="194" t="s">
        <v>134</v>
      </c>
      <c r="F208" s="194" t="s">
        <v>806</v>
      </c>
      <c r="G208" s="194" t="s">
        <v>807</v>
      </c>
      <c r="H208" s="194" t="s">
        <v>808</v>
      </c>
      <c r="I208" s="7" t="s">
        <v>809</v>
      </c>
      <c r="J208" s="194" t="s">
        <v>810</v>
      </c>
      <c r="K208" s="194" t="s">
        <v>31</v>
      </c>
      <c r="L208" s="194" t="s">
        <v>31</v>
      </c>
      <c r="M208" s="194" t="s">
        <v>31</v>
      </c>
      <c r="N208" s="194" t="s">
        <v>811</v>
      </c>
      <c r="P208" s="190" t="s">
        <v>783</v>
      </c>
      <c r="Q208" s="190">
        <v>5</v>
      </c>
    </row>
    <row r="209" spans="1:20" x14ac:dyDescent="0.25">
      <c r="A209" s="190">
        <v>511134676</v>
      </c>
      <c r="B209" s="5" t="s">
        <v>812</v>
      </c>
      <c r="C209" s="190" t="s">
        <v>24</v>
      </c>
      <c r="D209" s="190" t="s">
        <v>385</v>
      </c>
      <c r="E209" s="190" t="s">
        <v>813</v>
      </c>
      <c r="F209" s="190" t="s">
        <v>814</v>
      </c>
      <c r="G209" s="190" t="s">
        <v>815</v>
      </c>
      <c r="H209" s="190" t="s">
        <v>28</v>
      </c>
      <c r="I209" s="5" t="s">
        <v>816</v>
      </c>
      <c r="J209" s="190" t="s">
        <v>817</v>
      </c>
      <c r="K209" s="190" t="s">
        <v>31</v>
      </c>
      <c r="L209" s="190" t="s">
        <v>31</v>
      </c>
      <c r="M209" s="190" t="s">
        <v>31</v>
      </c>
      <c r="N209" s="190" t="s">
        <v>325</v>
      </c>
      <c r="P209" s="190" t="s">
        <v>635</v>
      </c>
      <c r="Q209" s="9">
        <v>50.33</v>
      </c>
      <c r="R209" s="17"/>
    </row>
    <row r="210" spans="1:20" x14ac:dyDescent="0.25">
      <c r="A210" s="194">
        <v>511135118</v>
      </c>
      <c r="B210" s="7" t="s">
        <v>818</v>
      </c>
      <c r="C210" s="194" t="s">
        <v>48</v>
      </c>
      <c r="D210" s="194" t="s">
        <v>25</v>
      </c>
      <c r="E210" s="194" t="s">
        <v>122</v>
      </c>
      <c r="F210" s="194" t="s">
        <v>819</v>
      </c>
      <c r="G210" s="194" t="s">
        <v>820</v>
      </c>
      <c r="H210" s="194" t="s">
        <v>821</v>
      </c>
      <c r="I210" s="7" t="s">
        <v>822</v>
      </c>
      <c r="J210" s="194" t="s">
        <v>823</v>
      </c>
      <c r="K210" s="562" t="s">
        <v>52</v>
      </c>
      <c r="L210" s="562"/>
      <c r="M210" s="562"/>
      <c r="N210" s="562"/>
      <c r="P210" s="190" t="s">
        <v>636</v>
      </c>
      <c r="Q210" s="9">
        <v>38.94</v>
      </c>
    </row>
    <row r="211" spans="1:20" x14ac:dyDescent="0.25">
      <c r="A211" s="190">
        <v>511135206</v>
      </c>
      <c r="B211" s="5" t="s">
        <v>824</v>
      </c>
      <c r="C211" s="190" t="s">
        <v>34</v>
      </c>
      <c r="D211" s="190" t="s">
        <v>25</v>
      </c>
      <c r="E211" s="190" t="s">
        <v>102</v>
      </c>
      <c r="F211" s="190" t="s">
        <v>825</v>
      </c>
      <c r="G211" s="190" t="s">
        <v>826</v>
      </c>
      <c r="H211" s="190" t="s">
        <v>827</v>
      </c>
      <c r="I211" s="5" t="s">
        <v>828</v>
      </c>
      <c r="J211" s="190" t="s">
        <v>829</v>
      </c>
      <c r="K211" s="190" t="s">
        <v>31</v>
      </c>
      <c r="L211" s="190" t="s">
        <v>31</v>
      </c>
      <c r="M211" s="190" t="s">
        <v>31</v>
      </c>
      <c r="N211" s="190" t="s">
        <v>286</v>
      </c>
      <c r="P211" s="190" t="s">
        <v>1125</v>
      </c>
      <c r="Q211" s="9">
        <v>27.83</v>
      </c>
      <c r="S211" s="14"/>
    </row>
    <row r="212" spans="1:20" x14ac:dyDescent="0.25">
      <c r="A212" s="194">
        <v>511145235</v>
      </c>
      <c r="B212" s="7" t="s">
        <v>830</v>
      </c>
      <c r="C212" s="194" t="s">
        <v>24</v>
      </c>
      <c r="D212" s="194" t="s">
        <v>25</v>
      </c>
      <c r="E212" s="194" t="s">
        <v>102</v>
      </c>
      <c r="F212" s="194" t="s">
        <v>831</v>
      </c>
      <c r="G212" s="194" t="s">
        <v>31</v>
      </c>
      <c r="H212" s="194" t="s">
        <v>31</v>
      </c>
      <c r="I212" s="7" t="s">
        <v>832</v>
      </c>
      <c r="J212" s="194" t="s">
        <v>833</v>
      </c>
      <c r="K212" s="194" t="s">
        <v>31</v>
      </c>
      <c r="L212" s="194" t="s">
        <v>31</v>
      </c>
      <c r="M212" s="194" t="s">
        <v>31</v>
      </c>
      <c r="N212" s="194" t="s">
        <v>834</v>
      </c>
      <c r="P212" s="12" t="s">
        <v>631</v>
      </c>
      <c r="Q212" s="10">
        <v>-11.39</v>
      </c>
    </row>
    <row r="213" spans="1:20" x14ac:dyDescent="0.25">
      <c r="A213" s="190">
        <v>511145466</v>
      </c>
      <c r="B213" s="5" t="s">
        <v>835</v>
      </c>
      <c r="C213" s="190" t="s">
        <v>34</v>
      </c>
      <c r="D213" s="190" t="s">
        <v>25</v>
      </c>
      <c r="E213" s="190" t="s">
        <v>102</v>
      </c>
      <c r="F213" s="190" t="s">
        <v>836</v>
      </c>
      <c r="G213" s="190" t="s">
        <v>31</v>
      </c>
      <c r="H213" s="190" t="s">
        <v>31</v>
      </c>
      <c r="I213" s="5" t="s">
        <v>837</v>
      </c>
      <c r="J213" s="190" t="s">
        <v>838</v>
      </c>
      <c r="K213" s="190" t="s">
        <v>31</v>
      </c>
      <c r="L213" s="190" t="s">
        <v>31</v>
      </c>
      <c r="M213" s="190" t="s">
        <v>31</v>
      </c>
      <c r="N213" s="190" t="s">
        <v>839</v>
      </c>
      <c r="P213" s="190"/>
    </row>
    <row r="214" spans="1:20" x14ac:dyDescent="0.25">
      <c r="A214" s="194">
        <v>511145894</v>
      </c>
      <c r="B214" s="7" t="s">
        <v>840</v>
      </c>
      <c r="C214" s="194" t="s">
        <v>24</v>
      </c>
      <c r="D214" s="194" t="s">
        <v>25</v>
      </c>
      <c r="E214" s="194" t="s">
        <v>102</v>
      </c>
      <c r="F214" s="194" t="s">
        <v>841</v>
      </c>
      <c r="G214" s="194" t="s">
        <v>31</v>
      </c>
      <c r="H214" s="194" t="s">
        <v>31</v>
      </c>
      <c r="I214" s="7" t="s">
        <v>842</v>
      </c>
      <c r="J214" s="194" t="s">
        <v>843</v>
      </c>
      <c r="K214" s="194" t="s">
        <v>31</v>
      </c>
      <c r="L214" s="194" t="s">
        <v>31</v>
      </c>
      <c r="M214" s="194" t="s">
        <v>31</v>
      </c>
      <c r="N214" s="194" t="s">
        <v>844</v>
      </c>
      <c r="P214" s="191" t="s">
        <v>639</v>
      </c>
      <c r="Q214" s="191"/>
      <c r="R214" s="191"/>
      <c r="S214" s="191"/>
      <c r="T214" s="191"/>
    </row>
    <row r="215" spans="1:20" x14ac:dyDescent="0.25">
      <c r="A215" s="190">
        <v>511146627</v>
      </c>
      <c r="B215" s="5" t="s">
        <v>845</v>
      </c>
      <c r="C215" s="190" t="s">
        <v>24</v>
      </c>
      <c r="D215" s="190" t="s">
        <v>25</v>
      </c>
      <c r="E215" s="190" t="s">
        <v>102</v>
      </c>
      <c r="F215" s="190" t="s">
        <v>846</v>
      </c>
      <c r="G215" s="190" t="s">
        <v>31</v>
      </c>
      <c r="H215" s="190" t="s">
        <v>31</v>
      </c>
      <c r="I215" s="5" t="s">
        <v>847</v>
      </c>
      <c r="J215" s="190" t="s">
        <v>848</v>
      </c>
      <c r="K215" s="190" t="s">
        <v>31</v>
      </c>
      <c r="L215" s="190" t="s">
        <v>31</v>
      </c>
      <c r="M215" s="190" t="s">
        <v>31</v>
      </c>
      <c r="N215" s="190" t="s">
        <v>849</v>
      </c>
      <c r="P215" s="563"/>
      <c r="Q215" s="563"/>
      <c r="R215" s="563"/>
      <c r="S215" s="563"/>
      <c r="T215" s="563"/>
    </row>
    <row r="216" spans="1:20" x14ac:dyDescent="0.25">
      <c r="A216" s="194">
        <v>511147181</v>
      </c>
      <c r="B216" s="7" t="s">
        <v>850</v>
      </c>
      <c r="C216" s="194" t="s">
        <v>24</v>
      </c>
      <c r="D216" s="194" t="s">
        <v>25</v>
      </c>
      <c r="E216" s="194" t="s">
        <v>102</v>
      </c>
      <c r="F216" s="194" t="s">
        <v>851</v>
      </c>
      <c r="G216" s="194" t="s">
        <v>31</v>
      </c>
      <c r="H216" s="194" t="s">
        <v>31</v>
      </c>
      <c r="I216" s="7" t="s">
        <v>852</v>
      </c>
      <c r="J216" s="194" t="s">
        <v>853</v>
      </c>
      <c r="K216" s="194" t="s">
        <v>31</v>
      </c>
      <c r="L216" s="194" t="s">
        <v>31</v>
      </c>
      <c r="M216" s="194" t="s">
        <v>31</v>
      </c>
      <c r="N216" s="194" t="s">
        <v>854</v>
      </c>
      <c r="P216" s="563"/>
      <c r="Q216" s="563"/>
      <c r="R216" s="563"/>
      <c r="S216" s="563"/>
      <c r="T216" s="563"/>
    </row>
    <row r="217" spans="1:20" x14ac:dyDescent="0.25">
      <c r="A217" s="190">
        <v>511147951</v>
      </c>
      <c r="B217" s="5" t="s">
        <v>855</v>
      </c>
      <c r="C217" s="190" t="s">
        <v>24</v>
      </c>
      <c r="D217" s="190" t="s">
        <v>25</v>
      </c>
      <c r="E217" s="190" t="s">
        <v>102</v>
      </c>
      <c r="F217" s="190" t="s">
        <v>856</v>
      </c>
      <c r="G217" s="190" t="s">
        <v>31</v>
      </c>
      <c r="H217" s="190" t="s">
        <v>31</v>
      </c>
      <c r="I217" s="5" t="s">
        <v>857</v>
      </c>
      <c r="J217" s="190" t="s">
        <v>858</v>
      </c>
      <c r="K217" s="190" t="s">
        <v>31</v>
      </c>
      <c r="L217" s="190" t="s">
        <v>31</v>
      </c>
      <c r="M217" s="190" t="s">
        <v>31</v>
      </c>
      <c r="N217" s="190" t="s">
        <v>859</v>
      </c>
      <c r="P217" s="563"/>
      <c r="Q217" s="563"/>
      <c r="R217" s="563"/>
      <c r="S217" s="563"/>
      <c r="T217" s="563"/>
    </row>
    <row r="218" spans="1:20" x14ac:dyDescent="0.25">
      <c r="A218" s="194">
        <v>511148788</v>
      </c>
      <c r="B218" s="7" t="s">
        <v>860</v>
      </c>
      <c r="C218" s="194" t="s">
        <v>24</v>
      </c>
      <c r="D218" s="194" t="s">
        <v>128</v>
      </c>
      <c r="E218" s="194" t="s">
        <v>134</v>
      </c>
      <c r="F218" s="194" t="s">
        <v>861</v>
      </c>
      <c r="G218" s="194" t="s">
        <v>862</v>
      </c>
      <c r="H218" s="194" t="s">
        <v>28</v>
      </c>
      <c r="I218" s="7" t="s">
        <v>863</v>
      </c>
      <c r="J218" s="194" t="s">
        <v>864</v>
      </c>
      <c r="K218" s="194" t="s">
        <v>31</v>
      </c>
      <c r="L218" s="194" t="s">
        <v>31</v>
      </c>
      <c r="M218" s="194" t="s">
        <v>31</v>
      </c>
      <c r="N218" s="194" t="s">
        <v>865</v>
      </c>
    </row>
    <row r="219" spans="1:20" x14ac:dyDescent="0.25">
      <c r="A219" s="190">
        <v>511149006</v>
      </c>
      <c r="B219" s="5" t="s">
        <v>866</v>
      </c>
      <c r="C219" s="190" t="s">
        <v>59</v>
      </c>
      <c r="D219" s="190" t="s">
        <v>128</v>
      </c>
      <c r="E219" s="190" t="s">
        <v>134</v>
      </c>
      <c r="F219" s="190" t="s">
        <v>867</v>
      </c>
      <c r="G219" s="190" t="s">
        <v>868</v>
      </c>
      <c r="H219" s="190" t="s">
        <v>869</v>
      </c>
      <c r="I219" s="5" t="s">
        <v>870</v>
      </c>
      <c r="J219" s="190" t="s">
        <v>871</v>
      </c>
      <c r="K219" s="549" t="s">
        <v>52</v>
      </c>
      <c r="L219" s="549"/>
      <c r="M219" s="549"/>
      <c r="N219" s="549"/>
    </row>
    <row r="220" spans="1:20" x14ac:dyDescent="0.25">
      <c r="A220" s="194">
        <v>511149225</v>
      </c>
      <c r="B220" s="7" t="s">
        <v>872</v>
      </c>
      <c r="C220" s="194" t="s">
        <v>24</v>
      </c>
      <c r="D220" s="194" t="s">
        <v>128</v>
      </c>
      <c r="E220" s="194" t="s">
        <v>134</v>
      </c>
      <c r="F220" s="194" t="s">
        <v>869</v>
      </c>
      <c r="G220" s="194" t="s">
        <v>873</v>
      </c>
      <c r="H220" s="194" t="s">
        <v>874</v>
      </c>
      <c r="I220" s="7" t="s">
        <v>875</v>
      </c>
      <c r="J220" s="194" t="s">
        <v>873</v>
      </c>
      <c r="K220" s="194" t="s">
        <v>31</v>
      </c>
      <c r="L220" s="194" t="s">
        <v>31</v>
      </c>
      <c r="M220" s="194" t="s">
        <v>31</v>
      </c>
      <c r="N220" s="194" t="s">
        <v>876</v>
      </c>
      <c r="R220" s="15"/>
      <c r="S220" s="15"/>
      <c r="T220" s="19"/>
    </row>
    <row r="221" spans="1:20" x14ac:dyDescent="0.25">
      <c r="A221" s="190">
        <v>511149246</v>
      </c>
      <c r="B221" s="5" t="s">
        <v>877</v>
      </c>
      <c r="C221" s="190" t="s">
        <v>48</v>
      </c>
      <c r="D221" s="190" t="s">
        <v>25</v>
      </c>
      <c r="E221" s="190" t="s">
        <v>122</v>
      </c>
      <c r="F221" s="190" t="s">
        <v>878</v>
      </c>
      <c r="G221" s="190" t="s">
        <v>879</v>
      </c>
      <c r="H221" s="190" t="s">
        <v>880</v>
      </c>
      <c r="I221" s="5" t="s">
        <v>881</v>
      </c>
      <c r="J221" s="190" t="s">
        <v>882</v>
      </c>
      <c r="K221" s="549" t="s">
        <v>52</v>
      </c>
      <c r="L221" s="549"/>
      <c r="M221" s="549"/>
      <c r="N221" s="549"/>
      <c r="R221" s="15"/>
      <c r="T221" s="15"/>
    </row>
    <row r="222" spans="1:20" x14ac:dyDescent="0.25">
      <c r="A222" s="194">
        <v>511149297</v>
      </c>
      <c r="B222" s="7" t="s">
        <v>883</v>
      </c>
      <c r="C222" s="194" t="s">
        <v>723</v>
      </c>
      <c r="D222" s="194" t="s">
        <v>25</v>
      </c>
      <c r="E222" s="194" t="s">
        <v>122</v>
      </c>
      <c r="F222" s="194" t="s">
        <v>884</v>
      </c>
      <c r="G222" s="194" t="s">
        <v>885</v>
      </c>
      <c r="H222" s="194" t="s">
        <v>28</v>
      </c>
      <c r="I222" s="7" t="s">
        <v>886</v>
      </c>
      <c r="J222" s="194" t="s">
        <v>887</v>
      </c>
      <c r="K222" s="562" t="s">
        <v>52</v>
      </c>
      <c r="L222" s="562"/>
      <c r="M222" s="562"/>
      <c r="N222" s="562"/>
      <c r="R222" s="15"/>
    </row>
    <row r="223" spans="1:20" x14ac:dyDescent="0.25">
      <c r="A223" s="190">
        <v>511149842</v>
      </c>
      <c r="B223" s="5" t="s">
        <v>888</v>
      </c>
      <c r="C223" s="190" t="s">
        <v>34</v>
      </c>
      <c r="D223" s="190" t="s">
        <v>25</v>
      </c>
      <c r="E223" s="190" t="s">
        <v>68</v>
      </c>
      <c r="F223" s="190" t="s">
        <v>889</v>
      </c>
      <c r="G223" s="190" t="s">
        <v>890</v>
      </c>
      <c r="H223" s="190" t="s">
        <v>891</v>
      </c>
      <c r="I223" s="5" t="s">
        <v>892</v>
      </c>
      <c r="J223" s="190" t="s">
        <v>893</v>
      </c>
      <c r="K223" s="190" t="s">
        <v>31</v>
      </c>
      <c r="L223" s="190" t="s">
        <v>31</v>
      </c>
      <c r="M223" s="190" t="s">
        <v>31</v>
      </c>
      <c r="N223" s="190" t="s">
        <v>128</v>
      </c>
      <c r="R223" s="15"/>
    </row>
    <row r="224" spans="1:20" x14ac:dyDescent="0.25">
      <c r="A224" s="194">
        <v>511152926</v>
      </c>
      <c r="B224" s="7" t="s">
        <v>894</v>
      </c>
      <c r="C224" s="194" t="s">
        <v>24</v>
      </c>
      <c r="D224" s="194" t="s">
        <v>128</v>
      </c>
      <c r="E224" s="194" t="s">
        <v>813</v>
      </c>
      <c r="F224" s="194" t="s">
        <v>895</v>
      </c>
      <c r="G224" s="194" t="s">
        <v>896</v>
      </c>
      <c r="H224" s="194" t="s">
        <v>897</v>
      </c>
      <c r="I224" s="7" t="s">
        <v>898</v>
      </c>
      <c r="J224" s="194" t="s">
        <v>897</v>
      </c>
      <c r="K224" s="194" t="s">
        <v>31</v>
      </c>
      <c r="L224" s="194" t="s">
        <v>31</v>
      </c>
      <c r="M224" s="194" t="s">
        <v>31</v>
      </c>
      <c r="N224" s="194" t="s">
        <v>899</v>
      </c>
      <c r="R224" s="15"/>
    </row>
    <row r="225" spans="1:18" x14ac:dyDescent="0.25">
      <c r="A225" s="190">
        <v>511152933</v>
      </c>
      <c r="B225" s="5" t="s">
        <v>900</v>
      </c>
      <c r="C225" s="190" t="s">
        <v>24</v>
      </c>
      <c r="D225" s="190" t="s">
        <v>385</v>
      </c>
      <c r="E225" s="190" t="s">
        <v>134</v>
      </c>
      <c r="F225" s="190" t="s">
        <v>901</v>
      </c>
      <c r="G225" s="190" t="s">
        <v>873</v>
      </c>
      <c r="H225" s="190" t="s">
        <v>874</v>
      </c>
      <c r="I225" s="5" t="s">
        <v>875</v>
      </c>
      <c r="J225" s="190" t="s">
        <v>873</v>
      </c>
      <c r="K225" s="190" t="s">
        <v>31</v>
      </c>
      <c r="L225" s="190" t="s">
        <v>31</v>
      </c>
      <c r="M225" s="190" t="s">
        <v>31</v>
      </c>
      <c r="N225" s="190" t="s">
        <v>120</v>
      </c>
      <c r="R225" s="15"/>
    </row>
    <row r="226" spans="1:18" x14ac:dyDescent="0.25">
      <c r="A226" s="194">
        <v>511164845</v>
      </c>
      <c r="B226" s="7" t="s">
        <v>902</v>
      </c>
      <c r="C226" s="194" t="s">
        <v>24</v>
      </c>
      <c r="D226" s="194" t="s">
        <v>25</v>
      </c>
      <c r="E226" s="194" t="s">
        <v>89</v>
      </c>
      <c r="F226" s="194" t="s">
        <v>903</v>
      </c>
      <c r="G226" s="194" t="s">
        <v>43</v>
      </c>
      <c r="H226" s="194" t="s">
        <v>43</v>
      </c>
      <c r="I226" s="7" t="s">
        <v>904</v>
      </c>
      <c r="J226" s="194" t="s">
        <v>905</v>
      </c>
      <c r="K226" s="194" t="s">
        <v>31</v>
      </c>
      <c r="L226" s="194" t="s">
        <v>31</v>
      </c>
      <c r="M226" s="194" t="s">
        <v>31</v>
      </c>
      <c r="N226" s="194" t="s">
        <v>385</v>
      </c>
      <c r="R226" s="15"/>
    </row>
    <row r="227" spans="1:18" x14ac:dyDescent="0.25">
      <c r="A227" s="190">
        <v>511165507</v>
      </c>
      <c r="B227" s="5" t="s">
        <v>906</v>
      </c>
      <c r="C227" s="190" t="s">
        <v>24</v>
      </c>
      <c r="D227" s="190" t="s">
        <v>128</v>
      </c>
      <c r="E227" s="190" t="s">
        <v>907</v>
      </c>
      <c r="F227" s="190" t="s">
        <v>908</v>
      </c>
      <c r="G227" s="190" t="s">
        <v>909</v>
      </c>
      <c r="H227" s="190" t="s">
        <v>43</v>
      </c>
      <c r="I227" s="5" t="s">
        <v>910</v>
      </c>
      <c r="J227" s="190" t="s">
        <v>911</v>
      </c>
      <c r="K227" s="190" t="s">
        <v>31</v>
      </c>
      <c r="L227" s="190" t="s">
        <v>31</v>
      </c>
      <c r="M227" s="190" t="s">
        <v>31</v>
      </c>
      <c r="N227" s="190" t="s">
        <v>912</v>
      </c>
      <c r="R227" s="15"/>
    </row>
    <row r="228" spans="1:18" x14ac:dyDescent="0.25">
      <c r="A228" s="194">
        <v>511165515</v>
      </c>
      <c r="B228" s="7" t="s">
        <v>913</v>
      </c>
      <c r="C228" s="194" t="s">
        <v>24</v>
      </c>
      <c r="D228" s="194" t="s">
        <v>128</v>
      </c>
      <c r="E228" s="194" t="s">
        <v>134</v>
      </c>
      <c r="F228" s="194" t="s">
        <v>914</v>
      </c>
      <c r="G228" s="194" t="s">
        <v>915</v>
      </c>
      <c r="H228" s="194" t="s">
        <v>28</v>
      </c>
      <c r="I228" s="7" t="s">
        <v>916</v>
      </c>
      <c r="J228" s="194" t="s">
        <v>917</v>
      </c>
      <c r="K228" s="194" t="s">
        <v>31</v>
      </c>
      <c r="L228" s="194" t="s">
        <v>31</v>
      </c>
      <c r="M228" s="194" t="s">
        <v>31</v>
      </c>
      <c r="N228" s="194" t="s">
        <v>918</v>
      </c>
      <c r="R228" s="15"/>
    </row>
    <row r="229" spans="1:18" x14ac:dyDescent="0.25">
      <c r="A229" s="190">
        <v>511165537</v>
      </c>
      <c r="B229" s="5" t="s">
        <v>919</v>
      </c>
      <c r="C229" s="190" t="s">
        <v>24</v>
      </c>
      <c r="D229" s="190" t="s">
        <v>25</v>
      </c>
      <c r="E229" s="190" t="s">
        <v>89</v>
      </c>
      <c r="F229" s="190" t="s">
        <v>920</v>
      </c>
      <c r="G229" s="190" t="s">
        <v>921</v>
      </c>
      <c r="H229" s="190" t="s">
        <v>43</v>
      </c>
      <c r="I229" s="5" t="s">
        <v>922</v>
      </c>
      <c r="J229" s="190" t="s">
        <v>923</v>
      </c>
      <c r="K229" s="190" t="s">
        <v>31</v>
      </c>
      <c r="L229" s="190" t="s">
        <v>31</v>
      </c>
      <c r="M229" s="190" t="s">
        <v>31</v>
      </c>
      <c r="N229" s="190" t="s">
        <v>865</v>
      </c>
      <c r="R229" s="15"/>
    </row>
    <row r="230" spans="1:18" x14ac:dyDescent="0.25">
      <c r="A230" s="194">
        <v>511165583</v>
      </c>
      <c r="B230" s="7" t="s">
        <v>924</v>
      </c>
      <c r="C230" s="194" t="s">
        <v>24</v>
      </c>
      <c r="D230" s="194" t="s">
        <v>385</v>
      </c>
      <c r="E230" s="194" t="s">
        <v>907</v>
      </c>
      <c r="F230" s="194" t="s">
        <v>925</v>
      </c>
      <c r="G230" s="194" t="s">
        <v>909</v>
      </c>
      <c r="H230" s="194" t="s">
        <v>43</v>
      </c>
      <c r="I230" s="7" t="s">
        <v>926</v>
      </c>
      <c r="J230" s="194" t="s">
        <v>927</v>
      </c>
      <c r="K230" s="194" t="s">
        <v>31</v>
      </c>
      <c r="L230" s="194" t="s">
        <v>31</v>
      </c>
      <c r="M230" s="194" t="s">
        <v>31</v>
      </c>
      <c r="N230" s="194" t="s">
        <v>928</v>
      </c>
      <c r="R230" s="15"/>
    </row>
    <row r="231" spans="1:18" x14ac:dyDescent="0.25">
      <c r="A231" s="190">
        <v>511167634</v>
      </c>
      <c r="B231" s="5" t="s">
        <v>929</v>
      </c>
      <c r="C231" s="190" t="s">
        <v>24</v>
      </c>
      <c r="D231" s="190" t="s">
        <v>128</v>
      </c>
      <c r="E231" s="190" t="s">
        <v>134</v>
      </c>
      <c r="F231" s="190" t="s">
        <v>930</v>
      </c>
      <c r="G231" s="190" t="s">
        <v>931</v>
      </c>
      <c r="H231" s="190" t="s">
        <v>28</v>
      </c>
      <c r="I231" s="5" t="s">
        <v>932</v>
      </c>
      <c r="J231" s="190" t="s">
        <v>933</v>
      </c>
      <c r="K231" s="190" t="s">
        <v>31</v>
      </c>
      <c r="L231" s="190" t="s">
        <v>31</v>
      </c>
      <c r="M231" s="190" t="s">
        <v>93</v>
      </c>
      <c r="N231" s="190" t="s">
        <v>934</v>
      </c>
      <c r="R231" s="15"/>
    </row>
    <row r="232" spans="1:18" x14ac:dyDescent="0.25">
      <c r="A232" s="194">
        <v>511167759</v>
      </c>
      <c r="B232" s="7" t="s">
        <v>935</v>
      </c>
      <c r="C232" s="194" t="s">
        <v>34</v>
      </c>
      <c r="D232" s="194" t="s">
        <v>128</v>
      </c>
      <c r="E232" s="194" t="s">
        <v>813</v>
      </c>
      <c r="F232" s="194" t="s">
        <v>936</v>
      </c>
      <c r="G232" s="194" t="s">
        <v>937</v>
      </c>
      <c r="H232" s="194" t="s">
        <v>28</v>
      </c>
      <c r="I232" s="7" t="s">
        <v>938</v>
      </c>
      <c r="J232" s="194" t="s">
        <v>937</v>
      </c>
      <c r="K232" s="194" t="s">
        <v>31</v>
      </c>
      <c r="L232" s="194" t="s">
        <v>31</v>
      </c>
      <c r="M232" s="194" t="s">
        <v>31</v>
      </c>
      <c r="N232" s="194" t="s">
        <v>939</v>
      </c>
      <c r="R232" s="15"/>
    </row>
    <row r="233" spans="1:18" x14ac:dyDescent="0.25">
      <c r="A233" s="190">
        <v>511167801</v>
      </c>
      <c r="B233" s="5" t="s">
        <v>940</v>
      </c>
      <c r="C233" s="190" t="s">
        <v>34</v>
      </c>
      <c r="D233" s="190" t="s">
        <v>128</v>
      </c>
      <c r="E233" s="190" t="s">
        <v>89</v>
      </c>
      <c r="F233" s="190" t="s">
        <v>941</v>
      </c>
      <c r="G233" s="190" t="s">
        <v>942</v>
      </c>
      <c r="H233" s="190" t="s">
        <v>43</v>
      </c>
      <c r="I233" s="5" t="s">
        <v>943</v>
      </c>
      <c r="J233" s="190" t="s">
        <v>942</v>
      </c>
      <c r="K233" s="190" t="s">
        <v>31</v>
      </c>
      <c r="L233" s="190" t="s">
        <v>31</v>
      </c>
      <c r="M233" s="190" t="s">
        <v>31</v>
      </c>
      <c r="N233" s="190" t="s">
        <v>944</v>
      </c>
      <c r="R233" s="15"/>
    </row>
    <row r="234" spans="1:18" x14ac:dyDescent="0.25">
      <c r="A234" s="194">
        <v>511174322</v>
      </c>
      <c r="B234" s="7" t="s">
        <v>945</v>
      </c>
      <c r="C234" s="194" t="s">
        <v>24</v>
      </c>
      <c r="D234" s="194" t="s">
        <v>128</v>
      </c>
      <c r="E234" s="194" t="s">
        <v>813</v>
      </c>
      <c r="F234" s="194" t="s">
        <v>946</v>
      </c>
      <c r="G234" s="194" t="s">
        <v>28</v>
      </c>
      <c r="H234" s="194" t="s">
        <v>28</v>
      </c>
      <c r="I234" s="7" t="s">
        <v>947</v>
      </c>
      <c r="J234" s="194" t="s">
        <v>948</v>
      </c>
      <c r="K234" s="194" t="s">
        <v>31</v>
      </c>
      <c r="L234" s="194" t="s">
        <v>31</v>
      </c>
      <c r="M234" s="194" t="s">
        <v>31</v>
      </c>
      <c r="N234" s="194" t="s">
        <v>949</v>
      </c>
      <c r="R234" s="15"/>
    </row>
    <row r="235" spans="1:18" x14ac:dyDescent="0.25">
      <c r="A235" s="190">
        <v>511174467</v>
      </c>
      <c r="B235" s="5" t="s">
        <v>950</v>
      </c>
      <c r="C235" s="190" t="s">
        <v>48</v>
      </c>
      <c r="D235" s="190" t="s">
        <v>128</v>
      </c>
      <c r="E235" s="190" t="s">
        <v>907</v>
      </c>
      <c r="F235" s="190" t="s">
        <v>951</v>
      </c>
      <c r="G235" s="190" t="s">
        <v>952</v>
      </c>
      <c r="H235" s="190" t="s">
        <v>953</v>
      </c>
      <c r="I235" s="5" t="s">
        <v>954</v>
      </c>
      <c r="J235" s="190" t="s">
        <v>955</v>
      </c>
      <c r="K235" s="549" t="s">
        <v>52</v>
      </c>
      <c r="L235" s="549"/>
      <c r="M235" s="549"/>
      <c r="N235" s="549"/>
      <c r="R235" s="15"/>
    </row>
    <row r="236" spans="1:18" x14ac:dyDescent="0.25">
      <c r="A236" s="194">
        <v>511176615</v>
      </c>
      <c r="B236" s="7" t="s">
        <v>956</v>
      </c>
      <c r="C236" s="194" t="s">
        <v>34</v>
      </c>
      <c r="D236" s="194" t="s">
        <v>128</v>
      </c>
      <c r="E236" s="194" t="s">
        <v>140</v>
      </c>
      <c r="F236" s="194" t="s">
        <v>957</v>
      </c>
      <c r="G236" s="194" t="s">
        <v>958</v>
      </c>
      <c r="H236" s="194" t="s">
        <v>43</v>
      </c>
      <c r="I236" s="7" t="s">
        <v>959</v>
      </c>
      <c r="J236" s="194" t="s">
        <v>960</v>
      </c>
      <c r="K236" s="194" t="s">
        <v>31</v>
      </c>
      <c r="L236" s="194" t="s">
        <v>31</v>
      </c>
      <c r="M236" s="194" t="s">
        <v>31</v>
      </c>
      <c r="N236" s="194" t="s">
        <v>961</v>
      </c>
      <c r="R236" s="15"/>
    </row>
    <row r="237" spans="1:18" x14ac:dyDescent="0.25">
      <c r="A237" s="190">
        <v>511183875</v>
      </c>
      <c r="B237" s="5" t="s">
        <v>962</v>
      </c>
      <c r="C237" s="190" t="s">
        <v>34</v>
      </c>
      <c r="D237" s="190" t="s">
        <v>385</v>
      </c>
      <c r="E237" s="190" t="s">
        <v>140</v>
      </c>
      <c r="F237" s="190" t="s">
        <v>963</v>
      </c>
      <c r="G237" s="190" t="s">
        <v>43</v>
      </c>
      <c r="H237" s="190" t="s">
        <v>43</v>
      </c>
      <c r="I237" s="5" t="s">
        <v>964</v>
      </c>
      <c r="J237" s="190" t="s">
        <v>965</v>
      </c>
      <c r="K237" s="190" t="s">
        <v>31</v>
      </c>
      <c r="L237" s="190" t="s">
        <v>31</v>
      </c>
      <c r="M237" s="190" t="s">
        <v>31</v>
      </c>
      <c r="N237" s="190" t="s">
        <v>966</v>
      </c>
      <c r="R237" s="15"/>
    </row>
    <row r="238" spans="1:18" x14ac:dyDescent="0.25">
      <c r="A238" s="194">
        <v>511183895</v>
      </c>
      <c r="B238" s="7" t="s">
        <v>967</v>
      </c>
      <c r="C238" s="194" t="s">
        <v>24</v>
      </c>
      <c r="D238" s="194" t="s">
        <v>385</v>
      </c>
      <c r="E238" s="194" t="s">
        <v>140</v>
      </c>
      <c r="F238" s="194" t="s">
        <v>968</v>
      </c>
      <c r="G238" s="194" t="s">
        <v>43</v>
      </c>
      <c r="H238" s="194" t="s">
        <v>43</v>
      </c>
      <c r="I238" s="7" t="s">
        <v>969</v>
      </c>
      <c r="J238" s="194" t="s">
        <v>970</v>
      </c>
      <c r="K238" s="194" t="s">
        <v>31</v>
      </c>
      <c r="L238" s="194" t="s">
        <v>31</v>
      </c>
      <c r="M238" s="194" t="s">
        <v>31</v>
      </c>
      <c r="N238" s="194" t="s">
        <v>971</v>
      </c>
      <c r="R238" s="15"/>
    </row>
    <row r="239" spans="1:18" x14ac:dyDescent="0.25">
      <c r="A239" s="190">
        <v>511183985</v>
      </c>
      <c r="B239" s="5" t="s">
        <v>972</v>
      </c>
      <c r="C239" s="190" t="s">
        <v>34</v>
      </c>
      <c r="D239" s="190" t="s">
        <v>385</v>
      </c>
      <c r="E239" s="190" t="s">
        <v>140</v>
      </c>
      <c r="F239" s="190" t="s">
        <v>973</v>
      </c>
      <c r="G239" s="190" t="s">
        <v>43</v>
      </c>
      <c r="H239" s="190" t="s">
        <v>43</v>
      </c>
      <c r="I239" s="5" t="s">
        <v>974</v>
      </c>
      <c r="J239" s="190" t="s">
        <v>975</v>
      </c>
      <c r="K239" s="190" t="s">
        <v>31</v>
      </c>
      <c r="L239" s="190" t="s">
        <v>31</v>
      </c>
      <c r="M239" s="190" t="s">
        <v>31</v>
      </c>
      <c r="N239" s="190" t="s">
        <v>976</v>
      </c>
      <c r="R239" s="15"/>
    </row>
    <row r="240" spans="1:18" x14ac:dyDescent="0.25">
      <c r="A240" s="194">
        <v>511184097</v>
      </c>
      <c r="B240" s="7" t="s">
        <v>977</v>
      </c>
      <c r="C240" s="194" t="s">
        <v>24</v>
      </c>
      <c r="D240" s="194" t="s">
        <v>385</v>
      </c>
      <c r="E240" s="194" t="s">
        <v>140</v>
      </c>
      <c r="F240" s="194" t="s">
        <v>978</v>
      </c>
      <c r="G240" s="194" t="s">
        <v>43</v>
      </c>
      <c r="H240" s="194" t="s">
        <v>43</v>
      </c>
      <c r="I240" s="7" t="s">
        <v>979</v>
      </c>
      <c r="J240" s="194" t="s">
        <v>980</v>
      </c>
      <c r="K240" s="194" t="s">
        <v>31</v>
      </c>
      <c r="L240" s="194" t="s">
        <v>31</v>
      </c>
      <c r="M240" s="194" t="s">
        <v>31</v>
      </c>
      <c r="N240" s="194" t="s">
        <v>981</v>
      </c>
      <c r="R240" s="15"/>
    </row>
    <row r="241" spans="1:18" x14ac:dyDescent="0.25">
      <c r="A241" s="190">
        <v>511184349</v>
      </c>
      <c r="B241" s="5" t="s">
        <v>982</v>
      </c>
      <c r="C241" s="190" t="s">
        <v>24</v>
      </c>
      <c r="D241" s="190" t="s">
        <v>385</v>
      </c>
      <c r="E241" s="190" t="s">
        <v>140</v>
      </c>
      <c r="F241" s="190" t="s">
        <v>983</v>
      </c>
      <c r="G241" s="190" t="s">
        <v>43</v>
      </c>
      <c r="H241" s="190" t="s">
        <v>43</v>
      </c>
      <c r="I241" s="5" t="s">
        <v>984</v>
      </c>
      <c r="J241" s="190" t="s">
        <v>985</v>
      </c>
      <c r="K241" s="190" t="s">
        <v>31</v>
      </c>
      <c r="L241" s="190" t="s">
        <v>31</v>
      </c>
      <c r="M241" s="190" t="s">
        <v>31</v>
      </c>
      <c r="N241" s="190" t="s">
        <v>986</v>
      </c>
      <c r="R241" s="15"/>
    </row>
    <row r="242" spans="1:18" x14ac:dyDescent="0.25">
      <c r="A242" s="194">
        <v>511184370</v>
      </c>
      <c r="B242" s="7" t="s">
        <v>987</v>
      </c>
      <c r="C242" s="194" t="s">
        <v>34</v>
      </c>
      <c r="D242" s="194" t="s">
        <v>385</v>
      </c>
      <c r="E242" s="194" t="s">
        <v>140</v>
      </c>
      <c r="F242" s="194" t="s">
        <v>988</v>
      </c>
      <c r="G242" s="194" t="s">
        <v>43</v>
      </c>
      <c r="H242" s="194" t="s">
        <v>43</v>
      </c>
      <c r="I242" s="7" t="s">
        <v>989</v>
      </c>
      <c r="J242" s="194" t="s">
        <v>990</v>
      </c>
      <c r="K242" s="194" t="s">
        <v>31</v>
      </c>
      <c r="L242" s="194" t="s">
        <v>31</v>
      </c>
      <c r="M242" s="194" t="s">
        <v>31</v>
      </c>
      <c r="N242" s="194" t="s">
        <v>991</v>
      </c>
      <c r="R242" s="15"/>
    </row>
    <row r="243" spans="1:18" x14ac:dyDescent="0.25">
      <c r="A243" s="190">
        <v>511184500</v>
      </c>
      <c r="B243" s="5" t="s">
        <v>992</v>
      </c>
      <c r="C243" s="190" t="s">
        <v>24</v>
      </c>
      <c r="D243" s="190" t="s">
        <v>385</v>
      </c>
      <c r="E243" s="190" t="s">
        <v>140</v>
      </c>
      <c r="F243" s="190" t="s">
        <v>993</v>
      </c>
      <c r="G243" s="190" t="s">
        <v>43</v>
      </c>
      <c r="H243" s="190" t="s">
        <v>43</v>
      </c>
      <c r="I243" s="5" t="s">
        <v>994</v>
      </c>
      <c r="J243" s="190" t="s">
        <v>995</v>
      </c>
      <c r="K243" s="190" t="s">
        <v>31</v>
      </c>
      <c r="L243" s="190" t="s">
        <v>31</v>
      </c>
      <c r="M243" s="190" t="s">
        <v>31</v>
      </c>
      <c r="N243" s="190" t="s">
        <v>996</v>
      </c>
      <c r="R243" s="15"/>
    </row>
    <row r="244" spans="1:18" x14ac:dyDescent="0.25">
      <c r="A244" s="194">
        <v>511184621</v>
      </c>
      <c r="B244" s="7" t="s">
        <v>997</v>
      </c>
      <c r="C244" s="194" t="s">
        <v>24</v>
      </c>
      <c r="D244" s="194" t="s">
        <v>385</v>
      </c>
      <c r="E244" s="194" t="s">
        <v>140</v>
      </c>
      <c r="F244" s="194" t="s">
        <v>998</v>
      </c>
      <c r="G244" s="194" t="s">
        <v>43</v>
      </c>
      <c r="H244" s="194" t="s">
        <v>43</v>
      </c>
      <c r="I244" s="7" t="s">
        <v>999</v>
      </c>
      <c r="J244" s="194" t="s">
        <v>1000</v>
      </c>
      <c r="K244" s="194" t="s">
        <v>31</v>
      </c>
      <c r="L244" s="194" t="s">
        <v>31</v>
      </c>
      <c r="M244" s="194" t="s">
        <v>31</v>
      </c>
      <c r="N244" s="194" t="s">
        <v>1001</v>
      </c>
      <c r="R244" s="15"/>
    </row>
    <row r="245" spans="1:18" x14ac:dyDescent="0.25">
      <c r="A245" s="190">
        <v>511184826</v>
      </c>
      <c r="B245" s="5" t="s">
        <v>1002</v>
      </c>
      <c r="C245" s="190" t="s">
        <v>24</v>
      </c>
      <c r="D245" s="190" t="s">
        <v>385</v>
      </c>
      <c r="E245" s="190" t="s">
        <v>140</v>
      </c>
      <c r="F245" s="190" t="s">
        <v>1003</v>
      </c>
      <c r="G245" s="190" t="s">
        <v>43</v>
      </c>
      <c r="H245" s="190" t="s">
        <v>43</v>
      </c>
      <c r="I245" s="5" t="s">
        <v>1004</v>
      </c>
      <c r="J245" s="190" t="s">
        <v>1005</v>
      </c>
      <c r="K245" s="190" t="s">
        <v>31</v>
      </c>
      <c r="L245" s="190" t="s">
        <v>31</v>
      </c>
      <c r="M245" s="190" t="s">
        <v>31</v>
      </c>
      <c r="N245" s="190" t="s">
        <v>1006</v>
      </c>
      <c r="R245" s="15"/>
    </row>
    <row r="246" spans="1:18" x14ac:dyDescent="0.25">
      <c r="A246" s="194">
        <v>511185036</v>
      </c>
      <c r="B246" s="7" t="s">
        <v>1007</v>
      </c>
      <c r="C246" s="194" t="s">
        <v>34</v>
      </c>
      <c r="D246" s="194" t="s">
        <v>385</v>
      </c>
      <c r="E246" s="194" t="s">
        <v>140</v>
      </c>
      <c r="F246" s="194" t="s">
        <v>1008</v>
      </c>
      <c r="G246" s="194" t="s">
        <v>43</v>
      </c>
      <c r="H246" s="194" t="s">
        <v>43</v>
      </c>
      <c r="I246" s="7" t="s">
        <v>1009</v>
      </c>
      <c r="J246" s="194" t="s">
        <v>993</v>
      </c>
      <c r="K246" s="194" t="s">
        <v>31</v>
      </c>
      <c r="L246" s="194" t="s">
        <v>31</v>
      </c>
      <c r="M246" s="194" t="s">
        <v>31</v>
      </c>
      <c r="N246" s="194" t="s">
        <v>747</v>
      </c>
    </row>
    <row r="247" spans="1:18" x14ac:dyDescent="0.25">
      <c r="A247" s="190">
        <v>511185069</v>
      </c>
      <c r="B247" s="5" t="s">
        <v>1010</v>
      </c>
      <c r="C247" s="190" t="s">
        <v>24</v>
      </c>
      <c r="D247" s="190" t="s">
        <v>385</v>
      </c>
      <c r="E247" s="190" t="s">
        <v>140</v>
      </c>
      <c r="F247" s="190" t="s">
        <v>1011</v>
      </c>
      <c r="G247" s="190" t="s">
        <v>43</v>
      </c>
      <c r="H247" s="190" t="s">
        <v>43</v>
      </c>
      <c r="I247" s="5" t="s">
        <v>1012</v>
      </c>
      <c r="J247" s="190" t="s">
        <v>1013</v>
      </c>
      <c r="K247" s="190" t="s">
        <v>31</v>
      </c>
      <c r="L247" s="190" t="s">
        <v>31</v>
      </c>
      <c r="M247" s="190" t="s">
        <v>31</v>
      </c>
      <c r="N247" s="190" t="s">
        <v>1014</v>
      </c>
    </row>
    <row r="248" spans="1:18" x14ac:dyDescent="0.25">
      <c r="A248" s="194">
        <v>511185530</v>
      </c>
      <c r="B248" s="7" t="s">
        <v>1015</v>
      </c>
      <c r="C248" s="194" t="s">
        <v>24</v>
      </c>
      <c r="D248" s="194" t="s">
        <v>385</v>
      </c>
      <c r="E248" s="194" t="s">
        <v>140</v>
      </c>
      <c r="F248" s="194" t="s">
        <v>1016</v>
      </c>
      <c r="G248" s="194" t="s">
        <v>43</v>
      </c>
      <c r="H248" s="194" t="s">
        <v>43</v>
      </c>
      <c r="I248" s="7" t="s">
        <v>1017</v>
      </c>
      <c r="J248" s="194" t="s">
        <v>995</v>
      </c>
      <c r="K248" s="194" t="s">
        <v>31</v>
      </c>
      <c r="L248" s="194" t="s">
        <v>31</v>
      </c>
      <c r="M248" s="194" t="s">
        <v>31</v>
      </c>
      <c r="N248" s="194" t="s">
        <v>1018</v>
      </c>
    </row>
    <row r="249" spans="1:18" x14ac:dyDescent="0.25">
      <c r="A249" s="190">
        <v>511190152</v>
      </c>
      <c r="B249" s="5" t="s">
        <v>1019</v>
      </c>
      <c r="C249" s="190" t="s">
        <v>24</v>
      </c>
      <c r="D249" s="190" t="s">
        <v>101</v>
      </c>
      <c r="E249" s="190" t="s">
        <v>700</v>
      </c>
      <c r="F249" s="190" t="s">
        <v>1020</v>
      </c>
      <c r="G249" s="190" t="s">
        <v>1021</v>
      </c>
      <c r="H249" s="190" t="s">
        <v>28</v>
      </c>
      <c r="I249" s="5" t="s">
        <v>1022</v>
      </c>
      <c r="J249" s="190" t="s">
        <v>1023</v>
      </c>
      <c r="K249" s="190" t="s">
        <v>31</v>
      </c>
      <c r="L249" s="190" t="s">
        <v>31</v>
      </c>
      <c r="M249" s="190" t="s">
        <v>31</v>
      </c>
      <c r="N249" s="190" t="s">
        <v>199</v>
      </c>
    </row>
    <row r="250" spans="1:18" x14ac:dyDescent="0.25">
      <c r="A250" s="194">
        <v>511190175</v>
      </c>
      <c r="B250" s="7" t="s">
        <v>1024</v>
      </c>
      <c r="C250" s="194" t="s">
        <v>24</v>
      </c>
      <c r="D250" s="194" t="s">
        <v>101</v>
      </c>
      <c r="E250" s="194" t="s">
        <v>700</v>
      </c>
      <c r="F250" s="194" t="s">
        <v>1025</v>
      </c>
      <c r="G250" s="194" t="s">
        <v>1021</v>
      </c>
      <c r="H250" s="194" t="s">
        <v>28</v>
      </c>
      <c r="I250" s="7" t="s">
        <v>1026</v>
      </c>
      <c r="J250" s="194" t="s">
        <v>1027</v>
      </c>
      <c r="K250" s="194" t="s">
        <v>31</v>
      </c>
      <c r="L250" s="194" t="s">
        <v>31</v>
      </c>
      <c r="M250" s="194" t="s">
        <v>31</v>
      </c>
      <c r="N250" s="194" t="s">
        <v>1028</v>
      </c>
    </row>
    <row r="251" spans="1:18" x14ac:dyDescent="0.25">
      <c r="A251" s="190">
        <v>511190180</v>
      </c>
      <c r="B251" s="5" t="s">
        <v>1029</v>
      </c>
      <c r="C251" s="190" t="s">
        <v>24</v>
      </c>
      <c r="D251" s="190" t="s">
        <v>128</v>
      </c>
      <c r="E251" s="190" t="s">
        <v>700</v>
      </c>
      <c r="F251" s="190" t="s">
        <v>1030</v>
      </c>
      <c r="G251" s="190" t="s">
        <v>1021</v>
      </c>
      <c r="H251" s="190" t="s">
        <v>28</v>
      </c>
      <c r="I251" s="5" t="s">
        <v>1031</v>
      </c>
      <c r="J251" s="190" t="s">
        <v>1032</v>
      </c>
      <c r="K251" s="190" t="s">
        <v>31</v>
      </c>
      <c r="L251" s="190" t="s">
        <v>31</v>
      </c>
      <c r="M251" s="190" t="s">
        <v>31</v>
      </c>
      <c r="N251" s="190" t="s">
        <v>1033</v>
      </c>
    </row>
    <row r="252" spans="1:18" x14ac:dyDescent="0.25">
      <c r="A252" s="194">
        <v>511190192</v>
      </c>
      <c r="B252" s="7" t="s">
        <v>1034</v>
      </c>
      <c r="C252" s="194" t="s">
        <v>24</v>
      </c>
      <c r="D252" s="194" t="s">
        <v>128</v>
      </c>
      <c r="E252" s="194" t="s">
        <v>700</v>
      </c>
      <c r="F252" s="194" t="s">
        <v>1035</v>
      </c>
      <c r="G252" s="194" t="s">
        <v>1021</v>
      </c>
      <c r="H252" s="194" t="s">
        <v>28</v>
      </c>
      <c r="I252" s="7" t="s">
        <v>1036</v>
      </c>
      <c r="J252" s="194" t="s">
        <v>1037</v>
      </c>
      <c r="K252" s="194" t="s">
        <v>31</v>
      </c>
      <c r="L252" s="194" t="s">
        <v>31</v>
      </c>
      <c r="M252" s="194" t="s">
        <v>31</v>
      </c>
      <c r="N252" s="194" t="s">
        <v>1038</v>
      </c>
    </row>
    <row r="253" spans="1:18" x14ac:dyDescent="0.25">
      <c r="A253" s="190">
        <v>511190314</v>
      </c>
      <c r="B253" s="5" t="s">
        <v>1039</v>
      </c>
      <c r="C253" s="190" t="s">
        <v>34</v>
      </c>
      <c r="D253" s="190" t="s">
        <v>25</v>
      </c>
      <c r="E253" s="190" t="s">
        <v>68</v>
      </c>
      <c r="F253" s="190" t="s">
        <v>1040</v>
      </c>
      <c r="G253" s="190" t="s">
        <v>1041</v>
      </c>
      <c r="H253" s="190" t="s">
        <v>28</v>
      </c>
      <c r="I253" s="5" t="s">
        <v>1042</v>
      </c>
      <c r="J253" s="190" t="s">
        <v>1043</v>
      </c>
      <c r="K253" s="190" t="s">
        <v>31</v>
      </c>
      <c r="L253" s="190" t="s">
        <v>31</v>
      </c>
      <c r="M253" s="190" t="s">
        <v>31</v>
      </c>
      <c r="N253" s="190" t="s">
        <v>461</v>
      </c>
    </row>
    <row r="254" spans="1:18" x14ac:dyDescent="0.25">
      <c r="A254" s="194">
        <v>511190365</v>
      </c>
      <c r="B254" s="7" t="s">
        <v>1044</v>
      </c>
      <c r="C254" s="194" t="s">
        <v>24</v>
      </c>
      <c r="D254" s="194" t="s">
        <v>128</v>
      </c>
      <c r="E254" s="194" t="s">
        <v>68</v>
      </c>
      <c r="F254" s="194" t="s">
        <v>1045</v>
      </c>
      <c r="G254" s="194" t="s">
        <v>1046</v>
      </c>
      <c r="H254" s="194" t="s">
        <v>28</v>
      </c>
      <c r="I254" s="7" t="s">
        <v>1047</v>
      </c>
      <c r="J254" s="194" t="s">
        <v>1046</v>
      </c>
      <c r="K254" s="194" t="s">
        <v>31</v>
      </c>
      <c r="L254" s="194" t="s">
        <v>31</v>
      </c>
      <c r="M254" s="194" t="s">
        <v>31</v>
      </c>
      <c r="N254" s="194" t="s">
        <v>1048</v>
      </c>
    </row>
    <row r="255" spans="1:18" x14ac:dyDescent="0.25">
      <c r="A255" s="190">
        <v>511190497</v>
      </c>
      <c r="B255" s="5" t="s">
        <v>1049</v>
      </c>
      <c r="C255" s="190" t="s">
        <v>34</v>
      </c>
      <c r="D255" s="190" t="s">
        <v>128</v>
      </c>
      <c r="E255" s="190" t="s">
        <v>813</v>
      </c>
      <c r="F255" s="190" t="s">
        <v>1050</v>
      </c>
      <c r="G255" s="190" t="s">
        <v>1051</v>
      </c>
      <c r="H255" s="190" t="s">
        <v>1052</v>
      </c>
      <c r="I255" s="5" t="s">
        <v>1053</v>
      </c>
      <c r="J255" s="190" t="s">
        <v>1054</v>
      </c>
      <c r="K255" s="190" t="s">
        <v>31</v>
      </c>
      <c r="L255" s="190" t="s">
        <v>31</v>
      </c>
      <c r="M255" s="190" t="s">
        <v>31</v>
      </c>
      <c r="N255" s="190" t="s">
        <v>1055</v>
      </c>
    </row>
    <row r="256" spans="1:18" x14ac:dyDescent="0.25">
      <c r="A256" s="194">
        <v>511194357</v>
      </c>
      <c r="B256" s="7" t="s">
        <v>1056</v>
      </c>
      <c r="C256" s="194" t="s">
        <v>34</v>
      </c>
      <c r="D256" s="194" t="s">
        <v>128</v>
      </c>
      <c r="E256" s="194" t="s">
        <v>89</v>
      </c>
      <c r="F256" s="194" t="s">
        <v>1057</v>
      </c>
      <c r="G256" s="194" t="s">
        <v>1058</v>
      </c>
      <c r="H256" s="194" t="s">
        <v>1059</v>
      </c>
      <c r="I256" s="7" t="s">
        <v>1060</v>
      </c>
      <c r="J256" s="194" t="s">
        <v>1061</v>
      </c>
      <c r="K256" s="194" t="s">
        <v>31</v>
      </c>
      <c r="L256" s="194" t="s">
        <v>31</v>
      </c>
      <c r="M256" s="194" t="s">
        <v>31</v>
      </c>
      <c r="N256" s="194" t="s">
        <v>1062</v>
      </c>
    </row>
    <row r="257" spans="1:14" x14ac:dyDescent="0.25">
      <c r="A257" s="190">
        <v>511194488</v>
      </c>
      <c r="B257" s="5" t="s">
        <v>1063</v>
      </c>
      <c r="C257" s="190" t="s">
        <v>34</v>
      </c>
      <c r="D257" s="190" t="s">
        <v>128</v>
      </c>
      <c r="E257" s="190" t="s">
        <v>907</v>
      </c>
      <c r="F257" s="190" t="s">
        <v>1064</v>
      </c>
      <c r="G257" s="190" t="s">
        <v>1065</v>
      </c>
      <c r="H257" s="190" t="s">
        <v>1066</v>
      </c>
      <c r="I257" s="5" t="s">
        <v>1067</v>
      </c>
      <c r="J257" s="190" t="s">
        <v>1068</v>
      </c>
      <c r="K257" s="190" t="s">
        <v>31</v>
      </c>
      <c r="L257" s="190" t="s">
        <v>31</v>
      </c>
      <c r="M257" s="190" t="s">
        <v>31</v>
      </c>
      <c r="N257" s="190" t="s">
        <v>1069</v>
      </c>
    </row>
    <row r="258" spans="1:14" x14ac:dyDescent="0.25">
      <c r="A258" s="194">
        <v>511194527</v>
      </c>
      <c r="B258" s="7" t="s">
        <v>1070</v>
      </c>
      <c r="C258" s="194" t="s">
        <v>24</v>
      </c>
      <c r="D258" s="194" t="s">
        <v>128</v>
      </c>
      <c r="E258" s="194" t="s">
        <v>102</v>
      </c>
      <c r="F258" s="194" t="s">
        <v>1071</v>
      </c>
      <c r="G258" s="194" t="s">
        <v>1072</v>
      </c>
      <c r="H258" s="194" t="s">
        <v>31</v>
      </c>
      <c r="I258" s="7" t="s">
        <v>1073</v>
      </c>
      <c r="J258" s="194" t="s">
        <v>1074</v>
      </c>
      <c r="K258" s="194" t="s">
        <v>31</v>
      </c>
      <c r="L258" s="194" t="s">
        <v>31</v>
      </c>
      <c r="M258" s="194" t="s">
        <v>31</v>
      </c>
      <c r="N258" s="194" t="s">
        <v>1075</v>
      </c>
    </row>
    <row r="259" spans="1:14" x14ac:dyDescent="0.25">
      <c r="A259" s="190">
        <v>511206945</v>
      </c>
      <c r="B259" s="5" t="s">
        <v>1076</v>
      </c>
      <c r="C259" s="190" t="s">
        <v>24</v>
      </c>
      <c r="D259" s="190" t="s">
        <v>385</v>
      </c>
      <c r="E259" s="190" t="s">
        <v>700</v>
      </c>
      <c r="F259" s="190" t="s">
        <v>1077</v>
      </c>
      <c r="G259" s="190" t="s">
        <v>1078</v>
      </c>
      <c r="H259" s="190" t="s">
        <v>28</v>
      </c>
      <c r="I259" s="5" t="s">
        <v>1079</v>
      </c>
      <c r="J259" s="190" t="s">
        <v>1080</v>
      </c>
      <c r="K259" s="190" t="s">
        <v>31</v>
      </c>
      <c r="L259" s="190" t="s">
        <v>31</v>
      </c>
      <c r="M259" s="190" t="s">
        <v>31</v>
      </c>
      <c r="N259" s="190" t="s">
        <v>1081</v>
      </c>
    </row>
    <row r="260" spans="1:14" x14ac:dyDescent="0.25">
      <c r="A260" s="194">
        <v>511206962</v>
      </c>
      <c r="B260" s="7" t="s">
        <v>1082</v>
      </c>
      <c r="C260" s="194" t="s">
        <v>24</v>
      </c>
      <c r="D260" s="194" t="s">
        <v>385</v>
      </c>
      <c r="E260" s="194" t="s">
        <v>1083</v>
      </c>
      <c r="F260" s="194" t="s">
        <v>1084</v>
      </c>
      <c r="G260" s="194" t="s">
        <v>1085</v>
      </c>
      <c r="H260" s="194" t="s">
        <v>28</v>
      </c>
      <c r="I260" s="7" t="s">
        <v>1086</v>
      </c>
      <c r="J260" s="194" t="s">
        <v>1087</v>
      </c>
      <c r="K260" s="194" t="s">
        <v>31</v>
      </c>
      <c r="L260" s="194" t="s">
        <v>31</v>
      </c>
      <c r="M260" s="194" t="s">
        <v>31</v>
      </c>
      <c r="N260" s="194" t="s">
        <v>1048</v>
      </c>
    </row>
    <row r="261" spans="1:14" x14ac:dyDescent="0.25">
      <c r="A261" s="190">
        <v>511206965</v>
      </c>
      <c r="B261" s="5" t="s">
        <v>1088</v>
      </c>
      <c r="C261" s="190" t="s">
        <v>34</v>
      </c>
      <c r="D261" s="190" t="s">
        <v>385</v>
      </c>
      <c r="E261" s="190" t="s">
        <v>1089</v>
      </c>
      <c r="F261" s="190" t="s">
        <v>1090</v>
      </c>
      <c r="G261" s="190" t="s">
        <v>43</v>
      </c>
      <c r="H261" s="190" t="s">
        <v>43</v>
      </c>
      <c r="I261" s="5" t="s">
        <v>1091</v>
      </c>
      <c r="J261" s="190" t="s">
        <v>1092</v>
      </c>
      <c r="K261" s="190" t="s">
        <v>31</v>
      </c>
      <c r="L261" s="190" t="s">
        <v>31</v>
      </c>
      <c r="M261" s="190" t="s">
        <v>31</v>
      </c>
      <c r="N261" s="190" t="s">
        <v>1093</v>
      </c>
    </row>
    <row r="262" spans="1:14" x14ac:dyDescent="0.25">
      <c r="A262" s="194">
        <v>511206970</v>
      </c>
      <c r="B262" s="7" t="s">
        <v>1094</v>
      </c>
      <c r="C262" s="194" t="s">
        <v>34</v>
      </c>
      <c r="D262" s="194" t="s">
        <v>101</v>
      </c>
      <c r="E262" s="194" t="s">
        <v>1083</v>
      </c>
      <c r="F262" s="194" t="s">
        <v>1095</v>
      </c>
      <c r="G262" s="194" t="s">
        <v>28</v>
      </c>
      <c r="H262" s="194" t="s">
        <v>28</v>
      </c>
      <c r="I262" s="7" t="s">
        <v>1096</v>
      </c>
      <c r="J262" s="194" t="s">
        <v>1087</v>
      </c>
      <c r="K262" s="194" t="s">
        <v>31</v>
      </c>
      <c r="L262" s="194" t="s">
        <v>31</v>
      </c>
      <c r="M262" s="194" t="s">
        <v>31</v>
      </c>
      <c r="N262" s="194" t="s">
        <v>1097</v>
      </c>
    </row>
    <row r="263" spans="1:14" x14ac:dyDescent="0.25">
      <c r="A263" s="190">
        <v>511215538</v>
      </c>
      <c r="B263" s="5" t="s">
        <v>1098</v>
      </c>
      <c r="C263" s="190" t="s">
        <v>34</v>
      </c>
      <c r="D263" s="190" t="s">
        <v>25</v>
      </c>
      <c r="E263" s="190" t="s">
        <v>1099</v>
      </c>
      <c r="F263" s="190" t="s">
        <v>1100</v>
      </c>
      <c r="G263" s="190" t="s">
        <v>28</v>
      </c>
      <c r="H263" s="190" t="s">
        <v>28</v>
      </c>
      <c r="I263" s="5" t="s">
        <v>1101</v>
      </c>
      <c r="J263" s="190" t="s">
        <v>1102</v>
      </c>
      <c r="K263" s="190" t="s">
        <v>31</v>
      </c>
      <c r="L263" s="190" t="s">
        <v>31</v>
      </c>
      <c r="M263" s="190" t="s">
        <v>31</v>
      </c>
      <c r="N263" s="190" t="s">
        <v>1103</v>
      </c>
    </row>
    <row r="264" spans="1:14" x14ac:dyDescent="0.25">
      <c r="A264" s="194">
        <v>511215610</v>
      </c>
      <c r="B264" s="7" t="s">
        <v>1104</v>
      </c>
      <c r="C264" s="194" t="s">
        <v>24</v>
      </c>
      <c r="D264" s="194" t="s">
        <v>25</v>
      </c>
      <c r="E264" s="194" t="s">
        <v>1105</v>
      </c>
      <c r="F264" s="194" t="s">
        <v>1106</v>
      </c>
      <c r="G264" s="194" t="s">
        <v>28</v>
      </c>
      <c r="H264" s="194" t="s">
        <v>28</v>
      </c>
      <c r="I264" s="7" t="s">
        <v>1107</v>
      </c>
      <c r="J264" s="194" t="s">
        <v>1108</v>
      </c>
      <c r="K264" s="194" t="s">
        <v>31</v>
      </c>
      <c r="L264" s="194" t="s">
        <v>31</v>
      </c>
      <c r="M264" s="194" t="s">
        <v>31</v>
      </c>
      <c r="N264" s="194" t="s">
        <v>1109</v>
      </c>
    </row>
    <row r="265" spans="1:14" x14ac:dyDescent="0.25">
      <c r="A265" s="190">
        <v>511215694</v>
      </c>
      <c r="B265" s="5" t="s">
        <v>1110</v>
      </c>
      <c r="C265" s="190" t="s">
        <v>24</v>
      </c>
      <c r="D265" s="190" t="s">
        <v>25</v>
      </c>
      <c r="E265" s="190" t="s">
        <v>1099</v>
      </c>
      <c r="F265" s="190" t="s">
        <v>1111</v>
      </c>
      <c r="G265" s="190" t="s">
        <v>28</v>
      </c>
      <c r="H265" s="190" t="s">
        <v>28</v>
      </c>
      <c r="I265" s="5" t="s">
        <v>1112</v>
      </c>
      <c r="J265" s="190" t="s">
        <v>1113</v>
      </c>
      <c r="K265" s="190" t="s">
        <v>31</v>
      </c>
      <c r="L265" s="190" t="s">
        <v>31</v>
      </c>
      <c r="M265" s="190" t="s">
        <v>31</v>
      </c>
      <c r="N265" s="190" t="s">
        <v>244</v>
      </c>
    </row>
    <row r="266" spans="1:14" x14ac:dyDescent="0.25">
      <c r="A266" s="194">
        <v>511215874</v>
      </c>
      <c r="B266" s="7" t="s">
        <v>1114</v>
      </c>
      <c r="C266" s="194" t="s">
        <v>24</v>
      </c>
      <c r="D266" s="194" t="s">
        <v>25</v>
      </c>
      <c r="E266" s="194" t="s">
        <v>68</v>
      </c>
      <c r="F266" s="194" t="s">
        <v>1115</v>
      </c>
      <c r="G266" s="194" t="s">
        <v>28</v>
      </c>
      <c r="H266" s="194" t="s">
        <v>28</v>
      </c>
      <c r="I266" s="7" t="s">
        <v>1116</v>
      </c>
      <c r="J266" s="194" t="s">
        <v>1117</v>
      </c>
      <c r="K266" s="194" t="s">
        <v>31</v>
      </c>
      <c r="L266" s="194" t="s">
        <v>31</v>
      </c>
      <c r="M266" s="194" t="s">
        <v>31</v>
      </c>
      <c r="N266" s="194" t="s">
        <v>1118</v>
      </c>
    </row>
    <row r="267" spans="1:14" x14ac:dyDescent="0.25">
      <c r="A267" s="190">
        <v>511223677</v>
      </c>
      <c r="B267" s="5" t="s">
        <v>1119</v>
      </c>
      <c r="C267" s="190" t="s">
        <v>24</v>
      </c>
      <c r="D267" s="190" t="s">
        <v>25</v>
      </c>
      <c r="E267" s="190" t="s">
        <v>134</v>
      </c>
      <c r="F267" s="190" t="s">
        <v>1120</v>
      </c>
      <c r="G267" s="190" t="s">
        <v>1121</v>
      </c>
      <c r="H267" s="190" t="s">
        <v>28</v>
      </c>
      <c r="I267" s="5" t="s">
        <v>1122</v>
      </c>
      <c r="J267" s="190" t="s">
        <v>1121</v>
      </c>
      <c r="K267" s="190" t="s">
        <v>31</v>
      </c>
      <c r="L267" s="190" t="s">
        <v>31</v>
      </c>
      <c r="M267" s="190" t="s">
        <v>31</v>
      </c>
      <c r="N267" s="190" t="s">
        <v>338</v>
      </c>
    </row>
    <row r="268" spans="1:14" x14ac:dyDescent="0.25">
      <c r="A268" s="549"/>
      <c r="B268" s="549"/>
      <c r="C268" s="549"/>
      <c r="D268" s="549"/>
      <c r="E268" s="549"/>
      <c r="F268" s="549"/>
      <c r="G268" s="549"/>
      <c r="H268" s="549"/>
      <c r="I268" s="549"/>
      <c r="J268" s="549"/>
      <c r="K268" s="190" t="s">
        <v>31</v>
      </c>
      <c r="L268" s="190" t="s">
        <v>31</v>
      </c>
      <c r="M268" s="190" t="s">
        <v>93</v>
      </c>
      <c r="N268" s="190" t="s">
        <v>1123</v>
      </c>
    </row>
    <row r="269" spans="1:14" x14ac:dyDescent="0.25">
      <c r="A269" s="546" t="s">
        <v>523</v>
      </c>
      <c r="B269" s="546"/>
      <c r="C269" s="546"/>
      <c r="D269" s="546"/>
      <c r="E269" s="546"/>
      <c r="F269" s="546"/>
      <c r="G269" s="546"/>
      <c r="H269" s="546"/>
      <c r="I269" s="546"/>
      <c r="J269" s="546"/>
      <c r="K269" s="546"/>
      <c r="L269" s="546"/>
      <c r="M269" s="546" t="s">
        <v>1124</v>
      </c>
      <c r="N269" s="546"/>
    </row>
    <row r="271" spans="1:14" x14ac:dyDescent="0.25">
      <c r="A271" s="545" t="s">
        <v>1</v>
      </c>
      <c r="B271" s="545"/>
      <c r="C271" s="545" t="s">
        <v>2</v>
      </c>
      <c r="D271" s="545"/>
      <c r="E271" s="545"/>
      <c r="F271" s="545"/>
      <c r="G271" s="545"/>
      <c r="H271" s="545" t="s">
        <v>3</v>
      </c>
      <c r="I271" s="545"/>
      <c r="J271" s="546" t="s">
        <v>1127</v>
      </c>
      <c r="K271" s="546"/>
      <c r="L271" s="546"/>
    </row>
    <row r="272" spans="1:14" x14ac:dyDescent="0.25">
      <c r="A272" s="545" t="s">
        <v>5</v>
      </c>
      <c r="B272" s="545"/>
      <c r="C272" s="545"/>
      <c r="D272" s="545"/>
      <c r="E272" s="545"/>
      <c r="F272" s="545"/>
      <c r="G272" s="545"/>
      <c r="H272" s="545"/>
      <c r="I272" s="545"/>
      <c r="J272" s="545"/>
      <c r="K272" s="545"/>
      <c r="L272" s="545"/>
      <c r="M272" s="545"/>
    </row>
    <row r="273" spans="1:20" x14ac:dyDescent="0.25">
      <c r="A273" s="193" t="s">
        <v>6</v>
      </c>
      <c r="B273" s="192" t="s">
        <v>7</v>
      </c>
      <c r="C273" s="193" t="s">
        <v>8</v>
      </c>
      <c r="D273" s="193" t="s">
        <v>9</v>
      </c>
      <c r="E273" s="193" t="s">
        <v>10</v>
      </c>
      <c r="F273" s="193" t="s">
        <v>11</v>
      </c>
      <c r="G273" s="193" t="s">
        <v>12</v>
      </c>
      <c r="H273" s="193" t="s">
        <v>13</v>
      </c>
      <c r="I273" s="192" t="s">
        <v>14</v>
      </c>
      <c r="J273" s="193" t="s">
        <v>11</v>
      </c>
      <c r="K273" s="193" t="s">
        <v>15</v>
      </c>
      <c r="L273" s="193" t="s">
        <v>16</v>
      </c>
      <c r="M273" s="193" t="s">
        <v>17</v>
      </c>
      <c r="N273" s="193" t="s">
        <v>18</v>
      </c>
      <c r="P273" s="552" t="s">
        <v>1190</v>
      </c>
      <c r="Q273" s="552"/>
    </row>
    <row r="274" spans="1:20" x14ac:dyDescent="0.25">
      <c r="A274" s="190">
        <v>511223701</v>
      </c>
      <c r="B274" s="5" t="s">
        <v>1128</v>
      </c>
      <c r="C274" s="190" t="s">
        <v>34</v>
      </c>
      <c r="D274" s="190" t="s">
        <v>25</v>
      </c>
      <c r="E274" s="190" t="s">
        <v>68</v>
      </c>
      <c r="F274" s="190" t="s">
        <v>1129</v>
      </c>
      <c r="G274" s="190" t="s">
        <v>28</v>
      </c>
      <c r="H274" s="190" t="s">
        <v>28</v>
      </c>
      <c r="I274" s="5" t="s">
        <v>1130</v>
      </c>
      <c r="J274" s="190" t="s">
        <v>1131</v>
      </c>
      <c r="K274" s="190" t="s">
        <v>31</v>
      </c>
      <c r="L274" s="190" t="s">
        <v>31</v>
      </c>
      <c r="M274" s="190" t="s">
        <v>31</v>
      </c>
      <c r="N274" s="190" t="s">
        <v>1132</v>
      </c>
      <c r="P274" s="190" t="s">
        <v>634</v>
      </c>
      <c r="Q274" s="190">
        <v>12</v>
      </c>
    </row>
    <row r="275" spans="1:20" x14ac:dyDescent="0.25">
      <c r="A275" s="194">
        <v>511263270</v>
      </c>
      <c r="B275" s="7" t="s">
        <v>1133</v>
      </c>
      <c r="C275" s="194" t="s">
        <v>24</v>
      </c>
      <c r="D275" s="194" t="s">
        <v>128</v>
      </c>
      <c r="E275" s="194" t="s">
        <v>76</v>
      </c>
      <c r="F275" s="194" t="s">
        <v>1134</v>
      </c>
      <c r="G275" s="194" t="s">
        <v>1135</v>
      </c>
      <c r="H275" s="194" t="s">
        <v>28</v>
      </c>
      <c r="I275" s="7" t="s">
        <v>1136</v>
      </c>
      <c r="J275" s="194" t="s">
        <v>1137</v>
      </c>
      <c r="K275" s="194" t="s">
        <v>31</v>
      </c>
      <c r="L275" s="194" t="s">
        <v>31</v>
      </c>
      <c r="M275" s="194" t="s">
        <v>31</v>
      </c>
      <c r="N275" s="194" t="s">
        <v>1138</v>
      </c>
      <c r="P275" s="190" t="s">
        <v>630</v>
      </c>
      <c r="Q275" s="190">
        <v>2</v>
      </c>
    </row>
    <row r="276" spans="1:20" x14ac:dyDescent="0.25">
      <c r="A276" s="190">
        <v>511263291</v>
      </c>
      <c r="B276" s="5" t="s">
        <v>1139</v>
      </c>
      <c r="C276" s="190" t="s">
        <v>24</v>
      </c>
      <c r="D276" s="190" t="s">
        <v>128</v>
      </c>
      <c r="E276" s="190" t="s">
        <v>41</v>
      </c>
      <c r="F276" s="190" t="s">
        <v>1140</v>
      </c>
      <c r="G276" s="190" t="s">
        <v>1141</v>
      </c>
      <c r="H276" s="190" t="s">
        <v>43</v>
      </c>
      <c r="I276" s="5" t="s">
        <v>1142</v>
      </c>
      <c r="J276" s="190" t="s">
        <v>1143</v>
      </c>
      <c r="K276" s="190" t="s">
        <v>31</v>
      </c>
      <c r="L276" s="190" t="s">
        <v>31</v>
      </c>
      <c r="M276" s="190" t="s">
        <v>31</v>
      </c>
      <c r="N276" s="190" t="s">
        <v>1144</v>
      </c>
      <c r="P276" s="190" t="s">
        <v>18</v>
      </c>
      <c r="Q276" s="190">
        <v>7</v>
      </c>
    </row>
    <row r="277" spans="1:20" x14ac:dyDescent="0.25">
      <c r="A277" s="194">
        <v>511263307</v>
      </c>
      <c r="B277" s="7" t="s">
        <v>1145</v>
      </c>
      <c r="C277" s="194" t="s">
        <v>34</v>
      </c>
      <c r="D277" s="194" t="s">
        <v>128</v>
      </c>
      <c r="E277" s="194" t="s">
        <v>1146</v>
      </c>
      <c r="F277" s="194" t="s">
        <v>1147</v>
      </c>
      <c r="G277" s="194" t="s">
        <v>28</v>
      </c>
      <c r="H277" s="194" t="s">
        <v>28</v>
      </c>
      <c r="I277" s="7" t="s">
        <v>1148</v>
      </c>
      <c r="J277" s="194" t="s">
        <v>1149</v>
      </c>
      <c r="K277" s="194" t="s">
        <v>31</v>
      </c>
      <c r="L277" s="194" t="s">
        <v>31</v>
      </c>
      <c r="M277" s="194" t="s">
        <v>31</v>
      </c>
      <c r="N277" s="194" t="s">
        <v>1150</v>
      </c>
      <c r="P277" s="190" t="s">
        <v>783</v>
      </c>
      <c r="Q277" s="190">
        <v>3</v>
      </c>
    </row>
    <row r="278" spans="1:20" x14ac:dyDescent="0.25">
      <c r="A278" s="190">
        <v>511263378</v>
      </c>
      <c r="B278" s="5" t="s">
        <v>1151</v>
      </c>
      <c r="C278" s="190" t="s">
        <v>34</v>
      </c>
      <c r="D278" s="190" t="s">
        <v>128</v>
      </c>
      <c r="E278" s="190" t="s">
        <v>1146</v>
      </c>
      <c r="F278" s="190" t="s">
        <v>1152</v>
      </c>
      <c r="G278" s="190" t="s">
        <v>28</v>
      </c>
      <c r="H278" s="190" t="s">
        <v>28</v>
      </c>
      <c r="I278" s="5" t="s">
        <v>1153</v>
      </c>
      <c r="J278" s="190" t="s">
        <v>1154</v>
      </c>
      <c r="K278" s="190" t="s">
        <v>31</v>
      </c>
      <c r="L278" s="190" t="s">
        <v>31</v>
      </c>
      <c r="M278" s="190" t="s">
        <v>31</v>
      </c>
      <c r="N278" s="190" t="s">
        <v>859</v>
      </c>
      <c r="P278" s="190" t="s">
        <v>635</v>
      </c>
      <c r="Q278" s="9">
        <v>1.95</v>
      </c>
      <c r="R278" s="17"/>
    </row>
    <row r="279" spans="1:20" x14ac:dyDescent="0.25">
      <c r="A279" s="194">
        <v>511263387</v>
      </c>
      <c r="B279" s="7" t="s">
        <v>1155</v>
      </c>
      <c r="C279" s="194" t="s">
        <v>24</v>
      </c>
      <c r="D279" s="194" t="s">
        <v>128</v>
      </c>
      <c r="E279" s="194" t="s">
        <v>76</v>
      </c>
      <c r="F279" s="194" t="s">
        <v>1156</v>
      </c>
      <c r="G279" s="194" t="s">
        <v>28</v>
      </c>
      <c r="H279" s="194" t="s">
        <v>28</v>
      </c>
      <c r="I279" s="7" t="s">
        <v>1157</v>
      </c>
      <c r="J279" s="194" t="s">
        <v>1158</v>
      </c>
      <c r="K279" s="194" t="s">
        <v>31</v>
      </c>
      <c r="L279" s="194" t="s">
        <v>31</v>
      </c>
      <c r="M279" s="194" t="s">
        <v>31</v>
      </c>
      <c r="N279" s="194" t="s">
        <v>334</v>
      </c>
      <c r="P279" s="190" t="s">
        <v>636</v>
      </c>
      <c r="Q279" s="9">
        <v>15.32</v>
      </c>
    </row>
    <row r="280" spans="1:20" x14ac:dyDescent="0.25">
      <c r="A280" s="190">
        <v>511263408</v>
      </c>
      <c r="B280" s="5" t="s">
        <v>1159</v>
      </c>
      <c r="C280" s="190" t="s">
        <v>24</v>
      </c>
      <c r="D280" s="190" t="s">
        <v>128</v>
      </c>
      <c r="E280" s="190" t="s">
        <v>76</v>
      </c>
      <c r="F280" s="190" t="s">
        <v>1160</v>
      </c>
      <c r="G280" s="190" t="s">
        <v>28</v>
      </c>
      <c r="H280" s="190" t="s">
        <v>28</v>
      </c>
      <c r="I280" s="5" t="s">
        <v>1161</v>
      </c>
      <c r="J280" s="190" t="s">
        <v>1162</v>
      </c>
      <c r="K280" s="190" t="s">
        <v>31</v>
      </c>
      <c r="L280" s="190" t="s">
        <v>31</v>
      </c>
      <c r="M280" s="190" t="s">
        <v>31</v>
      </c>
      <c r="N280" s="190" t="s">
        <v>859</v>
      </c>
      <c r="P280" s="190" t="s">
        <v>1125</v>
      </c>
      <c r="Q280" s="9">
        <v>41.2</v>
      </c>
      <c r="S280" s="14"/>
    </row>
    <row r="281" spans="1:20" x14ac:dyDescent="0.25">
      <c r="A281" s="194">
        <v>511306854</v>
      </c>
      <c r="B281" s="7" t="s">
        <v>1163</v>
      </c>
      <c r="C281" s="194" t="s">
        <v>34</v>
      </c>
      <c r="D281" s="194" t="s">
        <v>385</v>
      </c>
      <c r="E281" s="194" t="s">
        <v>89</v>
      </c>
      <c r="F281" s="194" t="s">
        <v>1164</v>
      </c>
      <c r="G281" s="194" t="s">
        <v>1165</v>
      </c>
      <c r="H281" s="194" t="s">
        <v>43</v>
      </c>
      <c r="I281" s="7" t="s">
        <v>1166</v>
      </c>
      <c r="J281" s="194" t="s">
        <v>1167</v>
      </c>
      <c r="K281" s="194" t="s">
        <v>31</v>
      </c>
      <c r="L281" s="194" t="s">
        <v>31</v>
      </c>
      <c r="M281" s="194" t="s">
        <v>31</v>
      </c>
      <c r="N281" s="194" t="s">
        <v>1168</v>
      </c>
      <c r="P281" s="12" t="s">
        <v>631</v>
      </c>
      <c r="Q281" s="11">
        <v>13.37</v>
      </c>
    </row>
    <row r="282" spans="1:20" x14ac:dyDescent="0.25">
      <c r="A282" s="190">
        <v>511306877</v>
      </c>
      <c r="B282" s="5" t="s">
        <v>1169</v>
      </c>
      <c r="C282" s="190" t="s">
        <v>34</v>
      </c>
      <c r="D282" s="190" t="s">
        <v>385</v>
      </c>
      <c r="E282" s="190" t="s">
        <v>813</v>
      </c>
      <c r="F282" s="190" t="s">
        <v>1170</v>
      </c>
      <c r="G282" s="190" t="s">
        <v>1171</v>
      </c>
      <c r="H282" s="190" t="s">
        <v>28</v>
      </c>
      <c r="I282" s="5" t="s">
        <v>1172</v>
      </c>
      <c r="J282" s="190" t="s">
        <v>1173</v>
      </c>
      <c r="K282" s="190" t="s">
        <v>31</v>
      </c>
      <c r="L282" s="190" t="s">
        <v>31</v>
      </c>
      <c r="M282" s="190" t="s">
        <v>31</v>
      </c>
      <c r="N282" s="190" t="s">
        <v>320</v>
      </c>
      <c r="P282" s="190"/>
    </row>
    <row r="283" spans="1:20" x14ac:dyDescent="0.25">
      <c r="A283" s="194">
        <v>511306901</v>
      </c>
      <c r="B283" s="7" t="s">
        <v>1174</v>
      </c>
      <c r="C283" s="194" t="s">
        <v>723</v>
      </c>
      <c r="D283" s="194" t="s">
        <v>385</v>
      </c>
      <c r="E283" s="194" t="s">
        <v>122</v>
      </c>
      <c r="F283" s="194" t="s">
        <v>1175</v>
      </c>
      <c r="G283" s="194" t="s">
        <v>1176</v>
      </c>
      <c r="H283" s="194" t="s">
        <v>28</v>
      </c>
      <c r="I283" s="7" t="s">
        <v>1177</v>
      </c>
      <c r="J283" s="194" t="s">
        <v>1178</v>
      </c>
      <c r="K283" s="562" t="s">
        <v>52</v>
      </c>
      <c r="L283" s="562"/>
      <c r="M283" s="562"/>
      <c r="N283" s="562"/>
      <c r="P283" s="191" t="s">
        <v>639</v>
      </c>
      <c r="Q283" s="191"/>
      <c r="R283" s="191"/>
      <c r="S283" s="191"/>
      <c r="T283" s="191"/>
    </row>
    <row r="284" spans="1:20" x14ac:dyDescent="0.25">
      <c r="A284" s="190">
        <v>511306924</v>
      </c>
      <c r="B284" s="5" t="s">
        <v>1179</v>
      </c>
      <c r="C284" s="190" t="s">
        <v>1180</v>
      </c>
      <c r="D284" s="190" t="s">
        <v>385</v>
      </c>
      <c r="E284" s="190" t="s">
        <v>68</v>
      </c>
      <c r="F284" s="190" t="s">
        <v>1181</v>
      </c>
      <c r="G284" s="190" t="s">
        <v>1182</v>
      </c>
      <c r="H284" s="190" t="s">
        <v>28</v>
      </c>
      <c r="I284" s="5" t="s">
        <v>1183</v>
      </c>
      <c r="J284" s="190" t="s">
        <v>1184</v>
      </c>
      <c r="K284" s="549" t="s">
        <v>52</v>
      </c>
      <c r="L284" s="549"/>
      <c r="M284" s="549"/>
      <c r="N284" s="549"/>
      <c r="P284" s="561" t="s">
        <v>1191</v>
      </c>
      <c r="Q284" s="561"/>
      <c r="R284" s="561"/>
      <c r="S284" s="561"/>
      <c r="T284" s="561"/>
    </row>
    <row r="285" spans="1:20" x14ac:dyDescent="0.25">
      <c r="A285" s="194">
        <v>511306990</v>
      </c>
      <c r="B285" s="7" t="s">
        <v>1185</v>
      </c>
      <c r="C285" s="194" t="s">
        <v>1180</v>
      </c>
      <c r="D285" s="194" t="s">
        <v>385</v>
      </c>
      <c r="E285" s="194" t="s">
        <v>134</v>
      </c>
      <c r="F285" s="194" t="s">
        <v>1186</v>
      </c>
      <c r="G285" s="194" t="s">
        <v>28</v>
      </c>
      <c r="H285" s="194" t="s">
        <v>28</v>
      </c>
      <c r="I285" s="7" t="s">
        <v>1187</v>
      </c>
      <c r="J285" s="194" t="s">
        <v>1188</v>
      </c>
      <c r="K285" s="562" t="s">
        <v>52</v>
      </c>
      <c r="L285" s="562"/>
      <c r="M285" s="562"/>
      <c r="N285" s="562"/>
      <c r="P285" s="561"/>
      <c r="Q285" s="561"/>
      <c r="R285" s="561"/>
      <c r="S285" s="561"/>
      <c r="T285" s="561"/>
    </row>
    <row r="286" spans="1:20" x14ac:dyDescent="0.25">
      <c r="A286" s="549"/>
      <c r="B286" s="549"/>
      <c r="C286" s="549"/>
      <c r="D286" s="549"/>
      <c r="E286" s="549"/>
      <c r="F286" s="549"/>
      <c r="G286" s="549"/>
      <c r="H286" s="549"/>
      <c r="I286" s="549"/>
      <c r="J286" s="549"/>
      <c r="K286" s="190" t="s">
        <v>31</v>
      </c>
      <c r="L286" s="190" t="s">
        <v>31</v>
      </c>
      <c r="M286" s="190" t="s">
        <v>31</v>
      </c>
      <c r="N286" s="190" t="s">
        <v>1189</v>
      </c>
      <c r="P286" s="561"/>
      <c r="Q286" s="561"/>
      <c r="R286" s="561"/>
      <c r="S286" s="561"/>
      <c r="T286" s="561"/>
    </row>
    <row r="287" spans="1:20" x14ac:dyDescent="0.25">
      <c r="A287" s="546" t="s">
        <v>523</v>
      </c>
      <c r="B287" s="546"/>
      <c r="C287" s="546"/>
      <c r="D287" s="546"/>
      <c r="E287" s="546"/>
      <c r="F287" s="546"/>
      <c r="G287" s="546"/>
      <c r="H287" s="546"/>
      <c r="I287" s="546"/>
      <c r="J287" s="546"/>
      <c r="K287" s="546"/>
      <c r="L287" s="546"/>
      <c r="M287" s="546" t="s">
        <v>1189</v>
      </c>
      <c r="N287" s="546"/>
      <c r="P287" s="561"/>
      <c r="Q287" s="561"/>
      <c r="R287" s="561"/>
      <c r="S287" s="561"/>
      <c r="T287" s="561"/>
    </row>
    <row r="288" spans="1:20" x14ac:dyDescent="0.25">
      <c r="P288" s="561"/>
      <c r="Q288" s="561"/>
      <c r="R288" s="561"/>
      <c r="S288" s="561"/>
      <c r="T288" s="561"/>
    </row>
    <row r="289" spans="1:20" x14ac:dyDescent="0.25">
      <c r="A289" s="545" t="s">
        <v>1</v>
      </c>
      <c r="B289" s="545"/>
      <c r="C289" s="545" t="s">
        <v>2</v>
      </c>
      <c r="D289" s="545"/>
      <c r="E289" s="545"/>
      <c r="F289" s="545"/>
      <c r="G289" s="545"/>
      <c r="H289" s="545" t="s">
        <v>3</v>
      </c>
      <c r="I289" s="545"/>
      <c r="J289" s="546" t="s">
        <v>1192</v>
      </c>
      <c r="K289" s="546"/>
      <c r="L289" s="546"/>
    </row>
    <row r="290" spans="1:20" x14ac:dyDescent="0.25">
      <c r="A290" s="545" t="s">
        <v>5</v>
      </c>
      <c r="B290" s="545"/>
      <c r="C290" s="545"/>
      <c r="D290" s="545"/>
      <c r="E290" s="545"/>
      <c r="F290" s="545"/>
      <c r="G290" s="545"/>
      <c r="H290" s="545"/>
      <c r="I290" s="545"/>
      <c r="J290" s="545"/>
      <c r="K290" s="545"/>
      <c r="L290" s="545"/>
      <c r="M290" s="545"/>
    </row>
    <row r="291" spans="1:20" x14ac:dyDescent="0.25">
      <c r="A291" s="193" t="s">
        <v>6</v>
      </c>
      <c r="B291" s="192" t="s">
        <v>7</v>
      </c>
      <c r="C291" s="193" t="s">
        <v>8</v>
      </c>
      <c r="D291" s="193" t="s">
        <v>9</v>
      </c>
      <c r="E291" s="193" t="s">
        <v>10</v>
      </c>
      <c r="F291" s="193" t="s">
        <v>11</v>
      </c>
      <c r="G291" s="193" t="s">
        <v>12</v>
      </c>
      <c r="H291" s="193" t="s">
        <v>13</v>
      </c>
      <c r="I291" s="192" t="s">
        <v>14</v>
      </c>
      <c r="J291" s="193" t="s">
        <v>11</v>
      </c>
      <c r="K291" s="193" t="s">
        <v>15</v>
      </c>
      <c r="L291" s="193" t="s">
        <v>16</v>
      </c>
      <c r="M291" s="193" t="s">
        <v>17</v>
      </c>
      <c r="N291" s="193" t="s">
        <v>18</v>
      </c>
      <c r="P291" s="552" t="s">
        <v>1190</v>
      </c>
      <c r="Q291" s="552"/>
    </row>
    <row r="292" spans="1:20" x14ac:dyDescent="0.25">
      <c r="A292" s="190">
        <v>511362901</v>
      </c>
      <c r="B292" s="5" t="s">
        <v>1193</v>
      </c>
      <c r="C292" s="190" t="s">
        <v>723</v>
      </c>
      <c r="D292" s="190" t="s">
        <v>199</v>
      </c>
      <c r="E292" s="190" t="s">
        <v>700</v>
      </c>
      <c r="F292" s="190" t="s">
        <v>1194</v>
      </c>
      <c r="G292" s="190" t="s">
        <v>1195</v>
      </c>
      <c r="H292" s="190" t="s">
        <v>1196</v>
      </c>
      <c r="I292" s="5" t="s">
        <v>1197</v>
      </c>
      <c r="J292" s="190" t="s">
        <v>1198</v>
      </c>
      <c r="K292" s="549" t="s">
        <v>1199</v>
      </c>
      <c r="L292" s="549"/>
      <c r="M292" s="549"/>
      <c r="N292" s="549"/>
      <c r="P292" s="190" t="s">
        <v>634</v>
      </c>
      <c r="Q292" s="190">
        <v>6</v>
      </c>
    </row>
    <row r="293" spans="1:20" x14ac:dyDescent="0.25">
      <c r="A293" s="194">
        <v>511363090</v>
      </c>
      <c r="B293" s="7" t="s">
        <v>1200</v>
      </c>
      <c r="C293" s="194" t="s">
        <v>24</v>
      </c>
      <c r="D293" s="194" t="s">
        <v>101</v>
      </c>
      <c r="E293" s="194" t="s">
        <v>700</v>
      </c>
      <c r="F293" s="194" t="s">
        <v>1201</v>
      </c>
      <c r="G293" s="194" t="s">
        <v>1202</v>
      </c>
      <c r="H293" s="194" t="s">
        <v>1203</v>
      </c>
      <c r="I293" s="7" t="s">
        <v>1204</v>
      </c>
      <c r="J293" s="194" t="s">
        <v>1202</v>
      </c>
      <c r="K293" s="194" t="s">
        <v>31</v>
      </c>
      <c r="L293" s="194" t="s">
        <v>31</v>
      </c>
      <c r="M293" s="194" t="s">
        <v>31</v>
      </c>
      <c r="N293" s="20" t="s">
        <v>1226</v>
      </c>
      <c r="P293" s="190" t="s">
        <v>630</v>
      </c>
      <c r="Q293" s="190">
        <v>2</v>
      </c>
    </row>
    <row r="294" spans="1:20" x14ac:dyDescent="0.25">
      <c r="A294" s="190">
        <v>511363108</v>
      </c>
      <c r="B294" s="5" t="s">
        <v>1205</v>
      </c>
      <c r="C294" s="190" t="s">
        <v>1180</v>
      </c>
      <c r="D294" s="190" t="s">
        <v>181</v>
      </c>
      <c r="E294" s="190" t="s">
        <v>700</v>
      </c>
      <c r="F294" s="190" t="s">
        <v>1201</v>
      </c>
      <c r="G294" s="190" t="s">
        <v>1202</v>
      </c>
      <c r="H294" s="190" t="s">
        <v>1206</v>
      </c>
      <c r="I294" s="5" t="s">
        <v>1200</v>
      </c>
      <c r="J294" s="190" t="s">
        <v>1207</v>
      </c>
      <c r="K294" s="549" t="s">
        <v>1199</v>
      </c>
      <c r="L294" s="549"/>
      <c r="M294" s="549"/>
      <c r="N294" s="549"/>
      <c r="P294" s="190" t="s">
        <v>18</v>
      </c>
      <c r="Q294" s="190">
        <v>1</v>
      </c>
    </row>
    <row r="295" spans="1:20" x14ac:dyDescent="0.25">
      <c r="A295" s="194">
        <v>511363151</v>
      </c>
      <c r="B295" s="7" t="s">
        <v>1208</v>
      </c>
      <c r="C295" s="194" t="s">
        <v>1180</v>
      </c>
      <c r="D295" s="194" t="s">
        <v>199</v>
      </c>
      <c r="E295" s="194" t="s">
        <v>700</v>
      </c>
      <c r="F295" s="194" t="s">
        <v>1209</v>
      </c>
      <c r="G295" s="194" t="s">
        <v>1210</v>
      </c>
      <c r="H295" s="194" t="s">
        <v>28</v>
      </c>
      <c r="I295" s="7" t="s">
        <v>1211</v>
      </c>
      <c r="J295" s="194" t="s">
        <v>1212</v>
      </c>
      <c r="K295" s="562" t="s">
        <v>1199</v>
      </c>
      <c r="L295" s="562"/>
      <c r="M295" s="562"/>
      <c r="N295" s="562"/>
      <c r="P295" s="190" t="s">
        <v>783</v>
      </c>
      <c r="Q295" s="190">
        <v>3</v>
      </c>
    </row>
    <row r="296" spans="1:20" x14ac:dyDescent="0.25">
      <c r="A296" s="190">
        <v>511363266</v>
      </c>
      <c r="B296" s="5" t="s">
        <v>1213</v>
      </c>
      <c r="C296" s="190" t="s">
        <v>24</v>
      </c>
      <c r="D296" s="190" t="s">
        <v>128</v>
      </c>
      <c r="E296" s="190" t="s">
        <v>700</v>
      </c>
      <c r="F296" s="190" t="s">
        <v>1214</v>
      </c>
      <c r="G296" s="190" t="s">
        <v>28</v>
      </c>
      <c r="H296" s="190" t="s">
        <v>28</v>
      </c>
      <c r="I296" s="5" t="s">
        <v>1215</v>
      </c>
      <c r="J296" s="190" t="s">
        <v>1216</v>
      </c>
      <c r="K296" s="190" t="s">
        <v>31</v>
      </c>
      <c r="L296" s="190" t="s">
        <v>31</v>
      </c>
      <c r="M296" s="190" t="s">
        <v>31</v>
      </c>
      <c r="N296" s="190" t="s">
        <v>1217</v>
      </c>
      <c r="P296" s="190" t="s">
        <v>635</v>
      </c>
      <c r="Q296" s="9">
        <v>10.7</v>
      </c>
      <c r="R296" s="17"/>
    </row>
    <row r="297" spans="1:20" x14ac:dyDescent="0.25">
      <c r="A297" s="194">
        <v>511399825</v>
      </c>
      <c r="B297" s="7" t="s">
        <v>1218</v>
      </c>
      <c r="C297" s="194" t="s">
        <v>24</v>
      </c>
      <c r="D297" s="194" t="s">
        <v>101</v>
      </c>
      <c r="E297" s="194" t="s">
        <v>89</v>
      </c>
      <c r="F297" s="194" t="s">
        <v>1219</v>
      </c>
      <c r="G297" s="194" t="s">
        <v>1220</v>
      </c>
      <c r="H297" s="194" t="s">
        <v>1221</v>
      </c>
      <c r="I297" s="7" t="s">
        <v>1222</v>
      </c>
      <c r="J297" s="194" t="s">
        <v>1223</v>
      </c>
      <c r="K297" s="194" t="s">
        <v>31</v>
      </c>
      <c r="L297" s="194" t="s">
        <v>31</v>
      </c>
      <c r="M297" s="194" t="s">
        <v>31</v>
      </c>
      <c r="N297" s="20" t="s">
        <v>1224</v>
      </c>
      <c r="P297" s="190" t="s">
        <v>636</v>
      </c>
      <c r="Q297" s="9">
        <v>1.04</v>
      </c>
    </row>
    <row r="298" spans="1:20" x14ac:dyDescent="0.25">
      <c r="A298" s="549"/>
      <c r="B298" s="549"/>
      <c r="C298" s="549"/>
      <c r="D298" s="549"/>
      <c r="E298" s="549"/>
      <c r="F298" s="549"/>
      <c r="G298" s="549"/>
      <c r="H298" s="549"/>
      <c r="I298" s="549"/>
      <c r="J298" s="549"/>
      <c r="K298" s="190" t="s">
        <v>31</v>
      </c>
      <c r="L298" s="190" t="s">
        <v>31</v>
      </c>
      <c r="M298" s="190" t="s">
        <v>31</v>
      </c>
      <c r="N298" s="21" t="s">
        <v>1225</v>
      </c>
      <c r="P298" s="190" t="s">
        <v>1125</v>
      </c>
      <c r="Q298" s="9">
        <v>31.54</v>
      </c>
      <c r="S298" s="14"/>
    </row>
    <row r="299" spans="1:20" x14ac:dyDescent="0.25">
      <c r="A299" s="546" t="s">
        <v>523</v>
      </c>
      <c r="B299" s="546"/>
      <c r="C299" s="546"/>
      <c r="D299" s="546"/>
      <c r="E299" s="546"/>
      <c r="F299" s="546"/>
      <c r="G299" s="546"/>
      <c r="H299" s="546"/>
      <c r="I299" s="546"/>
      <c r="J299" s="546"/>
      <c r="K299" s="546"/>
      <c r="L299" s="546"/>
      <c r="M299" s="564" t="s">
        <v>1225</v>
      </c>
      <c r="N299" s="546"/>
      <c r="P299" s="12" t="s">
        <v>631</v>
      </c>
      <c r="Q299" s="10">
        <v>9.66</v>
      </c>
    </row>
    <row r="300" spans="1:20" x14ac:dyDescent="0.25">
      <c r="P300" s="190"/>
    </row>
    <row r="301" spans="1:20" x14ac:dyDescent="0.25">
      <c r="P301" s="191" t="s">
        <v>639</v>
      </c>
      <c r="Q301" s="191"/>
      <c r="R301" s="191"/>
      <c r="S301" s="191"/>
      <c r="T301" s="191"/>
    </row>
    <row r="302" spans="1:20" x14ac:dyDescent="0.25">
      <c r="P302" s="561" t="s">
        <v>1227</v>
      </c>
      <c r="Q302" s="561"/>
      <c r="R302" s="561"/>
      <c r="S302" s="195"/>
      <c r="T302" s="195"/>
    </row>
    <row r="303" spans="1:20" x14ac:dyDescent="0.25">
      <c r="P303" s="561"/>
      <c r="Q303" s="561"/>
      <c r="R303" s="561"/>
      <c r="S303" s="195"/>
      <c r="T303" s="195"/>
    </row>
    <row r="304" spans="1:20" x14ac:dyDescent="0.25">
      <c r="A304" s="545" t="s">
        <v>1</v>
      </c>
      <c r="B304" s="545"/>
      <c r="C304" s="545" t="s">
        <v>2</v>
      </c>
      <c r="D304" s="545"/>
      <c r="E304" s="545"/>
      <c r="F304" s="545"/>
      <c r="G304" s="545"/>
      <c r="H304" s="545" t="s">
        <v>3</v>
      </c>
      <c r="I304" s="545"/>
      <c r="J304" s="546" t="s">
        <v>1249</v>
      </c>
      <c r="K304" s="546"/>
      <c r="L304" s="546"/>
      <c r="P304" s="195"/>
      <c r="Q304" s="195"/>
      <c r="R304" s="195"/>
      <c r="S304" s="195"/>
      <c r="T304" s="195"/>
    </row>
    <row r="305" spans="1:20" x14ac:dyDescent="0.25">
      <c r="A305" s="545" t="s">
        <v>5</v>
      </c>
      <c r="B305" s="545"/>
      <c r="C305" s="545"/>
      <c r="D305" s="545"/>
      <c r="E305" s="545"/>
      <c r="F305" s="545"/>
      <c r="G305" s="545"/>
      <c r="H305" s="545"/>
      <c r="I305" s="545"/>
      <c r="J305" s="545"/>
      <c r="K305" s="545"/>
      <c r="L305" s="545"/>
      <c r="M305" s="545"/>
      <c r="P305" s="195"/>
      <c r="Q305" s="195"/>
      <c r="R305" s="195"/>
      <c r="S305" s="195"/>
      <c r="T305" s="195"/>
    </row>
    <row r="306" spans="1:20" x14ac:dyDescent="0.25">
      <c r="A306" s="193" t="s">
        <v>6</v>
      </c>
      <c r="B306" s="192" t="s">
        <v>7</v>
      </c>
      <c r="C306" s="193" t="s">
        <v>8</v>
      </c>
      <c r="D306" s="193" t="s">
        <v>9</v>
      </c>
      <c r="E306" s="193" t="s">
        <v>10</v>
      </c>
      <c r="F306" s="193" t="s">
        <v>11</v>
      </c>
      <c r="G306" s="193" t="s">
        <v>12</v>
      </c>
      <c r="H306" s="193" t="s">
        <v>13</v>
      </c>
      <c r="I306" s="192" t="s">
        <v>14</v>
      </c>
      <c r="J306" s="193" t="s">
        <v>11</v>
      </c>
      <c r="K306" s="193" t="s">
        <v>15</v>
      </c>
      <c r="L306" s="193" t="s">
        <v>16</v>
      </c>
      <c r="M306" s="193" t="s">
        <v>17</v>
      </c>
      <c r="N306" s="193" t="s">
        <v>18</v>
      </c>
      <c r="P306" s="552" t="s">
        <v>1190</v>
      </c>
      <c r="Q306" s="552"/>
      <c r="S306" s="195"/>
      <c r="T306" s="195"/>
    </row>
    <row r="307" spans="1:20" x14ac:dyDescent="0.25">
      <c r="A307" s="190">
        <v>511404813</v>
      </c>
      <c r="B307" s="5" t="s">
        <v>1250</v>
      </c>
      <c r="C307" s="190" t="s">
        <v>24</v>
      </c>
      <c r="D307" s="190" t="s">
        <v>25</v>
      </c>
      <c r="E307" s="190" t="s">
        <v>68</v>
      </c>
      <c r="F307" s="190" t="s">
        <v>1251</v>
      </c>
      <c r="G307" s="190" t="s">
        <v>1252</v>
      </c>
      <c r="H307" s="190" t="s">
        <v>1131</v>
      </c>
      <c r="I307" s="5" t="s">
        <v>1253</v>
      </c>
      <c r="J307" s="190" t="s">
        <v>1252</v>
      </c>
      <c r="K307" s="190" t="s">
        <v>31</v>
      </c>
      <c r="L307" s="190" t="s">
        <v>31</v>
      </c>
      <c r="M307" s="190" t="s">
        <v>31</v>
      </c>
      <c r="N307" s="21" t="s">
        <v>876</v>
      </c>
      <c r="P307" s="190" t="s">
        <v>634</v>
      </c>
      <c r="Q307" s="190">
        <v>4</v>
      </c>
    </row>
    <row r="308" spans="1:20" x14ac:dyDescent="0.25">
      <c r="A308" s="194">
        <v>511477154</v>
      </c>
      <c r="B308" s="7" t="s">
        <v>1254</v>
      </c>
      <c r="C308" s="194" t="s">
        <v>24</v>
      </c>
      <c r="D308" s="194" t="s">
        <v>101</v>
      </c>
      <c r="E308" s="194" t="s">
        <v>700</v>
      </c>
      <c r="F308" s="194" t="s">
        <v>1255</v>
      </c>
      <c r="G308" s="194" t="s">
        <v>28</v>
      </c>
      <c r="H308" s="194" t="s">
        <v>28</v>
      </c>
      <c r="I308" s="7" t="s">
        <v>1256</v>
      </c>
      <c r="J308" s="194" t="s">
        <v>1257</v>
      </c>
      <c r="K308" s="194" t="s">
        <v>31</v>
      </c>
      <c r="L308" s="194" t="s">
        <v>31</v>
      </c>
      <c r="M308" s="194" t="s">
        <v>31</v>
      </c>
      <c r="N308" s="194" t="s">
        <v>101</v>
      </c>
      <c r="P308" s="190" t="s">
        <v>630</v>
      </c>
      <c r="Q308" s="190">
        <v>3</v>
      </c>
    </row>
    <row r="309" spans="1:20" x14ac:dyDescent="0.25">
      <c r="A309" s="190">
        <v>511477294</v>
      </c>
      <c r="B309" s="5" t="s">
        <v>1258</v>
      </c>
      <c r="C309" s="190" t="s">
        <v>34</v>
      </c>
      <c r="D309" s="190" t="s">
        <v>128</v>
      </c>
      <c r="E309" s="190" t="s">
        <v>700</v>
      </c>
      <c r="F309" s="190" t="s">
        <v>1259</v>
      </c>
      <c r="G309" s="190" t="s">
        <v>1260</v>
      </c>
      <c r="H309" s="190" t="s">
        <v>1261</v>
      </c>
      <c r="I309" s="5" t="s">
        <v>1262</v>
      </c>
      <c r="J309" s="190" t="s">
        <v>1260</v>
      </c>
      <c r="K309" s="190" t="s">
        <v>31</v>
      </c>
      <c r="L309" s="190" t="s">
        <v>31</v>
      </c>
      <c r="M309" s="190" t="s">
        <v>31</v>
      </c>
      <c r="N309" s="21" t="s">
        <v>1266</v>
      </c>
      <c r="P309" s="190" t="s">
        <v>18</v>
      </c>
      <c r="Q309" s="190">
        <v>1</v>
      </c>
    </row>
    <row r="310" spans="1:20" x14ac:dyDescent="0.25">
      <c r="A310" s="194">
        <v>511477299</v>
      </c>
      <c r="B310" s="7" t="s">
        <v>1263</v>
      </c>
      <c r="C310" s="194" t="s">
        <v>34</v>
      </c>
      <c r="D310" s="194" t="s">
        <v>128</v>
      </c>
      <c r="E310" s="194" t="s">
        <v>700</v>
      </c>
      <c r="F310" s="194" t="s">
        <v>1259</v>
      </c>
      <c r="G310" s="194" t="s">
        <v>28</v>
      </c>
      <c r="H310" s="194" t="s">
        <v>28</v>
      </c>
      <c r="I310" s="7" t="s">
        <v>1264</v>
      </c>
      <c r="J310" s="194" t="s">
        <v>1265</v>
      </c>
      <c r="K310" s="194" t="s">
        <v>31</v>
      </c>
      <c r="L310" s="194" t="s">
        <v>31</v>
      </c>
      <c r="M310" s="194" t="s">
        <v>31</v>
      </c>
      <c r="N310" s="20" t="s">
        <v>1269</v>
      </c>
      <c r="P310" s="190" t="s">
        <v>783</v>
      </c>
      <c r="Q310" s="190">
        <v>0</v>
      </c>
    </row>
    <row r="311" spans="1:20" x14ac:dyDescent="0.25">
      <c r="A311" s="549"/>
      <c r="B311" s="549"/>
      <c r="C311" s="549"/>
      <c r="D311" s="549"/>
      <c r="E311" s="549"/>
      <c r="F311" s="549"/>
      <c r="G311" s="549"/>
      <c r="H311" s="549"/>
      <c r="I311" s="549"/>
      <c r="J311" s="549"/>
      <c r="K311" s="190" t="s">
        <v>31</v>
      </c>
      <c r="L311" s="190" t="s">
        <v>31</v>
      </c>
      <c r="M311" s="190" t="s">
        <v>31</v>
      </c>
      <c r="N311" s="21" t="s">
        <v>1267</v>
      </c>
      <c r="P311" s="190" t="s">
        <v>635</v>
      </c>
      <c r="Q311" s="9">
        <v>11.63</v>
      </c>
      <c r="R311" s="17"/>
    </row>
    <row r="312" spans="1:20" x14ac:dyDescent="0.25">
      <c r="A312" s="546" t="s">
        <v>523</v>
      </c>
      <c r="B312" s="546"/>
      <c r="C312" s="546"/>
      <c r="D312" s="546"/>
      <c r="E312" s="546"/>
      <c r="F312" s="546"/>
      <c r="G312" s="546"/>
      <c r="H312" s="546"/>
      <c r="I312" s="546"/>
      <c r="J312" s="546"/>
      <c r="K312" s="546"/>
      <c r="L312" s="546"/>
      <c r="M312" s="564" t="s">
        <v>1267</v>
      </c>
      <c r="N312" s="546"/>
      <c r="P312" s="190" t="s">
        <v>636</v>
      </c>
      <c r="Q312" s="9">
        <v>0.05</v>
      </c>
    </row>
    <row r="313" spans="1:20" x14ac:dyDescent="0.25">
      <c r="P313" s="190" t="s">
        <v>1125</v>
      </c>
      <c r="Q313" s="9">
        <v>0.27</v>
      </c>
    </row>
    <row r="314" spans="1:20" x14ac:dyDescent="0.25">
      <c r="P314" s="12" t="s">
        <v>631</v>
      </c>
      <c r="Q314" s="10">
        <v>11.63</v>
      </c>
    </row>
    <row r="315" spans="1:20" x14ac:dyDescent="0.25">
      <c r="P315" s="190"/>
    </row>
    <row r="316" spans="1:20" x14ac:dyDescent="0.25">
      <c r="P316" s="191" t="s">
        <v>639</v>
      </c>
      <c r="Q316" s="191"/>
      <c r="R316" s="191"/>
    </row>
    <row r="317" spans="1:20" x14ac:dyDescent="0.25">
      <c r="P317" s="561" t="s">
        <v>1268</v>
      </c>
      <c r="Q317" s="561"/>
      <c r="R317" s="561"/>
    </row>
    <row r="318" spans="1:20" x14ac:dyDescent="0.25">
      <c r="P318" s="561"/>
      <c r="Q318" s="561"/>
      <c r="R318" s="561"/>
    </row>
  </sheetData>
  <mergeCells count="206">
    <mergeCell ref="P306:Q306"/>
    <mergeCell ref="A311:J311"/>
    <mergeCell ref="A312:L312"/>
    <mergeCell ref="M312:N312"/>
    <mergeCell ref="P317:R318"/>
    <mergeCell ref="A298:J298"/>
    <mergeCell ref="A299:L299"/>
    <mergeCell ref="M299:N299"/>
    <mergeCell ref="P302:R303"/>
    <mergeCell ref="A304:B304"/>
    <mergeCell ref="C304:G304"/>
    <mergeCell ref="H304:I304"/>
    <mergeCell ref="J304:L304"/>
    <mergeCell ref="A305:M305"/>
    <mergeCell ref="A289:B289"/>
    <mergeCell ref="C289:G289"/>
    <mergeCell ref="H289:I289"/>
    <mergeCell ref="J289:L289"/>
    <mergeCell ref="A290:M290"/>
    <mergeCell ref="P291:Q291"/>
    <mergeCell ref="K292:N292"/>
    <mergeCell ref="K294:N294"/>
    <mergeCell ref="K295:N295"/>
    <mergeCell ref="A272:M272"/>
    <mergeCell ref="P273:Q273"/>
    <mergeCell ref="K283:N283"/>
    <mergeCell ref="K284:N284"/>
    <mergeCell ref="P284:T288"/>
    <mergeCell ref="K285:N285"/>
    <mergeCell ref="A286:J286"/>
    <mergeCell ref="A287:L287"/>
    <mergeCell ref="M287:N287"/>
    <mergeCell ref="K221:N221"/>
    <mergeCell ref="K222:N222"/>
    <mergeCell ref="K235:N235"/>
    <mergeCell ref="A268:J268"/>
    <mergeCell ref="A269:L269"/>
    <mergeCell ref="M269:N269"/>
    <mergeCell ref="A271:B271"/>
    <mergeCell ref="C271:G271"/>
    <mergeCell ref="H271:I271"/>
    <mergeCell ref="J271:L271"/>
    <mergeCell ref="A202:B202"/>
    <mergeCell ref="C202:G202"/>
    <mergeCell ref="H202:I202"/>
    <mergeCell ref="J202:L202"/>
    <mergeCell ref="A203:M203"/>
    <mergeCell ref="P204:Q204"/>
    <mergeCell ref="K210:N210"/>
    <mergeCell ref="P215:T217"/>
    <mergeCell ref="K219:N219"/>
    <mergeCell ref="A170:M170"/>
    <mergeCell ref="P171:Q171"/>
    <mergeCell ref="P180:T180"/>
    <mergeCell ref="K181:N181"/>
    <mergeCell ref="P181:T182"/>
    <mergeCell ref="K186:N186"/>
    <mergeCell ref="K187:N187"/>
    <mergeCell ref="A199:J199"/>
    <mergeCell ref="A200:L200"/>
    <mergeCell ref="M200:N200"/>
    <mergeCell ref="D155:M155"/>
    <mergeCell ref="P163:T163"/>
    <mergeCell ref="A166:J166"/>
    <mergeCell ref="A167:L167"/>
    <mergeCell ref="M167:N167"/>
    <mergeCell ref="A169:B169"/>
    <mergeCell ref="C169:G169"/>
    <mergeCell ref="H169:I169"/>
    <mergeCell ref="J169:L169"/>
    <mergeCell ref="P164:T165"/>
    <mergeCell ref="A1:R2"/>
    <mergeCell ref="A3:R3"/>
    <mergeCell ref="A148:R149"/>
    <mergeCell ref="A152:B152"/>
    <mergeCell ref="C152:G152"/>
    <mergeCell ref="H152:I152"/>
    <mergeCell ref="J152:L152"/>
    <mergeCell ref="A153:M153"/>
    <mergeCell ref="P154:Q154"/>
    <mergeCell ref="A144:B144"/>
    <mergeCell ref="C144:H144"/>
    <mergeCell ref="J144:L144"/>
    <mergeCell ref="M144:N144"/>
    <mergeCell ref="A145:B145"/>
    <mergeCell ref="C145:H145"/>
    <mergeCell ref="J145:L145"/>
    <mergeCell ref="M145:N145"/>
    <mergeCell ref="A142:B142"/>
    <mergeCell ref="C142:H142"/>
    <mergeCell ref="J142:L142"/>
    <mergeCell ref="M142:N142"/>
    <mergeCell ref="A143:B143"/>
    <mergeCell ref="C143:H143"/>
    <mergeCell ref="J143:L143"/>
    <mergeCell ref="M143:N143"/>
    <mergeCell ref="A140:H140"/>
    <mergeCell ref="J140:L140"/>
    <mergeCell ref="M140:N140"/>
    <mergeCell ref="A141:B141"/>
    <mergeCell ref="C141:H141"/>
    <mergeCell ref="J141:L141"/>
    <mergeCell ref="M141:N141"/>
    <mergeCell ref="A138:N138"/>
    <mergeCell ref="A139:B139"/>
    <mergeCell ref="C139:D139"/>
    <mergeCell ref="E139:H139"/>
    <mergeCell ref="J139:L139"/>
    <mergeCell ref="M139:N139"/>
    <mergeCell ref="A136:B136"/>
    <mergeCell ref="C136:D136"/>
    <mergeCell ref="E136:H136"/>
    <mergeCell ref="J136:N136"/>
    <mergeCell ref="A137:B137"/>
    <mergeCell ref="C137:D137"/>
    <mergeCell ref="E137:H137"/>
    <mergeCell ref="J137:L137"/>
    <mergeCell ref="M137:N137"/>
    <mergeCell ref="A135:B135"/>
    <mergeCell ref="C135:D135"/>
    <mergeCell ref="E135:H135"/>
    <mergeCell ref="J135:L135"/>
    <mergeCell ref="M135:N135"/>
    <mergeCell ref="A133:B133"/>
    <mergeCell ref="C133:H133"/>
    <mergeCell ref="J133:L133"/>
    <mergeCell ref="M133:N133"/>
    <mergeCell ref="A134:B134"/>
    <mergeCell ref="C134:H134"/>
    <mergeCell ref="J134:L134"/>
    <mergeCell ref="M134:N134"/>
    <mergeCell ref="A131:B131"/>
    <mergeCell ref="C131:H131"/>
    <mergeCell ref="J131:L131"/>
    <mergeCell ref="M131:N131"/>
    <mergeCell ref="A132:B132"/>
    <mergeCell ref="C132:H132"/>
    <mergeCell ref="J132:L132"/>
    <mergeCell ref="M132:N132"/>
    <mergeCell ref="A129:H129"/>
    <mergeCell ref="J129:L129"/>
    <mergeCell ref="M129:N129"/>
    <mergeCell ref="A130:B130"/>
    <mergeCell ref="C130:H130"/>
    <mergeCell ref="J130:L130"/>
    <mergeCell ref="M130:N130"/>
    <mergeCell ref="A127:N127"/>
    <mergeCell ref="A128:B128"/>
    <mergeCell ref="C128:D128"/>
    <mergeCell ref="E128:H128"/>
    <mergeCell ref="J128:L128"/>
    <mergeCell ref="M128:N128"/>
    <mergeCell ref="A125:B125"/>
    <mergeCell ref="C125:D125"/>
    <mergeCell ref="E125:H125"/>
    <mergeCell ref="J125:N125"/>
    <mergeCell ref="A126:B126"/>
    <mergeCell ref="C126:D126"/>
    <mergeCell ref="E126:H126"/>
    <mergeCell ref="J126:L126"/>
    <mergeCell ref="M126:N126"/>
    <mergeCell ref="A123:N123"/>
    <mergeCell ref="A124:B124"/>
    <mergeCell ref="C124:D124"/>
    <mergeCell ref="E124:H124"/>
    <mergeCell ref="J124:L124"/>
    <mergeCell ref="M124:N124"/>
    <mergeCell ref="A119:B119"/>
    <mergeCell ref="C119:D119"/>
    <mergeCell ref="E119:H119"/>
    <mergeCell ref="J119:L119"/>
    <mergeCell ref="M119:N119"/>
    <mergeCell ref="A120:B120"/>
    <mergeCell ref="C120:D120"/>
    <mergeCell ref="E120:H120"/>
    <mergeCell ref="J120:L120"/>
    <mergeCell ref="M120:N120"/>
    <mergeCell ref="A115:M115"/>
    <mergeCell ref="A116:N116"/>
    <mergeCell ref="A117:N117"/>
    <mergeCell ref="A118:B118"/>
    <mergeCell ref="C118:D118"/>
    <mergeCell ref="E118:H118"/>
    <mergeCell ref="J118:N118"/>
    <mergeCell ref="A121:N121"/>
    <mergeCell ref="A122:N122"/>
    <mergeCell ref="A113:N113"/>
    <mergeCell ref="K12:N12"/>
    <mergeCell ref="K14:N14"/>
    <mergeCell ref="A106:J106"/>
    <mergeCell ref="A107:L107"/>
    <mergeCell ref="M107:N107"/>
    <mergeCell ref="A108:N108"/>
    <mergeCell ref="I114:J114"/>
    <mergeCell ref="K114:N114"/>
    <mergeCell ref="A5:B5"/>
    <mergeCell ref="C5:G5"/>
    <mergeCell ref="H5:I5"/>
    <mergeCell ref="J5:L5"/>
    <mergeCell ref="A6:M6"/>
    <mergeCell ref="D8:M8"/>
    <mergeCell ref="A110:M110"/>
    <mergeCell ref="A111:J111"/>
    <mergeCell ref="A112:J112"/>
    <mergeCell ref="K112:L112"/>
    <mergeCell ref="M112:N11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5A37E-44D2-49D7-9FB7-4E941FFB3CFF}">
  <sheetPr codeName="Sheet3"/>
  <dimension ref="A1:W170"/>
  <sheetViews>
    <sheetView topLeftCell="E37" zoomScaleNormal="100" workbookViewId="0">
      <selection activeCell="P40" sqref="P40:Q46"/>
    </sheetView>
  </sheetViews>
  <sheetFormatPr defaultRowHeight="15" x14ac:dyDescent="0.25"/>
  <cols>
    <col min="1" max="1" width="9.5703125" bestFit="1" customWidth="1"/>
    <col min="11" max="11" width="10.28515625" bestFit="1" customWidth="1"/>
    <col min="16" max="16" width="21" customWidth="1"/>
    <col min="17" max="17" width="10.42578125" bestFit="1" customWidth="1"/>
  </cols>
  <sheetData>
    <row r="1" spans="1:22" ht="25.5" x14ac:dyDescent="0.25">
      <c r="A1" s="565" t="s">
        <v>3176</v>
      </c>
      <c r="B1" s="565"/>
      <c r="C1" s="565"/>
      <c r="D1" s="565"/>
      <c r="E1" s="565"/>
      <c r="F1" s="565"/>
      <c r="G1" s="565"/>
      <c r="H1" s="565"/>
      <c r="I1" s="565"/>
      <c r="J1" s="565"/>
      <c r="K1" s="565"/>
      <c r="L1" s="565"/>
      <c r="M1" s="565"/>
      <c r="N1" s="565"/>
    </row>
    <row r="3" spans="1:22" x14ac:dyDescent="0.25">
      <c r="A3" s="545" t="s">
        <v>3184</v>
      </c>
      <c r="B3" s="545"/>
      <c r="C3" s="545" t="s">
        <v>3185</v>
      </c>
      <c r="D3" s="545"/>
      <c r="E3" s="545"/>
      <c r="F3" s="545"/>
      <c r="G3" s="545"/>
      <c r="H3" s="545" t="s">
        <v>3186</v>
      </c>
      <c r="I3" s="545"/>
      <c r="J3" s="545" t="s">
        <v>3187</v>
      </c>
      <c r="K3" s="545"/>
      <c r="L3" s="546" t="s">
        <v>3328</v>
      </c>
      <c r="M3" s="546"/>
      <c r="N3" s="546"/>
    </row>
    <row r="4" spans="1:22" x14ac:dyDescent="0.25">
      <c r="A4" s="545" t="s">
        <v>5</v>
      </c>
      <c r="B4" s="545"/>
      <c r="C4" s="545"/>
      <c r="D4" s="545"/>
      <c r="E4" s="545"/>
      <c r="F4" s="545"/>
      <c r="G4" s="545"/>
      <c r="H4" s="545"/>
      <c r="I4" s="545"/>
      <c r="J4" s="545"/>
      <c r="K4" s="545"/>
      <c r="L4" s="545"/>
      <c r="M4" s="545"/>
    </row>
    <row r="5" spans="1:22" x14ac:dyDescent="0.25">
      <c r="A5" s="198" t="s">
        <v>6</v>
      </c>
      <c r="B5" s="203" t="s">
        <v>7</v>
      </c>
      <c r="C5" s="198" t="s">
        <v>8</v>
      </c>
      <c r="D5" s="198" t="s">
        <v>9</v>
      </c>
      <c r="E5" s="198" t="s">
        <v>10</v>
      </c>
      <c r="F5" s="198" t="s">
        <v>11</v>
      </c>
      <c r="G5" s="198" t="s">
        <v>12</v>
      </c>
      <c r="H5" s="198" t="s">
        <v>13</v>
      </c>
      <c r="I5" s="203" t="s">
        <v>14</v>
      </c>
      <c r="J5" s="198" t="s">
        <v>11</v>
      </c>
      <c r="K5" s="198" t="s">
        <v>15</v>
      </c>
      <c r="L5" s="198" t="s">
        <v>16</v>
      </c>
      <c r="M5" s="198" t="s">
        <v>17</v>
      </c>
      <c r="N5" s="198" t="s">
        <v>18</v>
      </c>
      <c r="P5" s="552" t="s">
        <v>3327</v>
      </c>
      <c r="Q5" s="552"/>
    </row>
    <row r="6" spans="1:22" ht="15" customHeight="1" x14ac:dyDescent="0.25">
      <c r="A6" s="199">
        <v>1106541977</v>
      </c>
      <c r="B6" s="5" t="s">
        <v>3188</v>
      </c>
      <c r="C6" s="199" t="s">
        <v>20</v>
      </c>
      <c r="D6" s="547" t="s">
        <v>3189</v>
      </c>
      <c r="E6" s="547"/>
      <c r="F6" s="547"/>
      <c r="G6" s="547"/>
      <c r="H6" s="547"/>
      <c r="I6" s="547"/>
      <c r="J6" s="547"/>
      <c r="K6" s="547"/>
      <c r="L6" s="547"/>
      <c r="M6" s="547"/>
      <c r="N6" s="199" t="s">
        <v>3190</v>
      </c>
      <c r="P6" s="199" t="s">
        <v>634</v>
      </c>
      <c r="Q6" s="199">
        <v>23</v>
      </c>
    </row>
    <row r="7" spans="1:22" ht="15" customHeight="1" x14ac:dyDescent="0.25">
      <c r="A7" s="201">
        <v>1106541978</v>
      </c>
      <c r="B7" s="7" t="s">
        <v>3191</v>
      </c>
      <c r="C7" s="201" t="s">
        <v>20</v>
      </c>
      <c r="D7" s="566" t="s">
        <v>3192</v>
      </c>
      <c r="E7" s="566"/>
      <c r="F7" s="566"/>
      <c r="G7" s="566"/>
      <c r="H7" s="566"/>
      <c r="I7" s="566"/>
      <c r="J7" s="566"/>
      <c r="K7" s="566"/>
      <c r="L7" s="566"/>
      <c r="M7" s="566"/>
      <c r="N7" s="201" t="s">
        <v>3193</v>
      </c>
      <c r="P7" s="199" t="s">
        <v>630</v>
      </c>
      <c r="Q7" s="199">
        <v>17</v>
      </c>
    </row>
    <row r="8" spans="1:22" ht="15" customHeight="1" x14ac:dyDescent="0.25">
      <c r="A8" s="199">
        <v>1106542231</v>
      </c>
      <c r="B8" s="5" t="s">
        <v>3194</v>
      </c>
      <c r="C8" s="199" t="s">
        <v>20</v>
      </c>
      <c r="D8" s="547" t="s">
        <v>3195</v>
      </c>
      <c r="E8" s="547"/>
      <c r="F8" s="547"/>
      <c r="G8" s="547"/>
      <c r="H8" s="547"/>
      <c r="I8" s="547"/>
      <c r="J8" s="547"/>
      <c r="K8" s="547"/>
      <c r="L8" s="547"/>
      <c r="M8" s="547"/>
      <c r="N8" s="199" t="s">
        <v>3190</v>
      </c>
      <c r="P8" s="199" t="s">
        <v>18</v>
      </c>
      <c r="Q8" s="199">
        <f>SUM(Q6-Q7)</f>
        <v>6</v>
      </c>
    </row>
    <row r="9" spans="1:22" ht="15" customHeight="1" x14ac:dyDescent="0.25">
      <c r="A9" s="201">
        <v>1106542232</v>
      </c>
      <c r="B9" s="7" t="s">
        <v>3196</v>
      </c>
      <c r="C9" s="201" t="s">
        <v>20</v>
      </c>
      <c r="D9" s="566" t="s">
        <v>3197</v>
      </c>
      <c r="E9" s="566"/>
      <c r="F9" s="566"/>
      <c r="G9" s="566"/>
      <c r="H9" s="566"/>
      <c r="I9" s="566"/>
      <c r="J9" s="566"/>
      <c r="K9" s="566"/>
      <c r="L9" s="566"/>
      <c r="M9" s="566"/>
      <c r="N9" s="201" t="s">
        <v>3193</v>
      </c>
      <c r="P9" s="199" t="s">
        <v>783</v>
      </c>
      <c r="Q9" s="199">
        <v>0</v>
      </c>
    </row>
    <row r="10" spans="1:22" x14ac:dyDescent="0.25">
      <c r="A10" s="199">
        <v>1106542571</v>
      </c>
      <c r="B10" s="5" t="s">
        <v>3198</v>
      </c>
      <c r="C10" s="199" t="s">
        <v>34</v>
      </c>
      <c r="D10" s="199" t="s">
        <v>25</v>
      </c>
      <c r="E10" s="199" t="s">
        <v>68</v>
      </c>
      <c r="F10" s="199" t="s">
        <v>3199</v>
      </c>
      <c r="G10" s="199" t="s">
        <v>3200</v>
      </c>
      <c r="H10" s="199" t="s">
        <v>28</v>
      </c>
      <c r="I10" s="5" t="s">
        <v>3201</v>
      </c>
      <c r="J10" s="199" t="s">
        <v>3202</v>
      </c>
      <c r="K10" s="199" t="s">
        <v>31</v>
      </c>
      <c r="L10" s="199" t="s">
        <v>31</v>
      </c>
      <c r="M10" s="199" t="s">
        <v>31</v>
      </c>
      <c r="N10" s="199" t="s">
        <v>3203</v>
      </c>
      <c r="P10" s="199" t="s">
        <v>635</v>
      </c>
      <c r="Q10" s="9">
        <v>50.45</v>
      </c>
    </row>
    <row r="11" spans="1:22" x14ac:dyDescent="0.25">
      <c r="A11" s="201">
        <v>1106654470</v>
      </c>
      <c r="B11" s="7" t="s">
        <v>3204</v>
      </c>
      <c r="C11" s="201" t="s">
        <v>34</v>
      </c>
      <c r="D11" s="201" t="s">
        <v>25</v>
      </c>
      <c r="E11" s="201" t="s">
        <v>2210</v>
      </c>
      <c r="F11" s="201" t="s">
        <v>3205</v>
      </c>
      <c r="G11" s="201" t="s">
        <v>3206</v>
      </c>
      <c r="H11" s="201" t="s">
        <v>28</v>
      </c>
      <c r="I11" s="7" t="s">
        <v>3207</v>
      </c>
      <c r="J11" s="201" t="s">
        <v>3206</v>
      </c>
      <c r="K11" s="201" t="s">
        <v>31</v>
      </c>
      <c r="L11" s="201" t="s">
        <v>31</v>
      </c>
      <c r="M11" s="201" t="s">
        <v>3208</v>
      </c>
      <c r="N11" s="201" t="s">
        <v>3209</v>
      </c>
      <c r="P11" s="199" t="s">
        <v>636</v>
      </c>
      <c r="Q11" s="9">
        <v>17.239999999999998</v>
      </c>
    </row>
    <row r="12" spans="1:22" x14ac:dyDescent="0.25">
      <c r="A12" s="199">
        <v>1106654642</v>
      </c>
      <c r="B12" s="5" t="s">
        <v>3210</v>
      </c>
      <c r="C12" s="199" t="s">
        <v>34</v>
      </c>
      <c r="D12" s="199" t="s">
        <v>25</v>
      </c>
      <c r="E12" s="199" t="s">
        <v>1099</v>
      </c>
      <c r="F12" s="199" t="s">
        <v>3211</v>
      </c>
      <c r="G12" s="199" t="s">
        <v>3212</v>
      </c>
      <c r="H12" s="199" t="s">
        <v>28</v>
      </c>
      <c r="I12" s="5" t="s">
        <v>3213</v>
      </c>
      <c r="J12" s="199" t="s">
        <v>3214</v>
      </c>
      <c r="K12" s="199" t="s">
        <v>31</v>
      </c>
      <c r="L12" s="199" t="s">
        <v>31</v>
      </c>
      <c r="M12" s="199" t="s">
        <v>31</v>
      </c>
      <c r="N12" s="199" t="s">
        <v>3215</v>
      </c>
      <c r="P12" s="199" t="s">
        <v>3329</v>
      </c>
      <c r="Q12" s="9">
        <v>1966.79</v>
      </c>
    </row>
    <row r="13" spans="1:22" x14ac:dyDescent="0.25">
      <c r="A13" s="201">
        <v>1106656514</v>
      </c>
      <c r="B13" s="7" t="s">
        <v>3216</v>
      </c>
      <c r="C13" s="201" t="s">
        <v>34</v>
      </c>
      <c r="D13" s="201" t="s">
        <v>25</v>
      </c>
      <c r="E13" s="201" t="s">
        <v>1083</v>
      </c>
      <c r="F13" s="201" t="s">
        <v>3217</v>
      </c>
      <c r="G13" s="201" t="s">
        <v>28</v>
      </c>
      <c r="H13" s="201" t="s">
        <v>28</v>
      </c>
      <c r="I13" s="7" t="s">
        <v>3218</v>
      </c>
      <c r="J13" s="201" t="s">
        <v>3219</v>
      </c>
      <c r="K13" s="201" t="s">
        <v>31</v>
      </c>
      <c r="L13" s="201" t="s">
        <v>31</v>
      </c>
      <c r="M13" s="201" t="s">
        <v>31</v>
      </c>
      <c r="N13" s="201" t="s">
        <v>3109</v>
      </c>
      <c r="P13" s="12" t="s">
        <v>631</v>
      </c>
      <c r="Q13" s="10">
        <f>SUM(Q11-Q10)</f>
        <v>-33.210000000000008</v>
      </c>
    </row>
    <row r="14" spans="1:22" x14ac:dyDescent="0.25">
      <c r="A14" s="199">
        <v>1106698346</v>
      </c>
      <c r="B14" s="5" t="s">
        <v>3220</v>
      </c>
      <c r="C14" s="199" t="s">
        <v>24</v>
      </c>
      <c r="D14" s="199" t="s">
        <v>25</v>
      </c>
      <c r="E14" s="199" t="s">
        <v>140</v>
      </c>
      <c r="F14" s="199" t="s">
        <v>3221</v>
      </c>
      <c r="G14" s="199" t="s">
        <v>3222</v>
      </c>
      <c r="H14" s="199" t="s">
        <v>43</v>
      </c>
      <c r="I14" s="5" t="s">
        <v>3223</v>
      </c>
      <c r="J14" s="199" t="s">
        <v>3222</v>
      </c>
      <c r="K14" s="199" t="s">
        <v>31</v>
      </c>
      <c r="L14" s="199" t="s">
        <v>31</v>
      </c>
      <c r="M14" s="199" t="s">
        <v>315</v>
      </c>
      <c r="N14" s="199" t="s">
        <v>320</v>
      </c>
      <c r="P14" s="199"/>
      <c r="R14" s="202"/>
      <c r="S14" s="202"/>
      <c r="T14" s="202"/>
    </row>
    <row r="15" spans="1:22" ht="15" customHeight="1" x14ac:dyDescent="0.25">
      <c r="A15" s="201">
        <v>1106881235</v>
      </c>
      <c r="B15" s="7" t="s">
        <v>3224</v>
      </c>
      <c r="C15" s="201" t="s">
        <v>34</v>
      </c>
      <c r="D15" s="201" t="s">
        <v>25</v>
      </c>
      <c r="E15" s="201" t="s">
        <v>2029</v>
      </c>
      <c r="F15" s="201" t="s">
        <v>3225</v>
      </c>
      <c r="G15" s="201" t="s">
        <v>3226</v>
      </c>
      <c r="H15" s="201" t="s">
        <v>28</v>
      </c>
      <c r="I15" s="7" t="s">
        <v>3227</v>
      </c>
      <c r="J15" s="201" t="s">
        <v>3228</v>
      </c>
      <c r="K15" s="201" t="s">
        <v>31</v>
      </c>
      <c r="L15" s="201" t="s">
        <v>31</v>
      </c>
      <c r="M15" s="201" t="s">
        <v>31</v>
      </c>
      <c r="N15" s="201" t="s">
        <v>3229</v>
      </c>
      <c r="P15" s="202" t="s">
        <v>639</v>
      </c>
      <c r="Q15" s="202"/>
      <c r="R15" s="200"/>
      <c r="S15" s="200"/>
      <c r="T15" s="200"/>
    </row>
    <row r="16" spans="1:22" ht="15" customHeight="1" x14ac:dyDescent="0.25">
      <c r="A16" s="199">
        <v>1106881476</v>
      </c>
      <c r="B16" s="5" t="s">
        <v>3230</v>
      </c>
      <c r="C16" s="199" t="s">
        <v>34</v>
      </c>
      <c r="D16" s="199" t="s">
        <v>25</v>
      </c>
      <c r="E16" s="199" t="s">
        <v>2210</v>
      </c>
      <c r="F16" s="199" t="s">
        <v>3231</v>
      </c>
      <c r="G16" s="199" t="s">
        <v>3232</v>
      </c>
      <c r="H16" s="199" t="s">
        <v>28</v>
      </c>
      <c r="I16" s="5" t="s">
        <v>3233</v>
      </c>
      <c r="J16" s="199" t="s">
        <v>3232</v>
      </c>
      <c r="K16" s="199" t="s">
        <v>31</v>
      </c>
      <c r="L16" s="199" t="s">
        <v>31</v>
      </c>
      <c r="M16" s="199" t="s">
        <v>3208</v>
      </c>
      <c r="N16" s="199" t="s">
        <v>3234</v>
      </c>
      <c r="P16" s="563" t="s">
        <v>3577</v>
      </c>
      <c r="Q16" s="563"/>
      <c r="R16" s="563"/>
      <c r="S16" s="563"/>
      <c r="T16" s="563"/>
      <c r="U16" s="563"/>
      <c r="V16" s="563"/>
    </row>
    <row r="17" spans="1:22" x14ac:dyDescent="0.25">
      <c r="A17" s="201">
        <v>1106924899</v>
      </c>
      <c r="B17" s="7" t="s">
        <v>3235</v>
      </c>
      <c r="C17" s="201" t="s">
        <v>34</v>
      </c>
      <c r="D17" s="201" t="s">
        <v>25</v>
      </c>
      <c r="E17" s="201" t="s">
        <v>68</v>
      </c>
      <c r="F17" s="201" t="s">
        <v>3236</v>
      </c>
      <c r="G17" s="201" t="s">
        <v>3237</v>
      </c>
      <c r="H17" s="201" t="s">
        <v>3238</v>
      </c>
      <c r="I17" s="7" t="s">
        <v>3239</v>
      </c>
      <c r="J17" s="201" t="s">
        <v>3237</v>
      </c>
      <c r="K17" s="201" t="s">
        <v>31</v>
      </c>
      <c r="L17" s="201" t="s">
        <v>31</v>
      </c>
      <c r="M17" s="201" t="s">
        <v>31</v>
      </c>
      <c r="N17" s="201" t="s">
        <v>3240</v>
      </c>
      <c r="P17" s="563"/>
      <c r="Q17" s="563"/>
      <c r="R17" s="563"/>
      <c r="S17" s="563"/>
      <c r="T17" s="563"/>
      <c r="U17" s="563"/>
      <c r="V17" s="563"/>
    </row>
    <row r="18" spans="1:22" x14ac:dyDescent="0.25">
      <c r="A18" s="199">
        <v>1106925311</v>
      </c>
      <c r="B18" s="5" t="s">
        <v>3241</v>
      </c>
      <c r="C18" s="199" t="s">
        <v>24</v>
      </c>
      <c r="D18" s="199" t="s">
        <v>25</v>
      </c>
      <c r="E18" s="199" t="s">
        <v>140</v>
      </c>
      <c r="F18" s="199" t="s">
        <v>3242</v>
      </c>
      <c r="G18" s="199" t="s">
        <v>3243</v>
      </c>
      <c r="H18" s="199" t="s">
        <v>43</v>
      </c>
      <c r="I18" s="5" t="s">
        <v>3244</v>
      </c>
      <c r="J18" s="199" t="s">
        <v>3243</v>
      </c>
      <c r="K18" s="199" t="s">
        <v>31</v>
      </c>
      <c r="L18" s="199" t="s">
        <v>31</v>
      </c>
      <c r="M18" s="199" t="s">
        <v>31</v>
      </c>
      <c r="N18" s="199" t="s">
        <v>3245</v>
      </c>
      <c r="P18" s="563"/>
      <c r="Q18" s="563"/>
      <c r="R18" s="563"/>
      <c r="S18" s="563"/>
      <c r="T18" s="563"/>
      <c r="U18" s="563"/>
      <c r="V18" s="563"/>
    </row>
    <row r="19" spans="1:22" x14ac:dyDescent="0.25">
      <c r="A19" s="201">
        <v>1106968030</v>
      </c>
      <c r="B19" s="7" t="s">
        <v>3246</v>
      </c>
      <c r="C19" s="201" t="s">
        <v>34</v>
      </c>
      <c r="D19" s="201" t="s">
        <v>25</v>
      </c>
      <c r="E19" s="201" t="s">
        <v>1099</v>
      </c>
      <c r="F19" s="201" t="s">
        <v>3247</v>
      </c>
      <c r="G19" s="201" t="s">
        <v>3248</v>
      </c>
      <c r="H19" s="201" t="s">
        <v>28</v>
      </c>
      <c r="I19" s="7" t="s">
        <v>3249</v>
      </c>
      <c r="J19" s="201" t="s">
        <v>3248</v>
      </c>
      <c r="K19" s="201" t="s">
        <v>31</v>
      </c>
      <c r="L19" s="201" t="s">
        <v>31</v>
      </c>
      <c r="M19" s="201" t="s">
        <v>31</v>
      </c>
      <c r="N19" s="201" t="s">
        <v>1291</v>
      </c>
      <c r="P19" s="563"/>
      <c r="Q19" s="563"/>
      <c r="R19" s="563"/>
      <c r="S19" s="563"/>
      <c r="T19" s="563"/>
      <c r="U19" s="563"/>
      <c r="V19" s="563"/>
    </row>
    <row r="20" spans="1:22" x14ac:dyDescent="0.25">
      <c r="A20" s="199">
        <v>1106970228</v>
      </c>
      <c r="B20" s="5" t="s">
        <v>3250</v>
      </c>
      <c r="C20" s="199" t="s">
        <v>24</v>
      </c>
      <c r="D20" s="199" t="s">
        <v>25</v>
      </c>
      <c r="E20" s="199" t="s">
        <v>140</v>
      </c>
      <c r="F20" s="199" t="s">
        <v>3251</v>
      </c>
      <c r="G20" s="199" t="s">
        <v>3252</v>
      </c>
      <c r="H20" s="199" t="s">
        <v>43</v>
      </c>
      <c r="I20" s="5" t="s">
        <v>3253</v>
      </c>
      <c r="J20" s="199" t="s">
        <v>3252</v>
      </c>
      <c r="K20" s="199" t="s">
        <v>31</v>
      </c>
      <c r="L20" s="199" t="s">
        <v>31</v>
      </c>
      <c r="M20" s="199" t="s">
        <v>315</v>
      </c>
      <c r="N20" s="199" t="s">
        <v>3254</v>
      </c>
      <c r="P20" s="563"/>
      <c r="Q20" s="563"/>
      <c r="R20" s="563"/>
      <c r="S20" s="563"/>
      <c r="T20" s="563"/>
      <c r="U20" s="563"/>
      <c r="V20" s="563"/>
    </row>
    <row r="21" spans="1:22" x14ac:dyDescent="0.25">
      <c r="A21" s="201">
        <v>1106983620</v>
      </c>
      <c r="B21" s="7" t="s">
        <v>3255</v>
      </c>
      <c r="C21" s="201" t="s">
        <v>24</v>
      </c>
      <c r="D21" s="201" t="s">
        <v>25</v>
      </c>
      <c r="E21" s="201" t="s">
        <v>26</v>
      </c>
      <c r="F21" s="201" t="s">
        <v>3256</v>
      </c>
      <c r="G21" s="201" t="s">
        <v>3257</v>
      </c>
      <c r="H21" s="201" t="s">
        <v>28</v>
      </c>
      <c r="I21" s="7" t="s">
        <v>3258</v>
      </c>
      <c r="J21" s="201" t="s">
        <v>3257</v>
      </c>
      <c r="K21" s="201" t="s">
        <v>31</v>
      </c>
      <c r="L21" s="201" t="s">
        <v>31</v>
      </c>
      <c r="M21" s="201" t="s">
        <v>315</v>
      </c>
      <c r="N21" s="201" t="s">
        <v>1925</v>
      </c>
      <c r="P21" s="223"/>
      <c r="Q21" s="223"/>
      <c r="R21" s="223"/>
      <c r="S21" s="223"/>
      <c r="T21" s="223"/>
      <c r="U21" s="223"/>
    </row>
    <row r="22" spans="1:22" x14ac:dyDescent="0.25">
      <c r="A22" s="199">
        <v>1106991534</v>
      </c>
      <c r="B22" s="5" t="s">
        <v>3259</v>
      </c>
      <c r="C22" s="199" t="s">
        <v>34</v>
      </c>
      <c r="D22" s="199" t="s">
        <v>25</v>
      </c>
      <c r="E22" s="199" t="s">
        <v>700</v>
      </c>
      <c r="F22" s="199" t="s">
        <v>3260</v>
      </c>
      <c r="G22" s="199" t="s">
        <v>3261</v>
      </c>
      <c r="H22" s="199" t="s">
        <v>3262</v>
      </c>
      <c r="I22" s="5" t="s">
        <v>3263</v>
      </c>
      <c r="J22" s="199" t="s">
        <v>3264</v>
      </c>
      <c r="K22" s="199" t="s">
        <v>31</v>
      </c>
      <c r="L22" s="199" t="s">
        <v>31</v>
      </c>
      <c r="M22" s="199" t="s">
        <v>315</v>
      </c>
      <c r="N22" s="199" t="s">
        <v>3265</v>
      </c>
      <c r="P22" s="223"/>
      <c r="Q22" s="223"/>
      <c r="R22" s="223"/>
      <c r="S22" s="223"/>
      <c r="T22" s="223"/>
      <c r="U22" s="223"/>
    </row>
    <row r="23" spans="1:22" x14ac:dyDescent="0.25">
      <c r="A23" s="201">
        <v>1106991568</v>
      </c>
      <c r="B23" s="7" t="s">
        <v>3266</v>
      </c>
      <c r="C23" s="201" t="s">
        <v>24</v>
      </c>
      <c r="D23" s="201" t="s">
        <v>25</v>
      </c>
      <c r="E23" s="201" t="s">
        <v>907</v>
      </c>
      <c r="F23" s="201" t="s">
        <v>3267</v>
      </c>
      <c r="G23" s="201" t="s">
        <v>3268</v>
      </c>
      <c r="H23" s="201" t="s">
        <v>43</v>
      </c>
      <c r="I23" s="7" t="s">
        <v>3269</v>
      </c>
      <c r="J23" s="201" t="s">
        <v>3268</v>
      </c>
      <c r="K23" s="201" t="s">
        <v>31</v>
      </c>
      <c r="L23" s="201" t="s">
        <v>31</v>
      </c>
      <c r="M23" s="201" t="s">
        <v>31</v>
      </c>
      <c r="N23" s="201" t="s">
        <v>3270</v>
      </c>
      <c r="P23" s="204"/>
      <c r="Q23" s="204"/>
      <c r="R23" s="204"/>
      <c r="S23" s="204"/>
    </row>
    <row r="24" spans="1:22" x14ac:dyDescent="0.25">
      <c r="A24" s="199">
        <v>1107162654</v>
      </c>
      <c r="B24" s="5" t="s">
        <v>3271</v>
      </c>
      <c r="C24" s="199" t="s">
        <v>34</v>
      </c>
      <c r="D24" s="199" t="s">
        <v>25</v>
      </c>
      <c r="E24" s="199" t="s">
        <v>122</v>
      </c>
      <c r="F24" s="199" t="s">
        <v>3272</v>
      </c>
      <c r="G24" s="199" t="s">
        <v>3273</v>
      </c>
      <c r="H24" s="199" t="s">
        <v>3274</v>
      </c>
      <c r="I24" s="5" t="s">
        <v>3275</v>
      </c>
      <c r="J24" s="199" t="s">
        <v>3276</v>
      </c>
      <c r="K24" s="199" t="s">
        <v>31</v>
      </c>
      <c r="L24" s="199" t="s">
        <v>31</v>
      </c>
      <c r="M24" s="199" t="s">
        <v>31</v>
      </c>
      <c r="N24" s="199" t="s">
        <v>3277</v>
      </c>
    </row>
    <row r="25" spans="1:22" x14ac:dyDescent="0.25">
      <c r="A25" s="201">
        <v>1107162886</v>
      </c>
      <c r="B25" s="7" t="s">
        <v>3278</v>
      </c>
      <c r="C25" s="201" t="s">
        <v>24</v>
      </c>
      <c r="D25" s="201" t="s">
        <v>25</v>
      </c>
      <c r="E25" s="201" t="s">
        <v>89</v>
      </c>
      <c r="F25" s="201" t="s">
        <v>3279</v>
      </c>
      <c r="G25" s="201" t="s">
        <v>3280</v>
      </c>
      <c r="H25" s="201" t="s">
        <v>3281</v>
      </c>
      <c r="I25" s="7" t="s">
        <v>3282</v>
      </c>
      <c r="J25" s="201" t="s">
        <v>3283</v>
      </c>
      <c r="K25" s="201" t="s">
        <v>31</v>
      </c>
      <c r="L25" s="201" t="s">
        <v>31</v>
      </c>
      <c r="M25" s="201" t="s">
        <v>31</v>
      </c>
      <c r="N25" s="201" t="s">
        <v>3284</v>
      </c>
    </row>
    <row r="26" spans="1:22" x14ac:dyDescent="0.25">
      <c r="A26" s="199">
        <v>1107162966</v>
      </c>
      <c r="B26" s="5" t="s">
        <v>3285</v>
      </c>
      <c r="C26" s="199" t="s">
        <v>34</v>
      </c>
      <c r="D26" s="199" t="s">
        <v>25</v>
      </c>
      <c r="E26" s="199" t="s">
        <v>1099</v>
      </c>
      <c r="F26" s="199" t="s">
        <v>3286</v>
      </c>
      <c r="G26" s="199" t="s">
        <v>3287</v>
      </c>
      <c r="H26" s="199" t="s">
        <v>3288</v>
      </c>
      <c r="I26" s="5" t="s">
        <v>3289</v>
      </c>
      <c r="J26" s="199" t="s">
        <v>3287</v>
      </c>
      <c r="K26" s="199" t="s">
        <v>31</v>
      </c>
      <c r="L26" s="199" t="s">
        <v>31</v>
      </c>
      <c r="M26" s="199" t="s">
        <v>31</v>
      </c>
      <c r="N26" s="199" t="s">
        <v>2288</v>
      </c>
    </row>
    <row r="27" spans="1:22" x14ac:dyDescent="0.25">
      <c r="A27" s="201">
        <v>1107162997</v>
      </c>
      <c r="B27" s="7" t="s">
        <v>3290</v>
      </c>
      <c r="C27" s="201" t="s">
        <v>34</v>
      </c>
      <c r="D27" s="201" t="s">
        <v>25</v>
      </c>
      <c r="E27" s="201" t="s">
        <v>26</v>
      </c>
      <c r="F27" s="201" t="s">
        <v>3291</v>
      </c>
      <c r="G27" s="201" t="s">
        <v>3292</v>
      </c>
      <c r="H27" s="201" t="s">
        <v>3293</v>
      </c>
      <c r="I27" s="7" t="s">
        <v>3294</v>
      </c>
      <c r="J27" s="201" t="s">
        <v>3292</v>
      </c>
      <c r="K27" s="201" t="s">
        <v>31</v>
      </c>
      <c r="L27" s="201" t="s">
        <v>31</v>
      </c>
      <c r="M27" s="201" t="s">
        <v>2416</v>
      </c>
      <c r="N27" s="201" t="s">
        <v>2384</v>
      </c>
    </row>
    <row r="28" spans="1:22" x14ac:dyDescent="0.25">
      <c r="A28" s="199">
        <v>1107163067</v>
      </c>
      <c r="B28" s="5" t="s">
        <v>3295</v>
      </c>
      <c r="C28" s="199" t="s">
        <v>24</v>
      </c>
      <c r="D28" s="199" t="s">
        <v>25</v>
      </c>
      <c r="E28" s="199" t="s">
        <v>1976</v>
      </c>
      <c r="F28" s="199" t="s">
        <v>3296</v>
      </c>
      <c r="G28" s="199" t="s">
        <v>3297</v>
      </c>
      <c r="H28" s="199" t="s">
        <v>3298</v>
      </c>
      <c r="I28" s="5" t="s">
        <v>3299</v>
      </c>
      <c r="J28" s="199" t="s">
        <v>3297</v>
      </c>
      <c r="K28" s="199" t="s">
        <v>31</v>
      </c>
      <c r="L28" s="199" t="s">
        <v>31</v>
      </c>
      <c r="M28" s="199" t="s">
        <v>31</v>
      </c>
      <c r="N28" s="199" t="s">
        <v>3300</v>
      </c>
    </row>
    <row r="29" spans="1:22" x14ac:dyDescent="0.25">
      <c r="A29" s="201">
        <v>1107163183</v>
      </c>
      <c r="B29" s="7" t="s">
        <v>3301</v>
      </c>
      <c r="C29" s="201" t="s">
        <v>34</v>
      </c>
      <c r="D29" s="201" t="s">
        <v>25</v>
      </c>
      <c r="E29" s="201" t="s">
        <v>140</v>
      </c>
      <c r="F29" s="201" t="s">
        <v>3302</v>
      </c>
      <c r="G29" s="201" t="s">
        <v>3303</v>
      </c>
      <c r="H29" s="201" t="s">
        <v>3304</v>
      </c>
      <c r="I29" s="7" t="s">
        <v>3305</v>
      </c>
      <c r="J29" s="201" t="s">
        <v>3303</v>
      </c>
      <c r="K29" s="201" t="s">
        <v>31</v>
      </c>
      <c r="L29" s="201" t="s">
        <v>31</v>
      </c>
      <c r="M29" s="201" t="s">
        <v>31</v>
      </c>
      <c r="N29" s="201" t="s">
        <v>939</v>
      </c>
    </row>
    <row r="30" spans="1:22" x14ac:dyDescent="0.25">
      <c r="A30" s="199">
        <v>1107201651</v>
      </c>
      <c r="B30" s="5" t="s">
        <v>3306</v>
      </c>
      <c r="C30" s="199" t="s">
        <v>24</v>
      </c>
      <c r="D30" s="199" t="s">
        <v>25</v>
      </c>
      <c r="E30" s="199" t="s">
        <v>1083</v>
      </c>
      <c r="F30" s="199" t="s">
        <v>3307</v>
      </c>
      <c r="G30" s="199" t="s">
        <v>3308</v>
      </c>
      <c r="H30" s="199" t="s">
        <v>3309</v>
      </c>
      <c r="I30" s="5" t="s">
        <v>3310</v>
      </c>
      <c r="J30" s="199" t="s">
        <v>3311</v>
      </c>
      <c r="K30" s="199" t="s">
        <v>31</v>
      </c>
      <c r="L30" s="199" t="s">
        <v>31</v>
      </c>
      <c r="M30" s="199" t="s">
        <v>3079</v>
      </c>
      <c r="N30" s="199" t="s">
        <v>286</v>
      </c>
    </row>
    <row r="31" spans="1:22" x14ac:dyDescent="0.25">
      <c r="A31" s="201">
        <v>1107209137</v>
      </c>
      <c r="B31" s="7" t="s">
        <v>3312</v>
      </c>
      <c r="C31" s="201" t="s">
        <v>34</v>
      </c>
      <c r="D31" s="201" t="s">
        <v>25</v>
      </c>
      <c r="E31" s="201" t="s">
        <v>2210</v>
      </c>
      <c r="F31" s="201" t="s">
        <v>3313</v>
      </c>
      <c r="G31" s="201" t="s">
        <v>3314</v>
      </c>
      <c r="H31" s="201" t="s">
        <v>3315</v>
      </c>
      <c r="I31" s="7" t="s">
        <v>3316</v>
      </c>
      <c r="J31" s="201" t="s">
        <v>3317</v>
      </c>
      <c r="K31" s="201" t="s">
        <v>31</v>
      </c>
      <c r="L31" s="201" t="s">
        <v>31</v>
      </c>
      <c r="M31" s="201" t="s">
        <v>3208</v>
      </c>
      <c r="N31" s="201" t="s">
        <v>3318</v>
      </c>
    </row>
    <row r="32" spans="1:22" x14ac:dyDescent="0.25">
      <c r="A32" s="199">
        <v>1107209157</v>
      </c>
      <c r="B32" s="5" t="s">
        <v>3319</v>
      </c>
      <c r="C32" s="199" t="s">
        <v>24</v>
      </c>
      <c r="D32" s="199" t="s">
        <v>25</v>
      </c>
      <c r="E32" s="199" t="s">
        <v>907</v>
      </c>
      <c r="F32" s="199" t="s">
        <v>3320</v>
      </c>
      <c r="G32" s="199" t="s">
        <v>3321</v>
      </c>
      <c r="H32" s="199" t="s">
        <v>3322</v>
      </c>
      <c r="I32" s="5" t="s">
        <v>3323</v>
      </c>
      <c r="J32" s="199" t="s">
        <v>3321</v>
      </c>
      <c r="K32" s="199" t="s">
        <v>31</v>
      </c>
      <c r="L32" s="199" t="s">
        <v>31</v>
      </c>
      <c r="M32" s="199" t="s">
        <v>31</v>
      </c>
      <c r="N32" s="199" t="s">
        <v>3324</v>
      </c>
      <c r="T32" s="14"/>
      <c r="U32" s="222"/>
    </row>
    <row r="33" spans="1:21" x14ac:dyDescent="0.25">
      <c r="A33" s="549"/>
      <c r="B33" s="549"/>
      <c r="C33" s="549"/>
      <c r="D33" s="549"/>
      <c r="E33" s="549"/>
      <c r="F33" s="549"/>
      <c r="G33" s="549"/>
      <c r="H33" s="549"/>
      <c r="I33" s="549"/>
      <c r="J33" s="549"/>
      <c r="K33" s="199" t="s">
        <v>31</v>
      </c>
      <c r="L33" s="199" t="s">
        <v>31</v>
      </c>
      <c r="M33" s="199" t="s">
        <v>2312</v>
      </c>
      <c r="N33" s="199" t="s">
        <v>3325</v>
      </c>
      <c r="T33" s="14"/>
      <c r="U33" s="222"/>
    </row>
    <row r="34" spans="1:21" x14ac:dyDescent="0.25">
      <c r="A34" s="546" t="s">
        <v>523</v>
      </c>
      <c r="B34" s="546"/>
      <c r="C34" s="546"/>
      <c r="D34" s="546"/>
      <c r="E34" s="546"/>
      <c r="F34" s="546"/>
      <c r="G34" s="546"/>
      <c r="H34" s="546"/>
      <c r="I34" s="546"/>
      <c r="J34" s="546"/>
      <c r="K34" s="546"/>
      <c r="L34" s="546"/>
      <c r="M34" s="546" t="s">
        <v>3326</v>
      </c>
      <c r="N34" s="546"/>
      <c r="T34" s="14"/>
      <c r="U34" s="222"/>
    </row>
    <row r="35" spans="1:21" x14ac:dyDescent="0.25">
      <c r="T35" s="14"/>
      <c r="U35" s="222"/>
    </row>
    <row r="36" spans="1:21" x14ac:dyDescent="0.25">
      <c r="T36" s="14"/>
      <c r="U36" s="222"/>
    </row>
    <row r="37" spans="1:21" x14ac:dyDescent="0.25">
      <c r="A37" s="545" t="s">
        <v>3330</v>
      </c>
      <c r="B37" s="545"/>
      <c r="C37" s="545" t="s">
        <v>3185</v>
      </c>
      <c r="D37" s="545"/>
      <c r="E37" s="545"/>
      <c r="F37" s="545"/>
      <c r="G37" s="545"/>
      <c r="H37" s="545" t="s">
        <v>3186</v>
      </c>
      <c r="I37" s="545"/>
      <c r="J37" s="545" t="s">
        <v>3331</v>
      </c>
      <c r="K37" s="545"/>
      <c r="L37" s="546" t="s">
        <v>3332</v>
      </c>
      <c r="M37" s="546"/>
      <c r="N37" s="546"/>
      <c r="T37" s="14"/>
      <c r="U37" s="222"/>
    </row>
    <row r="38" spans="1:21" x14ac:dyDescent="0.25">
      <c r="A38" s="545" t="s">
        <v>5</v>
      </c>
      <c r="B38" s="545"/>
      <c r="C38" s="545"/>
      <c r="D38" s="545"/>
      <c r="E38" s="545"/>
      <c r="F38" s="545"/>
      <c r="G38" s="545"/>
      <c r="H38" s="545"/>
      <c r="I38" s="545"/>
      <c r="J38" s="545"/>
      <c r="K38" s="545"/>
      <c r="L38" s="545"/>
      <c r="M38" s="545"/>
      <c r="T38" s="14"/>
      <c r="U38" s="222"/>
    </row>
    <row r="39" spans="1:21" x14ac:dyDescent="0.25">
      <c r="A39" s="205" t="s">
        <v>6</v>
      </c>
      <c r="B39" s="210" t="s">
        <v>7</v>
      </c>
      <c r="C39" s="205" t="s">
        <v>8</v>
      </c>
      <c r="D39" s="205" t="s">
        <v>9</v>
      </c>
      <c r="E39" s="205" t="s">
        <v>10</v>
      </c>
      <c r="F39" s="205" t="s">
        <v>11</v>
      </c>
      <c r="G39" s="205" t="s">
        <v>12</v>
      </c>
      <c r="H39" s="205" t="s">
        <v>13</v>
      </c>
      <c r="I39" s="210" t="s">
        <v>14</v>
      </c>
      <c r="J39" s="205" t="s">
        <v>11</v>
      </c>
      <c r="K39" s="205" t="s">
        <v>15</v>
      </c>
      <c r="L39" s="205" t="s">
        <v>16</v>
      </c>
      <c r="M39" s="205" t="s">
        <v>17</v>
      </c>
      <c r="N39" s="205" t="s">
        <v>18</v>
      </c>
      <c r="P39" s="552" t="s">
        <v>3407</v>
      </c>
      <c r="Q39" s="552"/>
      <c r="T39" s="14"/>
      <c r="U39" s="222"/>
    </row>
    <row r="40" spans="1:21" x14ac:dyDescent="0.25">
      <c r="A40" s="206">
        <v>1107482552</v>
      </c>
      <c r="B40" s="5" t="s">
        <v>3333</v>
      </c>
      <c r="C40" s="206" t="s">
        <v>34</v>
      </c>
      <c r="D40" s="206" t="s">
        <v>25</v>
      </c>
      <c r="E40" s="206" t="s">
        <v>3334</v>
      </c>
      <c r="F40" s="206" t="s">
        <v>3335</v>
      </c>
      <c r="G40" s="206" t="s">
        <v>3336</v>
      </c>
      <c r="H40" s="206" t="s">
        <v>3337</v>
      </c>
      <c r="I40" s="5" t="s">
        <v>3338</v>
      </c>
      <c r="J40" s="206" t="s">
        <v>3339</v>
      </c>
      <c r="K40" s="206" t="s">
        <v>31</v>
      </c>
      <c r="L40" s="206" t="s">
        <v>31</v>
      </c>
      <c r="M40" s="206" t="s">
        <v>3340</v>
      </c>
      <c r="N40" s="206" t="s">
        <v>3341</v>
      </c>
      <c r="P40" s="206" t="s">
        <v>634</v>
      </c>
      <c r="Q40" s="206">
        <v>11</v>
      </c>
      <c r="T40" s="14"/>
      <c r="U40" s="222"/>
    </row>
    <row r="41" spans="1:21" x14ac:dyDescent="0.25">
      <c r="A41" s="208">
        <v>1107482716</v>
      </c>
      <c r="B41" s="7" t="s">
        <v>3342</v>
      </c>
      <c r="C41" s="208" t="s">
        <v>34</v>
      </c>
      <c r="D41" s="208" t="s">
        <v>25</v>
      </c>
      <c r="E41" s="208" t="s">
        <v>122</v>
      </c>
      <c r="F41" s="208" t="s">
        <v>3343</v>
      </c>
      <c r="G41" s="208" t="s">
        <v>3344</v>
      </c>
      <c r="H41" s="208" t="s">
        <v>3345</v>
      </c>
      <c r="I41" s="7" t="s">
        <v>3346</v>
      </c>
      <c r="J41" s="208" t="s">
        <v>3344</v>
      </c>
      <c r="K41" s="208" t="s">
        <v>31</v>
      </c>
      <c r="L41" s="208" t="s">
        <v>31</v>
      </c>
      <c r="M41" s="208" t="s">
        <v>2258</v>
      </c>
      <c r="N41" s="208" t="s">
        <v>3347</v>
      </c>
      <c r="P41" s="206" t="s">
        <v>630</v>
      </c>
      <c r="Q41" s="206">
        <v>8</v>
      </c>
      <c r="T41" s="14"/>
      <c r="U41" s="222"/>
    </row>
    <row r="42" spans="1:21" x14ac:dyDescent="0.25">
      <c r="A42" s="206">
        <v>1107485086</v>
      </c>
      <c r="B42" s="5" t="s">
        <v>3348</v>
      </c>
      <c r="C42" s="206" t="s">
        <v>34</v>
      </c>
      <c r="D42" s="206" t="s">
        <v>25</v>
      </c>
      <c r="E42" s="206" t="s">
        <v>510</v>
      </c>
      <c r="F42" s="206" t="s">
        <v>3349</v>
      </c>
      <c r="G42" s="206" t="s">
        <v>3350</v>
      </c>
      <c r="H42" s="206" t="s">
        <v>3351</v>
      </c>
      <c r="I42" s="5" t="s">
        <v>3352</v>
      </c>
      <c r="J42" s="206" t="s">
        <v>3350</v>
      </c>
      <c r="K42" s="206" t="s">
        <v>31</v>
      </c>
      <c r="L42" s="206" t="s">
        <v>31</v>
      </c>
      <c r="M42" s="206" t="s">
        <v>31</v>
      </c>
      <c r="N42" s="206" t="s">
        <v>3353</v>
      </c>
      <c r="P42" s="206" t="s">
        <v>18</v>
      </c>
      <c r="Q42" s="206">
        <f>SUM(Q40-Q41)</f>
        <v>3</v>
      </c>
      <c r="T42" s="14"/>
      <c r="U42" s="222"/>
    </row>
    <row r="43" spans="1:21" x14ac:dyDescent="0.25">
      <c r="A43" s="208">
        <v>1107564561</v>
      </c>
      <c r="B43" s="7" t="s">
        <v>3354</v>
      </c>
      <c r="C43" s="208" t="s">
        <v>34</v>
      </c>
      <c r="D43" s="208" t="s">
        <v>25</v>
      </c>
      <c r="E43" s="208" t="s">
        <v>2029</v>
      </c>
      <c r="F43" s="208" t="s">
        <v>3355</v>
      </c>
      <c r="G43" s="208" t="s">
        <v>3356</v>
      </c>
      <c r="H43" s="208" t="s">
        <v>3357</v>
      </c>
      <c r="I43" s="7" t="s">
        <v>3358</v>
      </c>
      <c r="J43" s="208" t="s">
        <v>3356</v>
      </c>
      <c r="K43" s="208" t="s">
        <v>31</v>
      </c>
      <c r="L43" s="208" t="s">
        <v>31</v>
      </c>
      <c r="M43" s="208" t="s">
        <v>31</v>
      </c>
      <c r="N43" s="208" t="s">
        <v>3359</v>
      </c>
      <c r="P43" s="206" t="s">
        <v>783</v>
      </c>
      <c r="Q43" s="206">
        <v>0</v>
      </c>
      <c r="T43" s="14"/>
      <c r="U43" s="222"/>
    </row>
    <row r="44" spans="1:21" x14ac:dyDescent="0.25">
      <c r="A44" s="206">
        <v>1107606763</v>
      </c>
      <c r="B44" s="5" t="s">
        <v>3360</v>
      </c>
      <c r="C44" s="206" t="s">
        <v>24</v>
      </c>
      <c r="D44" s="206" t="s">
        <v>25</v>
      </c>
      <c r="E44" s="206" t="s">
        <v>1083</v>
      </c>
      <c r="F44" s="206" t="s">
        <v>3361</v>
      </c>
      <c r="G44" s="206" t="s">
        <v>3362</v>
      </c>
      <c r="H44" s="206" t="s">
        <v>3363</v>
      </c>
      <c r="I44" s="5" t="s">
        <v>3364</v>
      </c>
      <c r="J44" s="206" t="s">
        <v>3362</v>
      </c>
      <c r="K44" s="206" t="s">
        <v>31</v>
      </c>
      <c r="L44" s="206" t="s">
        <v>31</v>
      </c>
      <c r="M44" s="206" t="s">
        <v>31</v>
      </c>
      <c r="N44" s="206" t="s">
        <v>3365</v>
      </c>
      <c r="P44" s="206" t="s">
        <v>635</v>
      </c>
      <c r="Q44" s="9">
        <v>66.180000000000007</v>
      </c>
      <c r="T44" s="14"/>
      <c r="U44" s="14"/>
    </row>
    <row r="45" spans="1:21" x14ac:dyDescent="0.25">
      <c r="A45" s="208">
        <v>1107614751</v>
      </c>
      <c r="B45" s="7" t="s">
        <v>3366</v>
      </c>
      <c r="C45" s="208" t="s">
        <v>34</v>
      </c>
      <c r="D45" s="208" t="s">
        <v>25</v>
      </c>
      <c r="E45" s="208" t="s">
        <v>68</v>
      </c>
      <c r="F45" s="208" t="s">
        <v>3367</v>
      </c>
      <c r="G45" s="208" t="s">
        <v>3368</v>
      </c>
      <c r="H45" s="208" t="s">
        <v>3369</v>
      </c>
      <c r="I45" s="7" t="s">
        <v>3370</v>
      </c>
      <c r="J45" s="208" t="s">
        <v>3369</v>
      </c>
      <c r="K45" s="208" t="s">
        <v>31</v>
      </c>
      <c r="L45" s="208" t="s">
        <v>31</v>
      </c>
      <c r="M45" s="208" t="s">
        <v>31</v>
      </c>
      <c r="N45" s="208" t="s">
        <v>3371</v>
      </c>
      <c r="P45" s="206" t="s">
        <v>636</v>
      </c>
      <c r="Q45" s="9">
        <v>21.4</v>
      </c>
    </row>
    <row r="46" spans="1:21" x14ac:dyDescent="0.25">
      <c r="A46" s="206">
        <v>1107747058</v>
      </c>
      <c r="B46" s="5" t="s">
        <v>3372</v>
      </c>
      <c r="C46" s="206" t="s">
        <v>34</v>
      </c>
      <c r="D46" s="206" t="s">
        <v>385</v>
      </c>
      <c r="E46" s="206" t="s">
        <v>3334</v>
      </c>
      <c r="F46" s="206" t="s">
        <v>3373</v>
      </c>
      <c r="G46" s="206" t="s">
        <v>3374</v>
      </c>
      <c r="H46" s="206" t="s">
        <v>3375</v>
      </c>
      <c r="I46" s="5" t="s">
        <v>3376</v>
      </c>
      <c r="J46" s="206" t="s">
        <v>3374</v>
      </c>
      <c r="K46" s="206" t="s">
        <v>31</v>
      </c>
      <c r="L46" s="206" t="s">
        <v>31</v>
      </c>
      <c r="M46" s="206" t="s">
        <v>31</v>
      </c>
      <c r="N46" s="206" t="s">
        <v>3377</v>
      </c>
      <c r="P46" s="206" t="s">
        <v>3329</v>
      </c>
      <c r="Q46" s="9">
        <v>1922.01</v>
      </c>
    </row>
    <row r="47" spans="1:21" x14ac:dyDescent="0.25">
      <c r="A47" s="208">
        <v>1107747433</v>
      </c>
      <c r="B47" s="7" t="s">
        <v>3378</v>
      </c>
      <c r="C47" s="208" t="s">
        <v>34</v>
      </c>
      <c r="D47" s="208" t="s">
        <v>128</v>
      </c>
      <c r="E47" s="208" t="s">
        <v>89</v>
      </c>
      <c r="F47" s="208" t="s">
        <v>3379</v>
      </c>
      <c r="G47" s="208" t="s">
        <v>3380</v>
      </c>
      <c r="H47" s="208" t="s">
        <v>3381</v>
      </c>
      <c r="I47" s="7" t="s">
        <v>3382</v>
      </c>
      <c r="J47" s="208" t="s">
        <v>3380</v>
      </c>
      <c r="K47" s="208" t="s">
        <v>31</v>
      </c>
      <c r="L47" s="208" t="s">
        <v>31</v>
      </c>
      <c r="M47" s="208" t="s">
        <v>31</v>
      </c>
      <c r="N47" s="208" t="s">
        <v>3383</v>
      </c>
      <c r="P47" s="12" t="s">
        <v>631</v>
      </c>
      <c r="Q47" s="10">
        <f>SUM(Q45-Q44)</f>
        <v>-44.780000000000008</v>
      </c>
    </row>
    <row r="48" spans="1:21" x14ac:dyDescent="0.25">
      <c r="A48" s="206">
        <v>1107747529</v>
      </c>
      <c r="B48" s="5" t="s">
        <v>3384</v>
      </c>
      <c r="C48" s="206" t="s">
        <v>34</v>
      </c>
      <c r="D48" s="206" t="s">
        <v>128</v>
      </c>
      <c r="E48" s="206" t="s">
        <v>122</v>
      </c>
      <c r="F48" s="206" t="s">
        <v>3385</v>
      </c>
      <c r="G48" s="206" t="s">
        <v>3386</v>
      </c>
      <c r="H48" s="206" t="s">
        <v>3387</v>
      </c>
      <c r="I48" s="5" t="s">
        <v>3388</v>
      </c>
      <c r="J48" s="206" t="s">
        <v>3386</v>
      </c>
      <c r="K48" s="206" t="s">
        <v>31</v>
      </c>
      <c r="L48" s="206" t="s">
        <v>31</v>
      </c>
      <c r="M48" s="206" t="s">
        <v>3389</v>
      </c>
      <c r="N48" s="206" t="s">
        <v>3390</v>
      </c>
      <c r="P48" s="206"/>
      <c r="R48" s="209"/>
      <c r="S48" s="209"/>
    </row>
    <row r="49" spans="1:22" x14ac:dyDescent="0.25">
      <c r="A49" s="208">
        <v>1107747687</v>
      </c>
      <c r="B49" s="7" t="s">
        <v>3391</v>
      </c>
      <c r="C49" s="208" t="s">
        <v>34</v>
      </c>
      <c r="D49" s="208" t="s">
        <v>128</v>
      </c>
      <c r="E49" s="208" t="s">
        <v>140</v>
      </c>
      <c r="F49" s="208" t="s">
        <v>3392</v>
      </c>
      <c r="G49" s="208" t="s">
        <v>3393</v>
      </c>
      <c r="H49" s="208" t="s">
        <v>3394</v>
      </c>
      <c r="I49" s="7" t="s">
        <v>3395</v>
      </c>
      <c r="J49" s="208" t="s">
        <v>3393</v>
      </c>
      <c r="K49" s="208" t="s">
        <v>31</v>
      </c>
      <c r="L49" s="208" t="s">
        <v>31</v>
      </c>
      <c r="M49" s="208" t="s">
        <v>1118</v>
      </c>
      <c r="N49" s="208" t="s">
        <v>3396</v>
      </c>
      <c r="P49" s="209" t="s">
        <v>639</v>
      </c>
      <c r="Q49" s="209"/>
      <c r="R49" s="207"/>
      <c r="S49" s="207"/>
    </row>
    <row r="50" spans="1:22" ht="15" customHeight="1" x14ac:dyDescent="0.25">
      <c r="A50" s="206">
        <v>1107755409</v>
      </c>
      <c r="B50" s="5" t="s">
        <v>3397</v>
      </c>
      <c r="C50" s="206" t="s">
        <v>34</v>
      </c>
      <c r="D50" s="206" t="s">
        <v>25</v>
      </c>
      <c r="E50" s="206" t="s">
        <v>1099</v>
      </c>
      <c r="F50" s="206" t="s">
        <v>3398</v>
      </c>
      <c r="G50" s="206" t="s">
        <v>3399</v>
      </c>
      <c r="H50" s="206" t="s">
        <v>3400</v>
      </c>
      <c r="I50" s="5" t="s">
        <v>3401</v>
      </c>
      <c r="J50" s="206" t="s">
        <v>3402</v>
      </c>
      <c r="K50" s="206" t="s">
        <v>31</v>
      </c>
      <c r="L50" s="206" t="s">
        <v>31</v>
      </c>
      <c r="M50" s="206" t="s">
        <v>3208</v>
      </c>
      <c r="N50" s="206" t="s">
        <v>3403</v>
      </c>
      <c r="P50" s="563" t="s">
        <v>3408</v>
      </c>
      <c r="Q50" s="563"/>
      <c r="R50" s="563"/>
      <c r="S50" s="563"/>
      <c r="T50" s="563"/>
      <c r="U50" s="563"/>
      <c r="V50" s="563"/>
    </row>
    <row r="51" spans="1:22" x14ac:dyDescent="0.25">
      <c r="A51" s="549"/>
      <c r="B51" s="549"/>
      <c r="C51" s="549"/>
      <c r="D51" s="549"/>
      <c r="E51" s="549"/>
      <c r="F51" s="549"/>
      <c r="G51" s="549"/>
      <c r="H51" s="549"/>
      <c r="I51" s="549"/>
      <c r="J51" s="549"/>
      <c r="K51" s="206" t="s">
        <v>31</v>
      </c>
      <c r="L51" s="206" t="s">
        <v>31</v>
      </c>
      <c r="M51" s="206" t="s">
        <v>3404</v>
      </c>
      <c r="N51" s="206" t="s">
        <v>3405</v>
      </c>
      <c r="P51" s="563"/>
      <c r="Q51" s="563"/>
      <c r="R51" s="563"/>
      <c r="S51" s="563"/>
      <c r="T51" s="563"/>
      <c r="U51" s="563"/>
      <c r="V51" s="563"/>
    </row>
    <row r="52" spans="1:22" x14ac:dyDescent="0.25">
      <c r="A52" s="546" t="s">
        <v>523</v>
      </c>
      <c r="B52" s="546"/>
      <c r="C52" s="546"/>
      <c r="D52" s="546"/>
      <c r="E52" s="546"/>
      <c r="F52" s="546"/>
      <c r="G52" s="546"/>
      <c r="H52" s="546"/>
      <c r="I52" s="546"/>
      <c r="J52" s="546"/>
      <c r="K52" s="546"/>
      <c r="L52" s="546"/>
      <c r="M52" s="546" t="s">
        <v>3406</v>
      </c>
      <c r="N52" s="546"/>
      <c r="P52" s="563"/>
      <c r="Q52" s="563"/>
      <c r="R52" s="563"/>
      <c r="S52" s="563"/>
      <c r="T52" s="563"/>
      <c r="U52" s="563"/>
      <c r="V52" s="563"/>
    </row>
    <row r="53" spans="1:22" x14ac:dyDescent="0.25">
      <c r="P53" s="211"/>
      <c r="Q53" s="211"/>
      <c r="R53" s="211"/>
      <c r="S53" s="211"/>
    </row>
    <row r="54" spans="1:22" x14ac:dyDescent="0.25">
      <c r="P54" s="211"/>
      <c r="Q54" s="211"/>
      <c r="R54" s="211"/>
      <c r="S54" s="211"/>
    </row>
    <row r="55" spans="1:22" x14ac:dyDescent="0.25">
      <c r="A55" s="545" t="s">
        <v>3184</v>
      </c>
      <c r="B55" s="545"/>
      <c r="C55" s="545" t="s">
        <v>3185</v>
      </c>
      <c r="D55" s="545"/>
      <c r="E55" s="545"/>
      <c r="F55" s="545"/>
      <c r="G55" s="545"/>
      <c r="H55" s="545" t="s">
        <v>3186</v>
      </c>
      <c r="I55" s="545"/>
      <c r="J55" s="545" t="s">
        <v>3331</v>
      </c>
      <c r="K55" s="545"/>
      <c r="L55" s="546" t="s">
        <v>3409</v>
      </c>
      <c r="M55" s="546"/>
      <c r="N55" s="546"/>
      <c r="P55" s="211"/>
      <c r="Q55" s="211"/>
      <c r="R55" s="211"/>
      <c r="S55" s="211"/>
    </row>
    <row r="56" spans="1:22" x14ac:dyDescent="0.25">
      <c r="A56" s="545" t="s">
        <v>5</v>
      </c>
      <c r="B56" s="545"/>
      <c r="C56" s="545"/>
      <c r="D56" s="545"/>
      <c r="E56" s="545"/>
      <c r="F56" s="545"/>
      <c r="G56" s="545"/>
      <c r="H56" s="545"/>
      <c r="I56" s="545"/>
      <c r="J56" s="545"/>
      <c r="K56" s="545"/>
      <c r="L56" s="545"/>
      <c r="M56" s="545"/>
      <c r="P56" s="211"/>
      <c r="Q56" s="211"/>
      <c r="R56" s="211"/>
      <c r="S56" s="211"/>
    </row>
    <row r="57" spans="1:22" x14ac:dyDescent="0.25">
      <c r="A57" s="218" t="s">
        <v>6</v>
      </c>
      <c r="B57" s="217" t="s">
        <v>7</v>
      </c>
      <c r="C57" s="218" t="s">
        <v>8</v>
      </c>
      <c r="D57" s="218" t="s">
        <v>9</v>
      </c>
      <c r="E57" s="218" t="s">
        <v>10</v>
      </c>
      <c r="F57" s="218" t="s">
        <v>11</v>
      </c>
      <c r="G57" s="218" t="s">
        <v>12</v>
      </c>
      <c r="H57" s="218" t="s">
        <v>13</v>
      </c>
      <c r="I57" s="217" t="s">
        <v>14</v>
      </c>
      <c r="J57" s="218" t="s">
        <v>11</v>
      </c>
      <c r="K57" s="218" t="s">
        <v>15</v>
      </c>
      <c r="L57" s="218" t="s">
        <v>16</v>
      </c>
      <c r="M57" s="218" t="s">
        <v>17</v>
      </c>
      <c r="N57" s="218" t="s">
        <v>18</v>
      </c>
      <c r="P57" s="552" t="s">
        <v>3459</v>
      </c>
      <c r="Q57" s="552"/>
    </row>
    <row r="58" spans="1:22" x14ac:dyDescent="0.25">
      <c r="A58" s="216">
        <v>1108257778</v>
      </c>
      <c r="B58" s="5" t="s">
        <v>3410</v>
      </c>
      <c r="C58" s="216" t="s">
        <v>34</v>
      </c>
      <c r="D58" s="216" t="s">
        <v>128</v>
      </c>
      <c r="E58" s="216" t="s">
        <v>134</v>
      </c>
      <c r="F58" s="216" t="s">
        <v>3411</v>
      </c>
      <c r="G58" s="216" t="s">
        <v>3412</v>
      </c>
      <c r="H58" s="216" t="s">
        <v>28</v>
      </c>
      <c r="I58" s="5" t="s">
        <v>3413</v>
      </c>
      <c r="J58" s="216" t="s">
        <v>3412</v>
      </c>
      <c r="K58" s="216" t="s">
        <v>31</v>
      </c>
      <c r="L58" s="216" t="s">
        <v>31</v>
      </c>
      <c r="M58" s="216" t="s">
        <v>31</v>
      </c>
      <c r="N58" s="216" t="s">
        <v>3414</v>
      </c>
      <c r="P58" s="216" t="s">
        <v>634</v>
      </c>
      <c r="Q58" s="216">
        <v>9</v>
      </c>
    </row>
    <row r="59" spans="1:22" x14ac:dyDescent="0.25">
      <c r="A59" s="220">
        <v>1108253466</v>
      </c>
      <c r="B59" s="7" t="s">
        <v>3415</v>
      </c>
      <c r="C59" s="220" t="s">
        <v>24</v>
      </c>
      <c r="D59" s="220" t="s">
        <v>128</v>
      </c>
      <c r="E59" s="220" t="s">
        <v>510</v>
      </c>
      <c r="F59" s="220" t="s">
        <v>3416</v>
      </c>
      <c r="G59" s="220" t="s">
        <v>3417</v>
      </c>
      <c r="H59" s="220" t="s">
        <v>43</v>
      </c>
      <c r="I59" s="7" t="s">
        <v>3418</v>
      </c>
      <c r="J59" s="220" t="s">
        <v>3419</v>
      </c>
      <c r="K59" s="220" t="s">
        <v>31</v>
      </c>
      <c r="L59" s="220" t="s">
        <v>31</v>
      </c>
      <c r="M59" s="220" t="s">
        <v>752</v>
      </c>
      <c r="N59" s="220" t="s">
        <v>3420</v>
      </c>
      <c r="P59" s="216" t="s">
        <v>630</v>
      </c>
      <c r="Q59" s="216">
        <v>3</v>
      </c>
    </row>
    <row r="60" spans="1:22" x14ac:dyDescent="0.25">
      <c r="A60" s="216">
        <v>1108164157</v>
      </c>
      <c r="B60" s="5" t="s">
        <v>3421</v>
      </c>
      <c r="C60" s="216" t="s">
        <v>34</v>
      </c>
      <c r="D60" s="216" t="s">
        <v>128</v>
      </c>
      <c r="E60" s="216" t="s">
        <v>2210</v>
      </c>
      <c r="F60" s="216" t="s">
        <v>3422</v>
      </c>
      <c r="G60" s="216" t="s">
        <v>3423</v>
      </c>
      <c r="H60" s="216" t="s">
        <v>28</v>
      </c>
      <c r="I60" s="5" t="s">
        <v>3424</v>
      </c>
      <c r="J60" s="216" t="s">
        <v>3425</v>
      </c>
      <c r="K60" s="216" t="s">
        <v>31</v>
      </c>
      <c r="L60" s="216" t="s">
        <v>31</v>
      </c>
      <c r="M60" s="216" t="s">
        <v>234</v>
      </c>
      <c r="N60" s="216" t="s">
        <v>3426</v>
      </c>
      <c r="P60" s="216" t="s">
        <v>18</v>
      </c>
      <c r="Q60" s="216">
        <f>SUM(Q58-Q59)</f>
        <v>6</v>
      </c>
    </row>
    <row r="61" spans="1:22" x14ac:dyDescent="0.25">
      <c r="A61" s="220">
        <v>1108163669</v>
      </c>
      <c r="B61" s="7" t="s">
        <v>3427</v>
      </c>
      <c r="C61" s="220" t="s">
        <v>34</v>
      </c>
      <c r="D61" s="220" t="s">
        <v>128</v>
      </c>
      <c r="E61" s="220" t="s">
        <v>68</v>
      </c>
      <c r="F61" s="220" t="s">
        <v>3428</v>
      </c>
      <c r="G61" s="220" t="s">
        <v>3429</v>
      </c>
      <c r="H61" s="220" t="s">
        <v>28</v>
      </c>
      <c r="I61" s="7" t="s">
        <v>3430</v>
      </c>
      <c r="J61" s="220" t="s">
        <v>3429</v>
      </c>
      <c r="K61" s="220" t="s">
        <v>31</v>
      </c>
      <c r="L61" s="220" t="s">
        <v>31</v>
      </c>
      <c r="M61" s="220" t="s">
        <v>3208</v>
      </c>
      <c r="N61" s="220" t="s">
        <v>3431</v>
      </c>
      <c r="P61" s="216" t="s">
        <v>783</v>
      </c>
      <c r="Q61" s="216">
        <v>0</v>
      </c>
    </row>
    <row r="62" spans="1:22" x14ac:dyDescent="0.25">
      <c r="A62" s="216">
        <v>1108040910</v>
      </c>
      <c r="B62" s="5" t="s">
        <v>3432</v>
      </c>
      <c r="C62" s="216" t="s">
        <v>24</v>
      </c>
      <c r="D62" s="216" t="s">
        <v>128</v>
      </c>
      <c r="E62" s="216" t="s">
        <v>813</v>
      </c>
      <c r="F62" s="216" t="s">
        <v>3433</v>
      </c>
      <c r="G62" s="216" t="s">
        <v>3434</v>
      </c>
      <c r="H62" s="216" t="s">
        <v>28</v>
      </c>
      <c r="I62" s="5" t="s">
        <v>3435</v>
      </c>
      <c r="J62" s="216" t="s">
        <v>3434</v>
      </c>
      <c r="K62" s="216" t="s">
        <v>31</v>
      </c>
      <c r="L62" s="216" t="s">
        <v>31</v>
      </c>
      <c r="M62" s="216" t="s">
        <v>31</v>
      </c>
      <c r="N62" s="216" t="s">
        <v>3436</v>
      </c>
      <c r="P62" s="216" t="s">
        <v>635</v>
      </c>
      <c r="Q62" s="9">
        <v>20.059999999999999</v>
      </c>
    </row>
    <row r="63" spans="1:22" x14ac:dyDescent="0.25">
      <c r="A63" s="220">
        <v>1108042152</v>
      </c>
      <c r="B63" s="7" t="s">
        <v>3437</v>
      </c>
      <c r="C63" s="220" t="s">
        <v>24</v>
      </c>
      <c r="D63" s="220" t="s">
        <v>128</v>
      </c>
      <c r="E63" s="220" t="s">
        <v>700</v>
      </c>
      <c r="F63" s="220" t="s">
        <v>3438</v>
      </c>
      <c r="G63" s="220" t="s">
        <v>3439</v>
      </c>
      <c r="H63" s="220" t="s">
        <v>28</v>
      </c>
      <c r="I63" s="7" t="s">
        <v>3440</v>
      </c>
      <c r="J63" s="220" t="s">
        <v>3439</v>
      </c>
      <c r="K63" s="220" t="s">
        <v>31</v>
      </c>
      <c r="L63" s="220" t="s">
        <v>31</v>
      </c>
      <c r="M63" s="220" t="s">
        <v>234</v>
      </c>
      <c r="N63" s="220" t="s">
        <v>3441</v>
      </c>
      <c r="P63" s="216" t="s">
        <v>636</v>
      </c>
      <c r="Q63" s="9">
        <v>42.22</v>
      </c>
    </row>
    <row r="64" spans="1:22" x14ac:dyDescent="0.25">
      <c r="A64" s="216">
        <v>1108042128</v>
      </c>
      <c r="B64" s="5" t="s">
        <v>3442</v>
      </c>
      <c r="C64" s="216" t="s">
        <v>24</v>
      </c>
      <c r="D64" s="216" t="s">
        <v>128</v>
      </c>
      <c r="E64" s="216" t="s">
        <v>510</v>
      </c>
      <c r="F64" s="216" t="s">
        <v>3443</v>
      </c>
      <c r="G64" s="216" t="s">
        <v>3444</v>
      </c>
      <c r="H64" s="216" t="s">
        <v>43</v>
      </c>
      <c r="I64" s="5" t="s">
        <v>3445</v>
      </c>
      <c r="J64" s="216" t="s">
        <v>3444</v>
      </c>
      <c r="K64" s="216" t="s">
        <v>31</v>
      </c>
      <c r="L64" s="216" t="s">
        <v>31</v>
      </c>
      <c r="M64" s="216" t="s">
        <v>31</v>
      </c>
      <c r="N64" s="216" t="s">
        <v>3446</v>
      </c>
      <c r="P64" s="216" t="s">
        <v>3329</v>
      </c>
      <c r="Q64" s="9">
        <v>1944.17</v>
      </c>
    </row>
    <row r="65" spans="1:22" x14ac:dyDescent="0.25">
      <c r="A65" s="220">
        <v>1108042113</v>
      </c>
      <c r="B65" s="7" t="s">
        <v>3447</v>
      </c>
      <c r="C65" s="220" t="s">
        <v>34</v>
      </c>
      <c r="D65" s="220" t="s">
        <v>128</v>
      </c>
      <c r="E65" s="220" t="s">
        <v>2210</v>
      </c>
      <c r="F65" s="220" t="s">
        <v>3448</v>
      </c>
      <c r="G65" s="220" t="s">
        <v>3449</v>
      </c>
      <c r="H65" s="220" t="s">
        <v>28</v>
      </c>
      <c r="I65" s="7" t="s">
        <v>3450</v>
      </c>
      <c r="J65" s="220" t="s">
        <v>3451</v>
      </c>
      <c r="K65" s="220" t="s">
        <v>31</v>
      </c>
      <c r="L65" s="220" t="s">
        <v>31</v>
      </c>
      <c r="M65" s="220" t="s">
        <v>31</v>
      </c>
      <c r="N65" s="220" t="s">
        <v>3452</v>
      </c>
      <c r="P65" s="12" t="s">
        <v>631</v>
      </c>
      <c r="Q65" s="11">
        <f>SUM(Q63-Q62)</f>
        <v>22.16</v>
      </c>
    </row>
    <row r="66" spans="1:22" x14ac:dyDescent="0.25">
      <c r="A66" s="216">
        <v>1108040876</v>
      </c>
      <c r="B66" s="5" t="s">
        <v>3453</v>
      </c>
      <c r="C66" s="216" t="s">
        <v>34</v>
      </c>
      <c r="D66" s="216" t="s">
        <v>128</v>
      </c>
      <c r="E66" s="216" t="s">
        <v>122</v>
      </c>
      <c r="F66" s="216" t="s">
        <v>3454</v>
      </c>
      <c r="G66" s="216" t="s">
        <v>1493</v>
      </c>
      <c r="H66" s="216" t="s">
        <v>28</v>
      </c>
      <c r="I66" s="5" t="s">
        <v>3455</v>
      </c>
      <c r="J66" s="216" t="s">
        <v>1493</v>
      </c>
      <c r="K66" s="216" t="s">
        <v>31</v>
      </c>
      <c r="L66" s="216" t="s">
        <v>31</v>
      </c>
      <c r="M66" s="216" t="s">
        <v>31</v>
      </c>
      <c r="N66" s="216" t="s">
        <v>1908</v>
      </c>
      <c r="P66" s="216"/>
      <c r="R66" s="215"/>
      <c r="S66" s="215"/>
    </row>
    <row r="67" spans="1:22" x14ac:dyDescent="0.25">
      <c r="A67" s="549"/>
      <c r="B67" s="549"/>
      <c r="C67" s="549"/>
      <c r="D67" s="549"/>
      <c r="E67" s="549"/>
      <c r="F67" s="549"/>
      <c r="G67" s="549"/>
      <c r="H67" s="549"/>
      <c r="I67" s="549"/>
      <c r="J67" s="549"/>
      <c r="K67" s="216" t="s">
        <v>31</v>
      </c>
      <c r="L67" s="216" t="s">
        <v>31</v>
      </c>
      <c r="M67" s="216" t="s">
        <v>3456</v>
      </c>
      <c r="N67" s="216" t="s">
        <v>3457</v>
      </c>
      <c r="P67" s="215" t="s">
        <v>639</v>
      </c>
      <c r="Q67" s="215"/>
      <c r="R67" s="219"/>
      <c r="S67" s="219"/>
    </row>
    <row r="68" spans="1:22" ht="15" customHeight="1" x14ac:dyDescent="0.25">
      <c r="A68" s="546" t="s">
        <v>523</v>
      </c>
      <c r="B68" s="546"/>
      <c r="C68" s="546"/>
      <c r="D68" s="546"/>
      <c r="E68" s="546"/>
      <c r="F68" s="546"/>
      <c r="G68" s="546"/>
      <c r="H68" s="546"/>
      <c r="I68" s="546"/>
      <c r="J68" s="546"/>
      <c r="K68" s="546"/>
      <c r="L68" s="546"/>
      <c r="M68" s="546" t="s">
        <v>3458</v>
      </c>
      <c r="N68" s="546"/>
      <c r="P68" s="563" t="s">
        <v>3483</v>
      </c>
      <c r="Q68" s="563"/>
      <c r="R68" s="563"/>
      <c r="S68" s="563"/>
      <c r="T68" s="563"/>
      <c r="U68" s="563"/>
      <c r="V68" s="563"/>
    </row>
    <row r="69" spans="1:22" x14ac:dyDescent="0.25">
      <c r="P69" s="563"/>
      <c r="Q69" s="563"/>
      <c r="R69" s="563"/>
      <c r="S69" s="563"/>
      <c r="T69" s="563"/>
      <c r="U69" s="563"/>
      <c r="V69" s="563"/>
    </row>
    <row r="70" spans="1:22" x14ac:dyDescent="0.25">
      <c r="P70" s="563"/>
      <c r="Q70" s="563"/>
      <c r="R70" s="563"/>
      <c r="S70" s="563"/>
      <c r="T70" s="563"/>
      <c r="U70" s="563"/>
      <c r="V70" s="563"/>
    </row>
    <row r="71" spans="1:22" x14ac:dyDescent="0.25">
      <c r="P71" s="223"/>
      <c r="Q71" s="223"/>
      <c r="R71" s="223"/>
      <c r="S71" s="223"/>
    </row>
    <row r="72" spans="1:22" x14ac:dyDescent="0.25">
      <c r="A72" s="545" t="s">
        <v>3184</v>
      </c>
      <c r="B72" s="545"/>
      <c r="C72" s="545" t="s">
        <v>3185</v>
      </c>
      <c r="D72" s="545"/>
      <c r="E72" s="545"/>
      <c r="F72" s="545"/>
      <c r="G72" s="545"/>
      <c r="H72" s="545" t="s">
        <v>3186</v>
      </c>
      <c r="I72" s="545"/>
      <c r="J72" s="545" t="s">
        <v>3331</v>
      </c>
      <c r="K72" s="545"/>
      <c r="L72" s="546" t="s">
        <v>3484</v>
      </c>
      <c r="M72" s="546"/>
      <c r="N72" s="546"/>
    </row>
    <row r="73" spans="1:22" x14ac:dyDescent="0.25">
      <c r="A73" s="545" t="s">
        <v>5</v>
      </c>
      <c r="B73" s="545"/>
      <c r="C73" s="545"/>
      <c r="D73" s="545"/>
      <c r="E73" s="545"/>
      <c r="F73" s="545"/>
      <c r="G73" s="545"/>
      <c r="H73" s="545"/>
      <c r="I73" s="545"/>
      <c r="J73" s="545"/>
      <c r="K73" s="545"/>
      <c r="L73" s="545"/>
      <c r="M73" s="545"/>
    </row>
    <row r="74" spans="1:22" x14ac:dyDescent="0.25">
      <c r="A74" s="227" t="s">
        <v>6</v>
      </c>
      <c r="B74" s="226" t="s">
        <v>7</v>
      </c>
      <c r="C74" s="227" t="s">
        <v>8</v>
      </c>
      <c r="D74" s="227" t="s">
        <v>9</v>
      </c>
      <c r="E74" s="227" t="s">
        <v>10</v>
      </c>
      <c r="F74" s="227" t="s">
        <v>11</v>
      </c>
      <c r="G74" s="227" t="s">
        <v>12</v>
      </c>
      <c r="H74" s="227" t="s">
        <v>13</v>
      </c>
      <c r="I74" s="226" t="s">
        <v>14</v>
      </c>
      <c r="J74" s="227" t="s">
        <v>11</v>
      </c>
      <c r="K74" s="227" t="s">
        <v>15</v>
      </c>
      <c r="L74" s="227" t="s">
        <v>16</v>
      </c>
      <c r="M74" s="227" t="s">
        <v>17</v>
      </c>
      <c r="N74" s="227" t="s">
        <v>18</v>
      </c>
      <c r="P74" s="552" t="s">
        <v>3576</v>
      </c>
      <c r="Q74" s="552"/>
    </row>
    <row r="75" spans="1:22" x14ac:dyDescent="0.25">
      <c r="A75" s="225">
        <v>1108920060</v>
      </c>
      <c r="B75" s="5" t="s">
        <v>3485</v>
      </c>
      <c r="C75" s="225" t="s">
        <v>34</v>
      </c>
      <c r="D75" s="225" t="s">
        <v>128</v>
      </c>
      <c r="E75" s="225" t="s">
        <v>140</v>
      </c>
      <c r="F75" s="225" t="s">
        <v>3486</v>
      </c>
      <c r="G75" s="225" t="s">
        <v>3487</v>
      </c>
      <c r="H75" s="225" t="s">
        <v>3488</v>
      </c>
      <c r="I75" s="5" t="s">
        <v>3489</v>
      </c>
      <c r="J75" s="225" t="s">
        <v>3487</v>
      </c>
      <c r="K75" s="225" t="s">
        <v>31</v>
      </c>
      <c r="L75" s="225" t="s">
        <v>31</v>
      </c>
      <c r="M75" s="225" t="s">
        <v>362</v>
      </c>
      <c r="N75" s="225" t="s">
        <v>3490</v>
      </c>
      <c r="P75" s="225" t="s">
        <v>634</v>
      </c>
      <c r="Q75" s="225">
        <v>14</v>
      </c>
    </row>
    <row r="76" spans="1:22" x14ac:dyDescent="0.25">
      <c r="A76" s="229">
        <v>1108809897</v>
      </c>
      <c r="B76" s="7" t="s">
        <v>3491</v>
      </c>
      <c r="C76" s="229" t="s">
        <v>24</v>
      </c>
      <c r="D76" s="229" t="s">
        <v>128</v>
      </c>
      <c r="E76" s="229" t="s">
        <v>1099</v>
      </c>
      <c r="F76" s="229" t="s">
        <v>3492</v>
      </c>
      <c r="G76" s="229" t="s">
        <v>3493</v>
      </c>
      <c r="H76" s="229" t="s">
        <v>3494</v>
      </c>
      <c r="I76" s="7" t="s">
        <v>3495</v>
      </c>
      <c r="J76" s="229" t="s">
        <v>3496</v>
      </c>
      <c r="K76" s="229" t="s">
        <v>31</v>
      </c>
      <c r="L76" s="229" t="s">
        <v>31</v>
      </c>
      <c r="M76" s="229" t="s">
        <v>31</v>
      </c>
      <c r="N76" s="229" t="s">
        <v>3497</v>
      </c>
      <c r="P76" s="225" t="s">
        <v>630</v>
      </c>
      <c r="Q76" s="225">
        <v>8</v>
      </c>
    </row>
    <row r="77" spans="1:22" x14ac:dyDescent="0.25">
      <c r="A77" s="225">
        <v>1108809882</v>
      </c>
      <c r="B77" s="5" t="s">
        <v>3498</v>
      </c>
      <c r="C77" s="225" t="s">
        <v>34</v>
      </c>
      <c r="D77" s="225" t="s">
        <v>128</v>
      </c>
      <c r="E77" s="225" t="s">
        <v>122</v>
      </c>
      <c r="F77" s="225" t="s">
        <v>3499</v>
      </c>
      <c r="G77" s="225" t="s">
        <v>3500</v>
      </c>
      <c r="H77" s="225" t="s">
        <v>3501</v>
      </c>
      <c r="I77" s="5" t="s">
        <v>3502</v>
      </c>
      <c r="J77" s="225" t="s">
        <v>3503</v>
      </c>
      <c r="K77" s="225" t="s">
        <v>31</v>
      </c>
      <c r="L77" s="225" t="s">
        <v>31</v>
      </c>
      <c r="M77" s="225" t="s">
        <v>31</v>
      </c>
      <c r="N77" s="225" t="s">
        <v>3245</v>
      </c>
      <c r="P77" s="225" t="s">
        <v>18</v>
      </c>
      <c r="Q77" s="225">
        <f>SUM(Q75-Q76)</f>
        <v>6</v>
      </c>
    </row>
    <row r="78" spans="1:22" x14ac:dyDescent="0.25">
      <c r="A78" s="229">
        <v>1108808759</v>
      </c>
      <c r="B78" s="7" t="s">
        <v>3504</v>
      </c>
      <c r="C78" s="229" t="s">
        <v>34</v>
      </c>
      <c r="D78" s="229" t="s">
        <v>128</v>
      </c>
      <c r="E78" s="229" t="s">
        <v>700</v>
      </c>
      <c r="F78" s="229" t="s">
        <v>3505</v>
      </c>
      <c r="G78" s="229" t="s">
        <v>3506</v>
      </c>
      <c r="H78" s="229" t="s">
        <v>3507</v>
      </c>
      <c r="I78" s="7" t="s">
        <v>3508</v>
      </c>
      <c r="J78" s="229" t="s">
        <v>3509</v>
      </c>
      <c r="K78" s="229" t="s">
        <v>31</v>
      </c>
      <c r="L78" s="229" t="s">
        <v>31</v>
      </c>
      <c r="M78" s="229" t="s">
        <v>31</v>
      </c>
      <c r="N78" s="229" t="s">
        <v>3510</v>
      </c>
      <c r="P78" s="225" t="s">
        <v>783</v>
      </c>
      <c r="Q78" s="225">
        <v>0</v>
      </c>
    </row>
    <row r="79" spans="1:22" x14ac:dyDescent="0.25">
      <c r="A79" s="225">
        <v>1108691679</v>
      </c>
      <c r="B79" s="5" t="s">
        <v>3511</v>
      </c>
      <c r="C79" s="225" t="s">
        <v>24</v>
      </c>
      <c r="D79" s="225" t="s">
        <v>128</v>
      </c>
      <c r="E79" s="225" t="s">
        <v>907</v>
      </c>
      <c r="F79" s="225" t="s">
        <v>3512</v>
      </c>
      <c r="G79" s="225" t="s">
        <v>3513</v>
      </c>
      <c r="H79" s="225" t="s">
        <v>3514</v>
      </c>
      <c r="I79" s="5" t="s">
        <v>3515</v>
      </c>
      <c r="J79" s="225" t="s">
        <v>3516</v>
      </c>
      <c r="K79" s="225" t="s">
        <v>31</v>
      </c>
      <c r="L79" s="225" t="s">
        <v>31</v>
      </c>
      <c r="M79" s="225" t="s">
        <v>31</v>
      </c>
      <c r="N79" s="225" t="s">
        <v>3517</v>
      </c>
      <c r="P79" s="225" t="s">
        <v>635</v>
      </c>
      <c r="Q79" s="9">
        <v>52.03</v>
      </c>
    </row>
    <row r="80" spans="1:22" x14ac:dyDescent="0.25">
      <c r="A80" s="229">
        <v>1108685480</v>
      </c>
      <c r="B80" s="7" t="s">
        <v>3518</v>
      </c>
      <c r="C80" s="229" t="s">
        <v>24</v>
      </c>
      <c r="D80" s="229" t="s">
        <v>128</v>
      </c>
      <c r="E80" s="229" t="s">
        <v>907</v>
      </c>
      <c r="F80" s="229" t="s">
        <v>3519</v>
      </c>
      <c r="G80" s="229" t="s">
        <v>3520</v>
      </c>
      <c r="H80" s="229" t="s">
        <v>3521</v>
      </c>
      <c r="I80" s="7" t="s">
        <v>3522</v>
      </c>
      <c r="J80" s="229" t="s">
        <v>3523</v>
      </c>
      <c r="K80" s="229" t="s">
        <v>31</v>
      </c>
      <c r="L80" s="229" t="s">
        <v>31</v>
      </c>
      <c r="M80" s="229" t="s">
        <v>31</v>
      </c>
      <c r="N80" s="229" t="s">
        <v>3524</v>
      </c>
      <c r="P80" s="225" t="s">
        <v>636</v>
      </c>
      <c r="Q80" s="9">
        <v>29.77</v>
      </c>
    </row>
    <row r="81" spans="1:22" x14ac:dyDescent="0.25">
      <c r="A81" s="225">
        <v>1108685315</v>
      </c>
      <c r="B81" s="5" t="s">
        <v>3525</v>
      </c>
      <c r="C81" s="225" t="s">
        <v>34</v>
      </c>
      <c r="D81" s="225" t="s">
        <v>128</v>
      </c>
      <c r="E81" s="225" t="s">
        <v>1099</v>
      </c>
      <c r="F81" s="225" t="s">
        <v>3526</v>
      </c>
      <c r="G81" s="225" t="s">
        <v>3527</v>
      </c>
      <c r="H81" s="225" t="s">
        <v>3528</v>
      </c>
      <c r="I81" s="5" t="s">
        <v>3529</v>
      </c>
      <c r="J81" s="225" t="s">
        <v>3530</v>
      </c>
      <c r="K81" s="225" t="s">
        <v>31</v>
      </c>
      <c r="L81" s="225" t="s">
        <v>31</v>
      </c>
      <c r="M81" s="225" t="s">
        <v>31</v>
      </c>
      <c r="N81" s="225" t="s">
        <v>3531</v>
      </c>
      <c r="P81" s="225" t="s">
        <v>3329</v>
      </c>
      <c r="Q81" s="9">
        <v>1921.91</v>
      </c>
    </row>
    <row r="82" spans="1:22" x14ac:dyDescent="0.25">
      <c r="A82" s="229">
        <v>1108684970</v>
      </c>
      <c r="B82" s="7" t="s">
        <v>3532</v>
      </c>
      <c r="C82" s="229" t="s">
        <v>34</v>
      </c>
      <c r="D82" s="229" t="s">
        <v>128</v>
      </c>
      <c r="E82" s="229" t="s">
        <v>700</v>
      </c>
      <c r="F82" s="229" t="s">
        <v>3533</v>
      </c>
      <c r="G82" s="229" t="s">
        <v>3262</v>
      </c>
      <c r="H82" s="229" t="s">
        <v>3534</v>
      </c>
      <c r="I82" s="7" t="s">
        <v>3535</v>
      </c>
      <c r="J82" s="229" t="s">
        <v>3534</v>
      </c>
      <c r="K82" s="229" t="s">
        <v>31</v>
      </c>
      <c r="L82" s="229" t="s">
        <v>31</v>
      </c>
      <c r="M82" s="229" t="s">
        <v>31</v>
      </c>
      <c r="N82" s="229" t="s">
        <v>3536</v>
      </c>
      <c r="P82" s="12" t="s">
        <v>631</v>
      </c>
      <c r="Q82" s="10">
        <f>SUM(Q80-Q79)</f>
        <v>-22.26</v>
      </c>
    </row>
    <row r="83" spans="1:22" x14ac:dyDescent="0.25">
      <c r="A83" s="225">
        <v>1108684925</v>
      </c>
      <c r="B83" s="5" t="s">
        <v>3537</v>
      </c>
      <c r="C83" s="225" t="s">
        <v>34</v>
      </c>
      <c r="D83" s="225" t="s">
        <v>128</v>
      </c>
      <c r="E83" s="225" t="s">
        <v>1146</v>
      </c>
      <c r="F83" s="225" t="s">
        <v>3538</v>
      </c>
      <c r="G83" s="225" t="s">
        <v>3539</v>
      </c>
      <c r="H83" s="225" t="s">
        <v>3540</v>
      </c>
      <c r="I83" s="5" t="s">
        <v>3541</v>
      </c>
      <c r="J83" s="225" t="s">
        <v>3539</v>
      </c>
      <c r="K83" s="225" t="s">
        <v>31</v>
      </c>
      <c r="L83" s="225" t="s">
        <v>31</v>
      </c>
      <c r="M83" s="225" t="s">
        <v>31</v>
      </c>
      <c r="N83" s="225" t="s">
        <v>3542</v>
      </c>
      <c r="P83" s="225"/>
      <c r="R83" s="224"/>
      <c r="S83" s="224"/>
    </row>
    <row r="84" spans="1:22" x14ac:dyDescent="0.25">
      <c r="A84" s="229">
        <v>1108584967</v>
      </c>
      <c r="B84" s="7" t="s">
        <v>3543</v>
      </c>
      <c r="C84" s="229" t="s">
        <v>24</v>
      </c>
      <c r="D84" s="229" t="s">
        <v>128</v>
      </c>
      <c r="E84" s="229" t="s">
        <v>813</v>
      </c>
      <c r="F84" s="229" t="s">
        <v>3544</v>
      </c>
      <c r="G84" s="229" t="s">
        <v>3545</v>
      </c>
      <c r="H84" s="229" t="s">
        <v>3546</v>
      </c>
      <c r="I84" s="7" t="s">
        <v>3547</v>
      </c>
      <c r="J84" s="229" t="s">
        <v>3545</v>
      </c>
      <c r="K84" s="229" t="s">
        <v>31</v>
      </c>
      <c r="L84" s="229" t="s">
        <v>31</v>
      </c>
      <c r="M84" s="229" t="s">
        <v>31</v>
      </c>
      <c r="N84" s="229" t="s">
        <v>3548</v>
      </c>
      <c r="P84" s="224" t="s">
        <v>639</v>
      </c>
      <c r="Q84" s="224"/>
      <c r="R84" s="228"/>
      <c r="S84" s="228"/>
    </row>
    <row r="85" spans="1:22" ht="15" customHeight="1" x14ac:dyDescent="0.25">
      <c r="A85" s="225">
        <v>1108582140</v>
      </c>
      <c r="B85" s="5" t="s">
        <v>3549</v>
      </c>
      <c r="C85" s="225" t="s">
        <v>24</v>
      </c>
      <c r="D85" s="225" t="s">
        <v>128</v>
      </c>
      <c r="E85" s="225" t="s">
        <v>2029</v>
      </c>
      <c r="F85" s="225" t="s">
        <v>3550</v>
      </c>
      <c r="G85" s="225" t="s">
        <v>3551</v>
      </c>
      <c r="H85" s="225" t="s">
        <v>3552</v>
      </c>
      <c r="I85" s="5" t="s">
        <v>3553</v>
      </c>
      <c r="J85" s="225" t="s">
        <v>3551</v>
      </c>
      <c r="K85" s="225" t="s">
        <v>31</v>
      </c>
      <c r="L85" s="225" t="s">
        <v>31</v>
      </c>
      <c r="M85" s="225" t="s">
        <v>31</v>
      </c>
      <c r="N85" s="225" t="s">
        <v>2961</v>
      </c>
      <c r="P85" s="563" t="s">
        <v>3578</v>
      </c>
      <c r="Q85" s="563"/>
      <c r="R85" s="563"/>
      <c r="S85" s="563"/>
      <c r="T85" s="563"/>
      <c r="U85" s="563"/>
      <c r="V85" s="563"/>
    </row>
    <row r="86" spans="1:22" x14ac:dyDescent="0.25">
      <c r="A86" s="229">
        <v>1108582093</v>
      </c>
      <c r="B86" s="7" t="s">
        <v>3554</v>
      </c>
      <c r="C86" s="229" t="s">
        <v>24</v>
      </c>
      <c r="D86" s="229" t="s">
        <v>128</v>
      </c>
      <c r="E86" s="229" t="s">
        <v>76</v>
      </c>
      <c r="F86" s="229" t="s">
        <v>3555</v>
      </c>
      <c r="G86" s="229" t="s">
        <v>3556</v>
      </c>
      <c r="H86" s="229" t="s">
        <v>3557</v>
      </c>
      <c r="I86" s="7" t="s">
        <v>3558</v>
      </c>
      <c r="J86" s="229" t="s">
        <v>3559</v>
      </c>
      <c r="K86" s="229" t="s">
        <v>31</v>
      </c>
      <c r="L86" s="229" t="s">
        <v>31</v>
      </c>
      <c r="M86" s="229" t="s">
        <v>31</v>
      </c>
      <c r="N86" s="229" t="s">
        <v>3560</v>
      </c>
      <c r="P86" s="563"/>
      <c r="Q86" s="563"/>
      <c r="R86" s="563"/>
      <c r="S86" s="563"/>
      <c r="T86" s="563"/>
      <c r="U86" s="563"/>
      <c r="V86" s="563"/>
    </row>
    <row r="87" spans="1:22" x14ac:dyDescent="0.25">
      <c r="A87" s="225">
        <v>1108582064</v>
      </c>
      <c r="B87" s="5" t="s">
        <v>3561</v>
      </c>
      <c r="C87" s="225" t="s">
        <v>34</v>
      </c>
      <c r="D87" s="225" t="s">
        <v>128</v>
      </c>
      <c r="E87" s="225" t="s">
        <v>122</v>
      </c>
      <c r="F87" s="225" t="s">
        <v>3562</v>
      </c>
      <c r="G87" s="225" t="s">
        <v>3563</v>
      </c>
      <c r="H87" s="225" t="s">
        <v>3564</v>
      </c>
      <c r="I87" s="5" t="s">
        <v>3565</v>
      </c>
      <c r="J87" s="225" t="s">
        <v>3566</v>
      </c>
      <c r="K87" s="225" t="s">
        <v>31</v>
      </c>
      <c r="L87" s="225" t="s">
        <v>31</v>
      </c>
      <c r="M87" s="225" t="s">
        <v>31</v>
      </c>
      <c r="N87" s="225" t="s">
        <v>3567</v>
      </c>
      <c r="P87" s="563"/>
      <c r="Q87" s="563"/>
      <c r="R87" s="563"/>
      <c r="S87" s="563"/>
      <c r="T87" s="563"/>
      <c r="U87" s="563"/>
      <c r="V87" s="563"/>
    </row>
    <row r="88" spans="1:22" x14ac:dyDescent="0.25">
      <c r="A88" s="229">
        <v>1108582038</v>
      </c>
      <c r="B88" s="7" t="s">
        <v>3568</v>
      </c>
      <c r="C88" s="229" t="s">
        <v>34</v>
      </c>
      <c r="D88" s="229" t="s">
        <v>128</v>
      </c>
      <c r="E88" s="229" t="s">
        <v>3334</v>
      </c>
      <c r="F88" s="229" t="s">
        <v>3569</v>
      </c>
      <c r="G88" s="229" t="s">
        <v>3570</v>
      </c>
      <c r="H88" s="229" t="s">
        <v>3571</v>
      </c>
      <c r="I88" s="7" t="s">
        <v>3572</v>
      </c>
      <c r="J88" s="229" t="s">
        <v>3570</v>
      </c>
      <c r="K88" s="229" t="s">
        <v>31</v>
      </c>
      <c r="L88" s="229" t="s">
        <v>31</v>
      </c>
      <c r="M88" s="229" t="s">
        <v>2465</v>
      </c>
      <c r="N88" s="229" t="s">
        <v>3573</v>
      </c>
    </row>
    <row r="89" spans="1:22" x14ac:dyDescent="0.25">
      <c r="A89" s="549"/>
      <c r="B89" s="549"/>
      <c r="C89" s="549"/>
      <c r="D89" s="549"/>
      <c r="E89" s="549"/>
      <c r="F89" s="549"/>
      <c r="G89" s="549"/>
      <c r="H89" s="549"/>
      <c r="I89" s="549"/>
      <c r="J89" s="549"/>
      <c r="K89" s="225" t="s">
        <v>31</v>
      </c>
      <c r="L89" s="225" t="s">
        <v>31</v>
      </c>
      <c r="M89" s="225" t="s">
        <v>338</v>
      </c>
      <c r="N89" s="225" t="s">
        <v>3574</v>
      </c>
    </row>
    <row r="90" spans="1:22" x14ac:dyDescent="0.25">
      <c r="A90" s="546" t="s">
        <v>523</v>
      </c>
      <c r="B90" s="546"/>
      <c r="C90" s="546"/>
      <c r="D90" s="546"/>
      <c r="E90" s="546"/>
      <c r="F90" s="546"/>
      <c r="G90" s="546"/>
      <c r="H90" s="546"/>
      <c r="I90" s="546"/>
      <c r="J90" s="546"/>
      <c r="K90" s="546"/>
      <c r="L90" s="546"/>
      <c r="M90" s="546" t="s">
        <v>3575</v>
      </c>
      <c r="N90" s="546"/>
    </row>
    <row r="93" spans="1:22" x14ac:dyDescent="0.25">
      <c r="A93" s="545" t="s">
        <v>3184</v>
      </c>
      <c r="B93" s="545"/>
      <c r="C93" s="545" t="s">
        <v>3185</v>
      </c>
      <c r="D93" s="545"/>
      <c r="E93" s="545"/>
      <c r="F93" s="545"/>
      <c r="G93" s="545"/>
      <c r="H93" s="545" t="s">
        <v>3186</v>
      </c>
      <c r="I93" s="545"/>
      <c r="J93" s="545" t="s">
        <v>3331</v>
      </c>
      <c r="K93" s="545"/>
      <c r="L93" s="546" t="s">
        <v>3680</v>
      </c>
      <c r="M93" s="546"/>
      <c r="N93" s="546"/>
    </row>
    <row r="94" spans="1:22" x14ac:dyDescent="0.25">
      <c r="A94" s="545" t="s">
        <v>5</v>
      </c>
      <c r="B94" s="545"/>
      <c r="C94" s="545"/>
      <c r="D94" s="545"/>
      <c r="E94" s="545"/>
      <c r="F94" s="545"/>
      <c r="G94" s="545"/>
      <c r="H94" s="545"/>
      <c r="I94" s="545"/>
      <c r="J94" s="545"/>
      <c r="K94" s="545"/>
      <c r="L94" s="545"/>
      <c r="M94" s="545"/>
    </row>
    <row r="95" spans="1:22" x14ac:dyDescent="0.25">
      <c r="A95" s="236" t="s">
        <v>6</v>
      </c>
      <c r="B95" s="241" t="s">
        <v>7</v>
      </c>
      <c r="C95" s="236" t="s">
        <v>8</v>
      </c>
      <c r="D95" s="236" t="s">
        <v>9</v>
      </c>
      <c r="E95" s="236" t="s">
        <v>10</v>
      </c>
      <c r="F95" s="236" t="s">
        <v>11</v>
      </c>
      <c r="G95" s="236" t="s">
        <v>12</v>
      </c>
      <c r="H95" s="236" t="s">
        <v>13</v>
      </c>
      <c r="I95" s="241" t="s">
        <v>14</v>
      </c>
      <c r="J95" s="236" t="s">
        <v>11</v>
      </c>
      <c r="K95" s="236" t="s">
        <v>15</v>
      </c>
      <c r="L95" s="236" t="s">
        <v>16</v>
      </c>
      <c r="M95" s="236" t="s">
        <v>17</v>
      </c>
      <c r="N95" s="236" t="s">
        <v>18</v>
      </c>
      <c r="P95" s="552" t="s">
        <v>3679</v>
      </c>
      <c r="Q95" s="552"/>
    </row>
    <row r="96" spans="1:22" x14ac:dyDescent="0.25">
      <c r="A96" s="237">
        <v>1109191517</v>
      </c>
      <c r="B96" s="5" t="s">
        <v>3674</v>
      </c>
      <c r="C96" s="237" t="s">
        <v>34</v>
      </c>
      <c r="D96" s="237" t="s">
        <v>128</v>
      </c>
      <c r="E96" s="237" t="s">
        <v>1083</v>
      </c>
      <c r="F96" s="237" t="s">
        <v>3675</v>
      </c>
      <c r="G96" s="237" t="s">
        <v>3676</v>
      </c>
      <c r="H96" s="237" t="s">
        <v>3677</v>
      </c>
      <c r="I96" s="5" t="s">
        <v>3678</v>
      </c>
      <c r="J96" s="237" t="s">
        <v>3676</v>
      </c>
      <c r="K96" s="237" t="s">
        <v>31</v>
      </c>
      <c r="L96" s="237" t="s">
        <v>31</v>
      </c>
      <c r="M96" s="237" t="s">
        <v>2891</v>
      </c>
      <c r="N96" s="237" t="s">
        <v>2521</v>
      </c>
      <c r="P96" s="237" t="s">
        <v>634</v>
      </c>
      <c r="Q96" s="237">
        <v>15</v>
      </c>
    </row>
    <row r="97" spans="1:22" x14ac:dyDescent="0.25">
      <c r="A97" s="239">
        <v>1109191822</v>
      </c>
      <c r="B97" s="7" t="s">
        <v>3667</v>
      </c>
      <c r="C97" s="239" t="s">
        <v>34</v>
      </c>
      <c r="D97" s="239" t="s">
        <v>128</v>
      </c>
      <c r="E97" s="239" t="s">
        <v>1089</v>
      </c>
      <c r="F97" s="239" t="s">
        <v>3668</v>
      </c>
      <c r="G97" s="239" t="s">
        <v>3669</v>
      </c>
      <c r="H97" s="239" t="s">
        <v>3670</v>
      </c>
      <c r="I97" s="7" t="s">
        <v>3671</v>
      </c>
      <c r="J97" s="239" t="s">
        <v>3672</v>
      </c>
      <c r="K97" s="239" t="s">
        <v>31</v>
      </c>
      <c r="L97" s="239" t="s">
        <v>31</v>
      </c>
      <c r="M97" s="239" t="s">
        <v>2245</v>
      </c>
      <c r="N97" s="239" t="s">
        <v>3673</v>
      </c>
      <c r="P97" s="237" t="s">
        <v>630</v>
      </c>
      <c r="Q97" s="237">
        <v>11</v>
      </c>
    </row>
    <row r="98" spans="1:22" x14ac:dyDescent="0.25">
      <c r="A98" s="237">
        <v>1109457094</v>
      </c>
      <c r="B98" s="5" t="s">
        <v>3681</v>
      </c>
      <c r="C98" s="237" t="s">
        <v>34</v>
      </c>
      <c r="D98" s="237" t="s">
        <v>25</v>
      </c>
      <c r="E98" s="237" t="s">
        <v>1146</v>
      </c>
      <c r="F98" s="237" t="s">
        <v>1372</v>
      </c>
      <c r="G98" s="237" t="s">
        <v>3682</v>
      </c>
      <c r="H98" s="237" t="s">
        <v>28</v>
      </c>
      <c r="I98" s="5" t="s">
        <v>3683</v>
      </c>
      <c r="J98" s="237" t="s">
        <v>3684</v>
      </c>
      <c r="K98" s="237" t="s">
        <v>31</v>
      </c>
      <c r="L98" s="237" t="s">
        <v>31</v>
      </c>
      <c r="M98" s="237" t="s">
        <v>315</v>
      </c>
      <c r="N98" s="237" t="s">
        <v>186</v>
      </c>
      <c r="P98" s="237" t="s">
        <v>18</v>
      </c>
      <c r="Q98" s="237">
        <f>SUM(Q96-Q97)</f>
        <v>4</v>
      </c>
    </row>
    <row r="99" spans="1:22" x14ac:dyDescent="0.25">
      <c r="A99" s="239">
        <v>1109457117</v>
      </c>
      <c r="B99" s="7" t="s">
        <v>3618</v>
      </c>
      <c r="C99" s="239" t="s">
        <v>34</v>
      </c>
      <c r="D99" s="239" t="s">
        <v>128</v>
      </c>
      <c r="E99" s="239" t="s">
        <v>510</v>
      </c>
      <c r="F99" s="239" t="s">
        <v>3619</v>
      </c>
      <c r="G99" s="239" t="s">
        <v>3620</v>
      </c>
      <c r="H99" s="239" t="s">
        <v>3621</v>
      </c>
      <c r="I99" s="7" t="s">
        <v>3622</v>
      </c>
      <c r="J99" s="239" t="s">
        <v>3623</v>
      </c>
      <c r="K99" s="239" t="s">
        <v>31</v>
      </c>
      <c r="L99" s="239" t="s">
        <v>31</v>
      </c>
      <c r="M99" s="239" t="s">
        <v>31</v>
      </c>
      <c r="N99" s="239" t="s">
        <v>3624</v>
      </c>
      <c r="P99" s="237" t="s">
        <v>783</v>
      </c>
      <c r="Q99" s="237">
        <v>0</v>
      </c>
    </row>
    <row r="100" spans="1:22" x14ac:dyDescent="0.25">
      <c r="A100" s="237">
        <v>1109457120</v>
      </c>
      <c r="B100" s="5" t="s">
        <v>3613</v>
      </c>
      <c r="C100" s="237" t="s">
        <v>34</v>
      </c>
      <c r="D100" s="237" t="s">
        <v>128</v>
      </c>
      <c r="E100" s="237" t="s">
        <v>2029</v>
      </c>
      <c r="F100" s="237" t="s">
        <v>3614</v>
      </c>
      <c r="G100" s="237" t="s">
        <v>3615</v>
      </c>
      <c r="H100" s="237" t="s">
        <v>3616</v>
      </c>
      <c r="I100" s="5" t="s">
        <v>3617</v>
      </c>
      <c r="J100" s="237" t="s">
        <v>3616</v>
      </c>
      <c r="K100" s="237" t="s">
        <v>31</v>
      </c>
      <c r="L100" s="237" t="s">
        <v>31</v>
      </c>
      <c r="M100" s="237" t="s">
        <v>31</v>
      </c>
      <c r="N100" s="237" t="s">
        <v>430</v>
      </c>
      <c r="P100" s="237" t="s">
        <v>635</v>
      </c>
      <c r="Q100" s="9">
        <v>57.85</v>
      </c>
    </row>
    <row r="101" spans="1:22" x14ac:dyDescent="0.25">
      <c r="A101" s="239">
        <v>1109457129</v>
      </c>
      <c r="B101" s="7" t="s">
        <v>3608</v>
      </c>
      <c r="C101" s="239" t="s">
        <v>24</v>
      </c>
      <c r="D101" s="239" t="s">
        <v>128</v>
      </c>
      <c r="E101" s="239" t="s">
        <v>1099</v>
      </c>
      <c r="F101" s="239" t="s">
        <v>3609</v>
      </c>
      <c r="G101" s="239" t="s">
        <v>3610</v>
      </c>
      <c r="H101" s="239" t="s">
        <v>3611</v>
      </c>
      <c r="I101" s="7" t="s">
        <v>3612</v>
      </c>
      <c r="J101" s="239" t="s">
        <v>3610</v>
      </c>
      <c r="K101" s="239" t="s">
        <v>31</v>
      </c>
      <c r="L101" s="239" t="s">
        <v>31</v>
      </c>
      <c r="M101" s="239" t="s">
        <v>31</v>
      </c>
      <c r="N101" s="239" t="s">
        <v>3234</v>
      </c>
      <c r="P101" s="237" t="s">
        <v>636</v>
      </c>
      <c r="Q101" s="9">
        <v>18.47</v>
      </c>
    </row>
    <row r="102" spans="1:22" x14ac:dyDescent="0.25">
      <c r="A102" s="237">
        <v>1109193145</v>
      </c>
      <c r="B102" s="5" t="s">
        <v>3661</v>
      </c>
      <c r="C102" s="237" t="s">
        <v>34</v>
      </c>
      <c r="D102" s="237" t="s">
        <v>128</v>
      </c>
      <c r="E102" s="237" t="s">
        <v>26</v>
      </c>
      <c r="F102" s="237" t="s">
        <v>3662</v>
      </c>
      <c r="G102" s="237" t="s">
        <v>3663</v>
      </c>
      <c r="H102" s="237" t="s">
        <v>3664</v>
      </c>
      <c r="I102" s="5" t="s">
        <v>3665</v>
      </c>
      <c r="J102" s="237" t="s">
        <v>3663</v>
      </c>
      <c r="K102" s="237" t="s">
        <v>31</v>
      </c>
      <c r="L102" s="237" t="s">
        <v>31</v>
      </c>
      <c r="M102" s="237" t="s">
        <v>461</v>
      </c>
      <c r="N102" s="237" t="s">
        <v>3666</v>
      </c>
      <c r="P102" s="237" t="s">
        <v>3329</v>
      </c>
      <c r="Q102" s="9">
        <v>1881.37</v>
      </c>
    </row>
    <row r="103" spans="1:22" x14ac:dyDescent="0.25">
      <c r="A103" s="239">
        <v>1109224901</v>
      </c>
      <c r="B103" s="7" t="s">
        <v>3630</v>
      </c>
      <c r="C103" s="239" t="s">
        <v>24</v>
      </c>
      <c r="D103" s="239" t="s">
        <v>128</v>
      </c>
      <c r="E103" s="239" t="s">
        <v>2210</v>
      </c>
      <c r="F103" s="239" t="s">
        <v>3631</v>
      </c>
      <c r="G103" s="239" t="s">
        <v>3632</v>
      </c>
      <c r="H103" s="239" t="s">
        <v>3633</v>
      </c>
      <c r="I103" s="7" t="s">
        <v>3634</v>
      </c>
      <c r="J103" s="239" t="s">
        <v>3632</v>
      </c>
      <c r="K103" s="239" t="s">
        <v>31</v>
      </c>
      <c r="L103" s="239" t="s">
        <v>31</v>
      </c>
      <c r="M103" s="239" t="s">
        <v>2792</v>
      </c>
      <c r="N103" s="239" t="s">
        <v>3635</v>
      </c>
      <c r="P103" s="12" t="s">
        <v>631</v>
      </c>
      <c r="Q103" s="10">
        <f>SUM(Q101-Q100)</f>
        <v>-39.380000000000003</v>
      </c>
    </row>
    <row r="104" spans="1:22" x14ac:dyDescent="0.25">
      <c r="A104" s="237">
        <v>1109305492</v>
      </c>
      <c r="B104" s="5" t="s">
        <v>3625</v>
      </c>
      <c r="C104" s="237" t="s">
        <v>34</v>
      </c>
      <c r="D104" s="237" t="s">
        <v>25</v>
      </c>
      <c r="E104" s="237" t="s">
        <v>2210</v>
      </c>
      <c r="F104" s="237" t="s">
        <v>3626</v>
      </c>
      <c r="G104" s="237" t="s">
        <v>28</v>
      </c>
      <c r="H104" s="237" t="s">
        <v>28</v>
      </c>
      <c r="I104" s="5" t="s">
        <v>3627</v>
      </c>
      <c r="J104" s="237" t="s">
        <v>3628</v>
      </c>
      <c r="K104" s="237" t="s">
        <v>31</v>
      </c>
      <c r="L104" s="237" t="s">
        <v>31</v>
      </c>
      <c r="M104" s="237" t="s">
        <v>31</v>
      </c>
      <c r="N104" s="237" t="s">
        <v>3629</v>
      </c>
      <c r="P104" s="237"/>
      <c r="R104" s="240"/>
      <c r="S104" s="240"/>
    </row>
    <row r="105" spans="1:22" x14ac:dyDescent="0.25">
      <c r="A105" s="239">
        <v>1109457145</v>
      </c>
      <c r="B105" s="7" t="s">
        <v>3685</v>
      </c>
      <c r="C105" s="239" t="s">
        <v>24</v>
      </c>
      <c r="D105" s="239" t="s">
        <v>128</v>
      </c>
      <c r="E105" s="239" t="s">
        <v>68</v>
      </c>
      <c r="F105" s="239" t="s">
        <v>3686</v>
      </c>
      <c r="G105" s="239" t="s">
        <v>3687</v>
      </c>
      <c r="H105" s="239" t="s">
        <v>3688</v>
      </c>
      <c r="I105" s="7" t="s">
        <v>3689</v>
      </c>
      <c r="J105" s="239" t="s">
        <v>3687</v>
      </c>
      <c r="K105" s="239" t="s">
        <v>31</v>
      </c>
      <c r="L105" s="239" t="s">
        <v>31</v>
      </c>
      <c r="M105" s="239" t="s">
        <v>2811</v>
      </c>
      <c r="N105" s="239" t="s">
        <v>3690</v>
      </c>
      <c r="P105" s="240" t="s">
        <v>639</v>
      </c>
      <c r="Q105" s="240"/>
      <c r="R105" s="238"/>
      <c r="S105" s="238"/>
    </row>
    <row r="106" spans="1:22" ht="15" customHeight="1" x14ac:dyDescent="0.25">
      <c r="A106" s="237">
        <v>1109193260</v>
      </c>
      <c r="B106" s="5" t="s">
        <v>3655</v>
      </c>
      <c r="C106" s="237" t="s">
        <v>34</v>
      </c>
      <c r="D106" s="237" t="s">
        <v>128</v>
      </c>
      <c r="E106" s="237" t="s">
        <v>140</v>
      </c>
      <c r="F106" s="237" t="s">
        <v>3656</v>
      </c>
      <c r="G106" s="237" t="s">
        <v>3657</v>
      </c>
      <c r="H106" s="237" t="s">
        <v>3658</v>
      </c>
      <c r="I106" s="5" t="s">
        <v>3659</v>
      </c>
      <c r="J106" s="237" t="s">
        <v>3657</v>
      </c>
      <c r="K106" s="237" t="s">
        <v>31</v>
      </c>
      <c r="L106" s="237" t="s">
        <v>31</v>
      </c>
      <c r="M106" s="237" t="s">
        <v>2811</v>
      </c>
      <c r="N106" s="237" t="s">
        <v>3660</v>
      </c>
      <c r="P106" s="563" t="s">
        <v>3756</v>
      </c>
      <c r="Q106" s="563"/>
      <c r="R106" s="563"/>
      <c r="S106" s="563"/>
      <c r="T106" s="563"/>
      <c r="U106" s="563"/>
      <c r="V106" s="563"/>
    </row>
    <row r="107" spans="1:22" x14ac:dyDescent="0.25">
      <c r="A107" s="239">
        <v>1109215131</v>
      </c>
      <c r="B107" s="7" t="s">
        <v>3642</v>
      </c>
      <c r="C107" s="239" t="s">
        <v>34</v>
      </c>
      <c r="D107" s="239" t="s">
        <v>128</v>
      </c>
      <c r="E107" s="239" t="s">
        <v>813</v>
      </c>
      <c r="F107" s="239" t="s">
        <v>3643</v>
      </c>
      <c r="G107" s="239" t="s">
        <v>3644</v>
      </c>
      <c r="H107" s="239" t="s">
        <v>3645</v>
      </c>
      <c r="I107" s="7" t="s">
        <v>3646</v>
      </c>
      <c r="J107" s="239" t="s">
        <v>3647</v>
      </c>
      <c r="K107" s="239" t="s">
        <v>31</v>
      </c>
      <c r="L107" s="239" t="s">
        <v>31</v>
      </c>
      <c r="M107" s="239" t="s">
        <v>2811</v>
      </c>
      <c r="N107" s="239" t="s">
        <v>3648</v>
      </c>
      <c r="P107" s="563"/>
      <c r="Q107" s="563"/>
      <c r="R107" s="563"/>
      <c r="S107" s="563"/>
      <c r="T107" s="563"/>
      <c r="U107" s="563"/>
      <c r="V107" s="563"/>
    </row>
    <row r="108" spans="1:22" x14ac:dyDescent="0.25">
      <c r="A108" s="237">
        <v>1109457165</v>
      </c>
      <c r="B108" s="5" t="s">
        <v>3691</v>
      </c>
      <c r="C108" s="237" t="s">
        <v>34</v>
      </c>
      <c r="D108" s="237" t="s">
        <v>128</v>
      </c>
      <c r="E108" s="237" t="s">
        <v>813</v>
      </c>
      <c r="F108" s="237" t="s">
        <v>3692</v>
      </c>
      <c r="G108" s="237" t="s">
        <v>3693</v>
      </c>
      <c r="H108" s="237" t="s">
        <v>3694</v>
      </c>
      <c r="I108" s="5" t="s">
        <v>3695</v>
      </c>
      <c r="J108" s="237" t="s">
        <v>3696</v>
      </c>
      <c r="K108" s="237" t="s">
        <v>31</v>
      </c>
      <c r="L108" s="237" t="s">
        <v>31</v>
      </c>
      <c r="M108" s="237" t="s">
        <v>2811</v>
      </c>
      <c r="N108" s="237" t="s">
        <v>3697</v>
      </c>
      <c r="P108" s="563"/>
      <c r="Q108" s="563"/>
      <c r="R108" s="563"/>
      <c r="S108" s="563"/>
      <c r="T108" s="563"/>
      <c r="U108" s="563"/>
      <c r="V108" s="563"/>
    </row>
    <row r="109" spans="1:22" x14ac:dyDescent="0.25">
      <c r="A109" s="239">
        <v>1109215162</v>
      </c>
      <c r="B109" s="7" t="s">
        <v>3636</v>
      </c>
      <c r="C109" s="239" t="s">
        <v>34</v>
      </c>
      <c r="D109" s="239" t="s">
        <v>128</v>
      </c>
      <c r="E109" s="239" t="s">
        <v>89</v>
      </c>
      <c r="F109" s="239" t="s">
        <v>3637</v>
      </c>
      <c r="G109" s="239" t="s">
        <v>3638</v>
      </c>
      <c r="H109" s="239" t="s">
        <v>3639</v>
      </c>
      <c r="I109" s="7" t="s">
        <v>3640</v>
      </c>
      <c r="J109" s="239" t="s">
        <v>3638</v>
      </c>
      <c r="K109" s="239" t="s">
        <v>31</v>
      </c>
      <c r="L109" s="239" t="s">
        <v>31</v>
      </c>
      <c r="M109" s="239" t="s">
        <v>2473</v>
      </c>
      <c r="N109" s="239" t="s">
        <v>3641</v>
      </c>
      <c r="P109" s="563"/>
      <c r="Q109" s="563"/>
      <c r="R109" s="563"/>
      <c r="S109" s="563"/>
      <c r="T109" s="563"/>
      <c r="U109" s="563"/>
      <c r="V109" s="563"/>
    </row>
    <row r="110" spans="1:22" x14ac:dyDescent="0.25">
      <c r="A110" s="237">
        <v>1109194406</v>
      </c>
      <c r="B110" s="5" t="s">
        <v>3649</v>
      </c>
      <c r="C110" s="237" t="s">
        <v>24</v>
      </c>
      <c r="D110" s="237" t="s">
        <v>128</v>
      </c>
      <c r="E110" s="237" t="s">
        <v>3334</v>
      </c>
      <c r="F110" s="237" t="s">
        <v>3650</v>
      </c>
      <c r="G110" s="237" t="s">
        <v>3651</v>
      </c>
      <c r="H110" s="237" t="s">
        <v>3652</v>
      </c>
      <c r="I110" s="5" t="s">
        <v>3653</v>
      </c>
      <c r="J110" s="237" t="s">
        <v>3651</v>
      </c>
      <c r="K110" s="237" t="s">
        <v>31</v>
      </c>
      <c r="L110" s="237" t="s">
        <v>31</v>
      </c>
      <c r="M110" s="237" t="s">
        <v>31</v>
      </c>
      <c r="N110" s="237" t="s">
        <v>3654</v>
      </c>
      <c r="P110" s="242"/>
      <c r="Q110" s="242"/>
      <c r="R110" s="242"/>
      <c r="S110" s="242"/>
      <c r="T110" s="242"/>
      <c r="U110" s="242"/>
    </row>
    <row r="111" spans="1:22" x14ac:dyDescent="0.25">
      <c r="A111" s="549"/>
      <c r="B111" s="549"/>
      <c r="C111" s="549"/>
      <c r="D111" s="549"/>
      <c r="E111" s="549"/>
      <c r="F111" s="549"/>
      <c r="G111" s="549"/>
      <c r="H111" s="549"/>
      <c r="I111" s="549"/>
      <c r="J111" s="549"/>
      <c r="K111" s="237" t="s">
        <v>31</v>
      </c>
      <c r="L111" s="237" t="s">
        <v>31</v>
      </c>
      <c r="M111" s="237" t="s">
        <v>2065</v>
      </c>
      <c r="N111" s="237" t="s">
        <v>3698</v>
      </c>
    </row>
    <row r="112" spans="1:22" x14ac:dyDescent="0.25">
      <c r="A112" s="546" t="s">
        <v>523</v>
      </c>
      <c r="B112" s="546"/>
      <c r="C112" s="546"/>
      <c r="D112" s="546"/>
      <c r="E112" s="546"/>
      <c r="F112" s="546"/>
      <c r="G112" s="546"/>
      <c r="H112" s="546"/>
      <c r="I112" s="546"/>
      <c r="J112" s="546"/>
      <c r="K112" s="546"/>
      <c r="L112" s="546"/>
      <c r="M112" s="546" t="s">
        <v>3699</v>
      </c>
      <c r="N112" s="546"/>
    </row>
    <row r="115" spans="1:23" x14ac:dyDescent="0.25">
      <c r="A115" s="545" t="s">
        <v>3184</v>
      </c>
      <c r="B115" s="545"/>
      <c r="C115" s="545" t="s">
        <v>3185</v>
      </c>
      <c r="D115" s="545"/>
      <c r="E115" s="545"/>
      <c r="F115" s="545"/>
      <c r="G115" s="545"/>
      <c r="H115" s="545" t="s">
        <v>3186</v>
      </c>
      <c r="I115" s="545"/>
      <c r="J115" s="545" t="s">
        <v>3331</v>
      </c>
      <c r="K115" s="545"/>
      <c r="L115" s="546" t="s">
        <v>3701</v>
      </c>
      <c r="M115" s="546"/>
      <c r="N115" s="546"/>
    </row>
    <row r="116" spans="1:23" x14ac:dyDescent="0.25">
      <c r="A116" s="545" t="s">
        <v>5</v>
      </c>
      <c r="B116" s="545"/>
      <c r="C116" s="545"/>
      <c r="D116" s="545"/>
      <c r="E116" s="545"/>
      <c r="F116" s="545"/>
      <c r="G116" s="545"/>
      <c r="H116" s="545"/>
      <c r="I116" s="545"/>
      <c r="J116" s="545"/>
      <c r="K116" s="545"/>
      <c r="L116" s="545"/>
      <c r="M116" s="545"/>
    </row>
    <row r="117" spans="1:23" x14ac:dyDescent="0.25">
      <c r="A117" s="246" t="s">
        <v>6</v>
      </c>
      <c r="B117" s="245" t="s">
        <v>7</v>
      </c>
      <c r="C117" s="246" t="s">
        <v>8</v>
      </c>
      <c r="D117" s="246" t="s">
        <v>9</v>
      </c>
      <c r="E117" s="246" t="s">
        <v>10</v>
      </c>
      <c r="F117" s="246" t="s">
        <v>11</v>
      </c>
      <c r="G117" s="246" t="s">
        <v>12</v>
      </c>
      <c r="H117" s="246" t="s">
        <v>13</v>
      </c>
      <c r="I117" s="245" t="s">
        <v>14</v>
      </c>
      <c r="J117" s="246" t="s">
        <v>11</v>
      </c>
      <c r="K117" s="246" t="s">
        <v>15</v>
      </c>
      <c r="L117" s="246" t="s">
        <v>16</v>
      </c>
      <c r="M117" s="246" t="s">
        <v>17</v>
      </c>
      <c r="N117" s="246" t="s">
        <v>18</v>
      </c>
      <c r="P117" s="552" t="s">
        <v>3755</v>
      </c>
      <c r="Q117" s="552"/>
    </row>
    <row r="118" spans="1:23" x14ac:dyDescent="0.25">
      <c r="A118" s="244">
        <v>1109665243</v>
      </c>
      <c r="B118" s="5" t="s">
        <v>3702</v>
      </c>
      <c r="C118" s="244" t="s">
        <v>34</v>
      </c>
      <c r="D118" s="244" t="s">
        <v>25</v>
      </c>
      <c r="E118" s="244" t="s">
        <v>134</v>
      </c>
      <c r="F118" s="244" t="s">
        <v>3703</v>
      </c>
      <c r="G118" s="244" t="s">
        <v>3704</v>
      </c>
      <c r="H118" s="244" t="s">
        <v>3705</v>
      </c>
      <c r="I118" s="5" t="s">
        <v>3706</v>
      </c>
      <c r="J118" s="244" t="s">
        <v>3704</v>
      </c>
      <c r="K118" s="244" t="s">
        <v>31</v>
      </c>
      <c r="L118" s="244" t="s">
        <v>31</v>
      </c>
      <c r="M118" s="244" t="s">
        <v>31</v>
      </c>
      <c r="N118" s="244" t="s">
        <v>3707</v>
      </c>
      <c r="P118" s="244" t="s">
        <v>634</v>
      </c>
      <c r="Q118" s="244">
        <v>8</v>
      </c>
    </row>
    <row r="119" spans="1:23" x14ac:dyDescent="0.25">
      <c r="A119" s="248">
        <v>1109665285</v>
      </c>
      <c r="B119" s="7" t="s">
        <v>3708</v>
      </c>
      <c r="C119" s="248" t="s">
        <v>24</v>
      </c>
      <c r="D119" s="248" t="s">
        <v>25</v>
      </c>
      <c r="E119" s="248" t="s">
        <v>700</v>
      </c>
      <c r="F119" s="248" t="s">
        <v>3709</v>
      </c>
      <c r="G119" s="248" t="s">
        <v>3710</v>
      </c>
      <c r="H119" s="248" t="s">
        <v>3711</v>
      </c>
      <c r="I119" s="7" t="s">
        <v>3712</v>
      </c>
      <c r="J119" s="248" t="s">
        <v>3713</v>
      </c>
      <c r="K119" s="248" t="s">
        <v>31</v>
      </c>
      <c r="L119" s="248" t="s">
        <v>31</v>
      </c>
      <c r="M119" s="248" t="s">
        <v>31</v>
      </c>
      <c r="N119" s="248" t="s">
        <v>3714</v>
      </c>
      <c r="P119" s="244" t="s">
        <v>630</v>
      </c>
      <c r="Q119" s="244">
        <v>6</v>
      </c>
    </row>
    <row r="120" spans="1:23" x14ac:dyDescent="0.25">
      <c r="A120" s="244">
        <v>1109665677</v>
      </c>
      <c r="B120" s="5" t="s">
        <v>3715</v>
      </c>
      <c r="C120" s="244" t="s">
        <v>34</v>
      </c>
      <c r="D120" s="244" t="s">
        <v>25</v>
      </c>
      <c r="E120" s="244" t="s">
        <v>813</v>
      </c>
      <c r="F120" s="244" t="s">
        <v>3716</v>
      </c>
      <c r="G120" s="244" t="s">
        <v>3717</v>
      </c>
      <c r="H120" s="244" t="s">
        <v>3718</v>
      </c>
      <c r="I120" s="5" t="s">
        <v>3719</v>
      </c>
      <c r="J120" s="244" t="s">
        <v>3720</v>
      </c>
      <c r="K120" s="244" t="s">
        <v>31</v>
      </c>
      <c r="L120" s="244" t="s">
        <v>31</v>
      </c>
      <c r="M120" s="244" t="s">
        <v>31</v>
      </c>
      <c r="N120" s="244" t="s">
        <v>3721</v>
      </c>
      <c r="P120" s="244" t="s">
        <v>18</v>
      </c>
      <c r="Q120" s="244">
        <f>SUM(Q118-Q119)</f>
        <v>2</v>
      </c>
    </row>
    <row r="121" spans="1:23" x14ac:dyDescent="0.25">
      <c r="A121" s="248">
        <v>1109685852</v>
      </c>
      <c r="B121" s="7" t="s">
        <v>3722</v>
      </c>
      <c r="C121" s="248" t="s">
        <v>34</v>
      </c>
      <c r="D121" s="248" t="s">
        <v>25</v>
      </c>
      <c r="E121" s="248" t="s">
        <v>122</v>
      </c>
      <c r="F121" s="248" t="s">
        <v>3723</v>
      </c>
      <c r="G121" s="248" t="s">
        <v>3724</v>
      </c>
      <c r="H121" s="248" t="s">
        <v>3725</v>
      </c>
      <c r="I121" s="7" t="s">
        <v>3726</v>
      </c>
      <c r="J121" s="248" t="s">
        <v>3724</v>
      </c>
      <c r="K121" s="248" t="s">
        <v>31</v>
      </c>
      <c r="L121" s="248" t="s">
        <v>31</v>
      </c>
      <c r="M121" s="248" t="s">
        <v>31</v>
      </c>
      <c r="N121" s="248" t="s">
        <v>3727</v>
      </c>
      <c r="P121" s="244" t="s">
        <v>783</v>
      </c>
      <c r="Q121" s="244">
        <v>0</v>
      </c>
    </row>
    <row r="122" spans="1:23" x14ac:dyDescent="0.25">
      <c r="A122" s="244">
        <v>1109806983</v>
      </c>
      <c r="B122" s="5" t="s">
        <v>3728</v>
      </c>
      <c r="C122" s="244" t="s">
        <v>34</v>
      </c>
      <c r="D122" s="244" t="s">
        <v>25</v>
      </c>
      <c r="E122" s="244" t="s">
        <v>122</v>
      </c>
      <c r="F122" s="244" t="s">
        <v>3729</v>
      </c>
      <c r="G122" s="244" t="s">
        <v>3730</v>
      </c>
      <c r="H122" s="244" t="s">
        <v>3731</v>
      </c>
      <c r="I122" s="5" t="s">
        <v>3732</v>
      </c>
      <c r="J122" s="244" t="s">
        <v>3731</v>
      </c>
      <c r="K122" s="244" t="s">
        <v>31</v>
      </c>
      <c r="L122" s="244" t="s">
        <v>31</v>
      </c>
      <c r="M122" s="244" t="s">
        <v>2258</v>
      </c>
      <c r="N122" s="244" t="s">
        <v>2919</v>
      </c>
      <c r="P122" s="244" t="s">
        <v>635</v>
      </c>
      <c r="Q122" s="9">
        <v>7.72</v>
      </c>
    </row>
    <row r="123" spans="1:23" x14ac:dyDescent="0.25">
      <c r="A123" s="248">
        <v>1109929623</v>
      </c>
      <c r="B123" s="7" t="s">
        <v>3733</v>
      </c>
      <c r="C123" s="248" t="s">
        <v>34</v>
      </c>
      <c r="D123" s="248" t="s">
        <v>25</v>
      </c>
      <c r="E123" s="248" t="s">
        <v>89</v>
      </c>
      <c r="F123" s="248" t="s">
        <v>3734</v>
      </c>
      <c r="G123" s="248" t="s">
        <v>3735</v>
      </c>
      <c r="H123" s="248" t="s">
        <v>3736</v>
      </c>
      <c r="I123" s="7" t="s">
        <v>3737</v>
      </c>
      <c r="J123" s="248" t="s">
        <v>3738</v>
      </c>
      <c r="K123" s="248" t="s">
        <v>31</v>
      </c>
      <c r="L123" s="248" t="s">
        <v>31</v>
      </c>
      <c r="M123" s="248" t="s">
        <v>3739</v>
      </c>
      <c r="N123" s="248" t="s">
        <v>3740</v>
      </c>
      <c r="P123" s="244" t="s">
        <v>636</v>
      </c>
      <c r="Q123" s="9">
        <v>22.32</v>
      </c>
    </row>
    <row r="124" spans="1:23" x14ac:dyDescent="0.25">
      <c r="A124" s="244">
        <v>1109990430</v>
      </c>
      <c r="B124" s="5" t="s">
        <v>3741</v>
      </c>
      <c r="C124" s="244" t="s">
        <v>34</v>
      </c>
      <c r="D124" s="244" t="s">
        <v>25</v>
      </c>
      <c r="E124" s="244" t="s">
        <v>68</v>
      </c>
      <c r="F124" s="244" t="s">
        <v>3742</v>
      </c>
      <c r="G124" s="244" t="s">
        <v>3743</v>
      </c>
      <c r="H124" s="244" t="s">
        <v>3744</v>
      </c>
      <c r="I124" s="5" t="s">
        <v>3745</v>
      </c>
      <c r="J124" s="244" t="s">
        <v>3743</v>
      </c>
      <c r="K124" s="244" t="s">
        <v>31</v>
      </c>
      <c r="L124" s="244" t="s">
        <v>31</v>
      </c>
      <c r="M124" s="244" t="s">
        <v>3208</v>
      </c>
      <c r="N124" s="244" t="s">
        <v>939</v>
      </c>
      <c r="P124" s="244" t="s">
        <v>3329</v>
      </c>
      <c r="Q124" s="9">
        <v>1895.97</v>
      </c>
    </row>
    <row r="125" spans="1:23" x14ac:dyDescent="0.25">
      <c r="A125" s="248">
        <v>1109990766</v>
      </c>
      <c r="B125" s="7" t="s">
        <v>3746</v>
      </c>
      <c r="C125" s="248" t="s">
        <v>34</v>
      </c>
      <c r="D125" s="248" t="s">
        <v>25</v>
      </c>
      <c r="E125" s="248" t="s">
        <v>813</v>
      </c>
      <c r="F125" s="248" t="s">
        <v>3747</v>
      </c>
      <c r="G125" s="248" t="s">
        <v>3748</v>
      </c>
      <c r="H125" s="248" t="s">
        <v>3749</v>
      </c>
      <c r="I125" s="7" t="s">
        <v>3750</v>
      </c>
      <c r="J125" s="248" t="s">
        <v>3751</v>
      </c>
      <c r="K125" s="248" t="s">
        <v>31</v>
      </c>
      <c r="L125" s="248" t="s">
        <v>31</v>
      </c>
      <c r="M125" s="248" t="s">
        <v>3389</v>
      </c>
      <c r="N125" s="248" t="s">
        <v>3752</v>
      </c>
      <c r="P125" s="12" t="s">
        <v>631</v>
      </c>
      <c r="Q125" s="11">
        <f>SUM(Q123-Q122)</f>
        <v>14.600000000000001</v>
      </c>
    </row>
    <row r="126" spans="1:23" x14ac:dyDescent="0.25">
      <c r="A126" s="549"/>
      <c r="B126" s="549"/>
      <c r="C126" s="549"/>
      <c r="D126" s="549"/>
      <c r="E126" s="549"/>
      <c r="F126" s="549"/>
      <c r="G126" s="549"/>
      <c r="H126" s="549"/>
      <c r="I126" s="549"/>
      <c r="J126" s="549"/>
      <c r="K126" s="244" t="s">
        <v>31</v>
      </c>
      <c r="L126" s="244" t="s">
        <v>31</v>
      </c>
      <c r="M126" s="244" t="s">
        <v>686</v>
      </c>
      <c r="N126" s="244" t="s">
        <v>3753</v>
      </c>
      <c r="P126" s="244"/>
      <c r="R126" s="243"/>
      <c r="S126" s="243"/>
    </row>
    <row r="127" spans="1:23" x14ac:dyDescent="0.25">
      <c r="A127" s="546" t="s">
        <v>523</v>
      </c>
      <c r="B127" s="546"/>
      <c r="C127" s="546"/>
      <c r="D127" s="546"/>
      <c r="E127" s="546"/>
      <c r="F127" s="546"/>
      <c r="G127" s="546"/>
      <c r="H127" s="546"/>
      <c r="I127" s="546"/>
      <c r="J127" s="546"/>
      <c r="K127" s="546"/>
      <c r="L127" s="546"/>
      <c r="M127" s="546" t="s">
        <v>3754</v>
      </c>
      <c r="N127" s="546"/>
      <c r="P127" s="243" t="s">
        <v>639</v>
      </c>
      <c r="Q127" s="243"/>
      <c r="R127" s="247"/>
      <c r="S127" s="247"/>
    </row>
    <row r="128" spans="1:23" ht="15" customHeight="1" x14ac:dyDescent="0.25">
      <c r="P128" s="563" t="s">
        <v>3757</v>
      </c>
      <c r="Q128" s="563"/>
      <c r="R128" s="563"/>
      <c r="S128" s="563"/>
      <c r="T128" s="563"/>
      <c r="U128" s="563"/>
      <c r="V128" s="563"/>
      <c r="W128" s="563"/>
    </row>
    <row r="129" spans="1:23" x14ac:dyDescent="0.25">
      <c r="P129" s="563"/>
      <c r="Q129" s="563"/>
      <c r="R129" s="563"/>
      <c r="S129" s="563"/>
      <c r="T129" s="563"/>
      <c r="U129" s="563"/>
      <c r="V129" s="563"/>
      <c r="W129" s="563"/>
    </row>
    <row r="130" spans="1:23" x14ac:dyDescent="0.25">
      <c r="P130" s="563"/>
      <c r="Q130" s="563"/>
      <c r="R130" s="563"/>
      <c r="S130" s="563"/>
      <c r="T130" s="563"/>
      <c r="U130" s="563"/>
      <c r="V130" s="563"/>
      <c r="W130" s="563"/>
    </row>
    <row r="131" spans="1:23" x14ac:dyDescent="0.25">
      <c r="P131" s="563"/>
      <c r="Q131" s="563"/>
      <c r="R131" s="563"/>
      <c r="S131" s="563"/>
      <c r="T131" s="563"/>
      <c r="U131" s="563"/>
      <c r="V131" s="563"/>
      <c r="W131" s="563"/>
    </row>
    <row r="133" spans="1:23" x14ac:dyDescent="0.25">
      <c r="A133" s="545" t="s">
        <v>3184</v>
      </c>
      <c r="B133" s="545"/>
      <c r="C133" s="545" t="s">
        <v>3185</v>
      </c>
      <c r="D133" s="545"/>
      <c r="E133" s="545"/>
      <c r="F133" s="545"/>
      <c r="G133" s="545"/>
      <c r="H133" s="545" t="s">
        <v>3186</v>
      </c>
      <c r="I133" s="545"/>
      <c r="J133" s="545" t="s">
        <v>3331</v>
      </c>
      <c r="K133" s="545"/>
      <c r="L133" s="546" t="s">
        <v>3758</v>
      </c>
      <c r="M133" s="546"/>
      <c r="N133" s="546"/>
    </row>
    <row r="134" spans="1:23" x14ac:dyDescent="0.25">
      <c r="A134" s="545" t="s">
        <v>5</v>
      </c>
      <c r="B134" s="545"/>
      <c r="C134" s="545"/>
      <c r="D134" s="545"/>
      <c r="E134" s="545"/>
      <c r="F134" s="545"/>
      <c r="G134" s="545"/>
      <c r="H134" s="545"/>
      <c r="I134" s="545"/>
      <c r="J134" s="545"/>
      <c r="K134" s="545"/>
      <c r="L134" s="545"/>
      <c r="M134" s="545"/>
    </row>
    <row r="135" spans="1:23" x14ac:dyDescent="0.25">
      <c r="A135" s="252" t="s">
        <v>6</v>
      </c>
      <c r="B135" s="257" t="s">
        <v>7</v>
      </c>
      <c r="C135" s="252" t="s">
        <v>8</v>
      </c>
      <c r="D135" s="252" t="s">
        <v>9</v>
      </c>
      <c r="E135" s="252" t="s">
        <v>10</v>
      </c>
      <c r="F135" s="252" t="s">
        <v>11</v>
      </c>
      <c r="G135" s="252" t="s">
        <v>12</v>
      </c>
      <c r="H135" s="252" t="s">
        <v>13</v>
      </c>
      <c r="I135" s="257" t="s">
        <v>14</v>
      </c>
      <c r="J135" s="252" t="s">
        <v>11</v>
      </c>
      <c r="K135" s="252" t="s">
        <v>15</v>
      </c>
      <c r="L135" s="252" t="s">
        <v>16</v>
      </c>
      <c r="M135" s="252" t="s">
        <v>17</v>
      </c>
      <c r="N135" s="252" t="s">
        <v>18</v>
      </c>
      <c r="P135" s="552" t="s">
        <v>3829</v>
      </c>
      <c r="Q135" s="552"/>
    </row>
    <row r="136" spans="1:23" x14ac:dyDescent="0.25">
      <c r="A136" s="253">
        <v>1110512437</v>
      </c>
      <c r="B136" s="5" t="s">
        <v>3759</v>
      </c>
      <c r="C136" s="253" t="s">
        <v>34</v>
      </c>
      <c r="D136" s="253" t="s">
        <v>128</v>
      </c>
      <c r="E136" s="253" t="s">
        <v>3334</v>
      </c>
      <c r="F136" s="253" t="s">
        <v>3760</v>
      </c>
      <c r="G136" s="253" t="s">
        <v>3761</v>
      </c>
      <c r="H136" s="253" t="s">
        <v>3762</v>
      </c>
      <c r="I136" s="5" t="s">
        <v>3763</v>
      </c>
      <c r="J136" s="253" t="s">
        <v>3761</v>
      </c>
      <c r="K136" s="253" t="s">
        <v>31</v>
      </c>
      <c r="L136" s="253" t="s">
        <v>31</v>
      </c>
      <c r="M136" s="253" t="s">
        <v>31</v>
      </c>
      <c r="N136" s="253" t="s">
        <v>3764</v>
      </c>
      <c r="P136" s="253" t="s">
        <v>634</v>
      </c>
      <c r="Q136" s="253">
        <v>11</v>
      </c>
    </row>
    <row r="137" spans="1:23" x14ac:dyDescent="0.25">
      <c r="A137" s="255">
        <v>1110468588</v>
      </c>
      <c r="B137" s="7" t="s">
        <v>3765</v>
      </c>
      <c r="C137" s="255" t="s">
        <v>34</v>
      </c>
      <c r="D137" s="255" t="s">
        <v>128</v>
      </c>
      <c r="E137" s="255" t="s">
        <v>813</v>
      </c>
      <c r="F137" s="255" t="s">
        <v>3766</v>
      </c>
      <c r="G137" s="255" t="s">
        <v>3767</v>
      </c>
      <c r="H137" s="255" t="s">
        <v>3768</v>
      </c>
      <c r="I137" s="7" t="s">
        <v>3769</v>
      </c>
      <c r="J137" s="255" t="s">
        <v>3767</v>
      </c>
      <c r="K137" s="255" t="s">
        <v>31</v>
      </c>
      <c r="L137" s="255" t="s">
        <v>31</v>
      </c>
      <c r="M137" s="255" t="s">
        <v>31</v>
      </c>
      <c r="N137" s="255" t="s">
        <v>3770</v>
      </c>
      <c r="P137" s="253" t="s">
        <v>630</v>
      </c>
      <c r="Q137" s="253">
        <v>10</v>
      </c>
    </row>
    <row r="138" spans="1:23" x14ac:dyDescent="0.25">
      <c r="A138" s="253">
        <v>1110468449</v>
      </c>
      <c r="B138" s="5" t="s">
        <v>3771</v>
      </c>
      <c r="C138" s="253" t="s">
        <v>24</v>
      </c>
      <c r="D138" s="253" t="s">
        <v>128</v>
      </c>
      <c r="E138" s="253" t="s">
        <v>134</v>
      </c>
      <c r="F138" s="253" t="s">
        <v>3772</v>
      </c>
      <c r="G138" s="253" t="s">
        <v>3773</v>
      </c>
      <c r="H138" s="253" t="s">
        <v>3774</v>
      </c>
      <c r="I138" s="5" t="s">
        <v>3775</v>
      </c>
      <c r="J138" s="253" t="s">
        <v>3773</v>
      </c>
      <c r="K138" s="253" t="s">
        <v>31</v>
      </c>
      <c r="L138" s="253" t="s">
        <v>31</v>
      </c>
      <c r="M138" s="253" t="s">
        <v>31</v>
      </c>
      <c r="N138" s="253" t="s">
        <v>3776</v>
      </c>
      <c r="P138" s="253" t="s">
        <v>18</v>
      </c>
      <c r="Q138" s="253">
        <f>SUM(Q136-Q137)</f>
        <v>1</v>
      </c>
    </row>
    <row r="139" spans="1:23" x14ac:dyDescent="0.25">
      <c r="A139" s="255">
        <v>1110366473</v>
      </c>
      <c r="B139" s="7" t="s">
        <v>3777</v>
      </c>
      <c r="C139" s="255" t="s">
        <v>24</v>
      </c>
      <c r="D139" s="255" t="s">
        <v>128</v>
      </c>
      <c r="E139" s="255" t="s">
        <v>700</v>
      </c>
      <c r="F139" s="255" t="s">
        <v>3778</v>
      </c>
      <c r="G139" s="255" t="s">
        <v>3779</v>
      </c>
      <c r="H139" s="255" t="s">
        <v>3780</v>
      </c>
      <c r="I139" s="7" t="s">
        <v>3781</v>
      </c>
      <c r="J139" s="255" t="s">
        <v>3779</v>
      </c>
      <c r="K139" s="255" t="s">
        <v>31</v>
      </c>
      <c r="L139" s="255" t="s">
        <v>31</v>
      </c>
      <c r="M139" s="255" t="s">
        <v>31</v>
      </c>
      <c r="N139" s="255" t="s">
        <v>3782</v>
      </c>
      <c r="P139" s="253" t="s">
        <v>783</v>
      </c>
      <c r="Q139" s="253">
        <v>0</v>
      </c>
    </row>
    <row r="140" spans="1:23" x14ac:dyDescent="0.25">
      <c r="A140" s="253">
        <v>1110326835</v>
      </c>
      <c r="B140" s="5" t="s">
        <v>3783</v>
      </c>
      <c r="C140" s="253" t="s">
        <v>24</v>
      </c>
      <c r="D140" s="253" t="s">
        <v>128</v>
      </c>
      <c r="E140" s="253" t="s">
        <v>76</v>
      </c>
      <c r="F140" s="253" t="s">
        <v>3784</v>
      </c>
      <c r="G140" s="253" t="s">
        <v>3785</v>
      </c>
      <c r="H140" s="253" t="s">
        <v>3786</v>
      </c>
      <c r="I140" s="5" t="s">
        <v>3787</v>
      </c>
      <c r="J140" s="253" t="s">
        <v>3785</v>
      </c>
      <c r="K140" s="253" t="s">
        <v>31</v>
      </c>
      <c r="L140" s="253" t="s">
        <v>31</v>
      </c>
      <c r="M140" s="253" t="s">
        <v>2423</v>
      </c>
      <c r="N140" s="253" t="s">
        <v>3788</v>
      </c>
      <c r="P140" s="253" t="s">
        <v>635</v>
      </c>
      <c r="Q140" s="9">
        <v>79.72</v>
      </c>
    </row>
    <row r="141" spans="1:23" x14ac:dyDescent="0.25">
      <c r="A141" s="255">
        <v>1110325626</v>
      </c>
      <c r="B141" s="7" t="s">
        <v>3789</v>
      </c>
      <c r="C141" s="255" t="s">
        <v>24</v>
      </c>
      <c r="D141" s="255" t="s">
        <v>128</v>
      </c>
      <c r="E141" s="255" t="s">
        <v>68</v>
      </c>
      <c r="F141" s="255" t="s">
        <v>3790</v>
      </c>
      <c r="G141" s="255" t="s">
        <v>3791</v>
      </c>
      <c r="H141" s="255" t="s">
        <v>3792</v>
      </c>
      <c r="I141" s="7" t="s">
        <v>3793</v>
      </c>
      <c r="J141" s="255" t="s">
        <v>3791</v>
      </c>
      <c r="K141" s="255" t="s">
        <v>31</v>
      </c>
      <c r="L141" s="255" t="s">
        <v>31</v>
      </c>
      <c r="M141" s="255" t="s">
        <v>3389</v>
      </c>
      <c r="N141" s="255" t="s">
        <v>3794</v>
      </c>
      <c r="P141" s="253" t="s">
        <v>636</v>
      </c>
      <c r="Q141" s="9">
        <v>9.2799999999999994</v>
      </c>
    </row>
    <row r="142" spans="1:23" x14ac:dyDescent="0.25">
      <c r="A142" s="253">
        <v>1110258643</v>
      </c>
      <c r="B142" s="5" t="s">
        <v>3795</v>
      </c>
      <c r="C142" s="253" t="s">
        <v>34</v>
      </c>
      <c r="D142" s="253" t="s">
        <v>128</v>
      </c>
      <c r="E142" s="253" t="s">
        <v>813</v>
      </c>
      <c r="F142" s="253" t="s">
        <v>3796</v>
      </c>
      <c r="G142" s="253" t="s">
        <v>3797</v>
      </c>
      <c r="H142" s="253" t="s">
        <v>3798</v>
      </c>
      <c r="I142" s="5" t="s">
        <v>3799</v>
      </c>
      <c r="J142" s="253" t="s">
        <v>3797</v>
      </c>
      <c r="K142" s="253" t="s">
        <v>31</v>
      </c>
      <c r="L142" s="253" t="s">
        <v>31</v>
      </c>
      <c r="M142" s="253" t="s">
        <v>31</v>
      </c>
      <c r="N142" s="253" t="s">
        <v>3800</v>
      </c>
      <c r="P142" s="253" t="s">
        <v>3329</v>
      </c>
      <c r="Q142" s="9">
        <v>1825.53</v>
      </c>
    </row>
    <row r="143" spans="1:23" x14ac:dyDescent="0.25">
      <c r="A143" s="255">
        <v>1110258604</v>
      </c>
      <c r="B143" s="7" t="s">
        <v>3801</v>
      </c>
      <c r="C143" s="255" t="s">
        <v>34</v>
      </c>
      <c r="D143" s="255" t="s">
        <v>128</v>
      </c>
      <c r="E143" s="255" t="s">
        <v>3334</v>
      </c>
      <c r="F143" s="255" t="s">
        <v>3802</v>
      </c>
      <c r="G143" s="255" t="s">
        <v>3803</v>
      </c>
      <c r="H143" s="255" t="s">
        <v>3804</v>
      </c>
      <c r="I143" s="7" t="s">
        <v>3805</v>
      </c>
      <c r="J143" s="255" t="s">
        <v>3806</v>
      </c>
      <c r="K143" s="255" t="s">
        <v>31</v>
      </c>
      <c r="L143" s="255" t="s">
        <v>31</v>
      </c>
      <c r="M143" s="255" t="s">
        <v>2562</v>
      </c>
      <c r="N143" s="255" t="s">
        <v>3807</v>
      </c>
      <c r="P143" s="12" t="s">
        <v>631</v>
      </c>
      <c r="Q143" s="10">
        <f>SUM(Q141-Q140)</f>
        <v>-70.44</v>
      </c>
    </row>
    <row r="144" spans="1:23" x14ac:dyDescent="0.25">
      <c r="A144" s="253">
        <v>1110258592</v>
      </c>
      <c r="B144" s="5" t="s">
        <v>3808</v>
      </c>
      <c r="C144" s="253" t="s">
        <v>34</v>
      </c>
      <c r="D144" s="253" t="s">
        <v>128</v>
      </c>
      <c r="E144" s="253" t="s">
        <v>76</v>
      </c>
      <c r="F144" s="253" t="s">
        <v>3809</v>
      </c>
      <c r="G144" s="253" t="s">
        <v>3810</v>
      </c>
      <c r="H144" s="253" t="s">
        <v>3811</v>
      </c>
      <c r="I144" s="5" t="s">
        <v>3812</v>
      </c>
      <c r="J144" s="253" t="s">
        <v>3810</v>
      </c>
      <c r="K144" s="253" t="s">
        <v>31</v>
      </c>
      <c r="L144" s="253" t="s">
        <v>31</v>
      </c>
      <c r="M144" s="253" t="s">
        <v>31</v>
      </c>
      <c r="N144" s="253" t="s">
        <v>3813</v>
      </c>
      <c r="P144" s="253"/>
      <c r="R144" s="256"/>
      <c r="S144" s="256"/>
    </row>
    <row r="145" spans="1:23" x14ac:dyDescent="0.25">
      <c r="A145" s="255">
        <v>1110258562</v>
      </c>
      <c r="B145" s="7" t="s">
        <v>3814</v>
      </c>
      <c r="C145" s="255" t="s">
        <v>34</v>
      </c>
      <c r="D145" s="255" t="s">
        <v>128</v>
      </c>
      <c r="E145" s="255" t="s">
        <v>134</v>
      </c>
      <c r="F145" s="255" t="s">
        <v>3815</v>
      </c>
      <c r="G145" s="255" t="s">
        <v>3816</v>
      </c>
      <c r="H145" s="255" t="s">
        <v>3817</v>
      </c>
      <c r="I145" s="7" t="s">
        <v>3818</v>
      </c>
      <c r="J145" s="255" t="s">
        <v>3816</v>
      </c>
      <c r="K145" s="255" t="s">
        <v>31</v>
      </c>
      <c r="L145" s="255" t="s">
        <v>31</v>
      </c>
      <c r="M145" s="255" t="s">
        <v>31</v>
      </c>
      <c r="N145" s="255" t="s">
        <v>3819</v>
      </c>
      <c r="P145" s="256" t="s">
        <v>639</v>
      </c>
      <c r="Q145" s="256"/>
      <c r="R145" s="254"/>
      <c r="S145" s="254"/>
    </row>
    <row r="146" spans="1:23" x14ac:dyDescent="0.25">
      <c r="A146" s="253">
        <v>1110258483</v>
      </c>
      <c r="B146" s="5" t="s">
        <v>3820</v>
      </c>
      <c r="C146" s="253" t="s">
        <v>24</v>
      </c>
      <c r="D146" s="253" t="s">
        <v>128</v>
      </c>
      <c r="E146" s="253" t="s">
        <v>700</v>
      </c>
      <c r="F146" s="253" t="s">
        <v>3821</v>
      </c>
      <c r="G146" s="253" t="s">
        <v>3822</v>
      </c>
      <c r="H146" s="253" t="s">
        <v>3823</v>
      </c>
      <c r="I146" s="5" t="s">
        <v>3824</v>
      </c>
      <c r="J146" s="253" t="s">
        <v>3825</v>
      </c>
      <c r="K146" s="253" t="s">
        <v>31</v>
      </c>
      <c r="L146" s="253" t="s">
        <v>31</v>
      </c>
      <c r="M146" s="253" t="s">
        <v>31</v>
      </c>
      <c r="N146" s="253" t="s">
        <v>3826</v>
      </c>
      <c r="P146" s="563" t="s">
        <v>3923</v>
      </c>
      <c r="Q146" s="563"/>
      <c r="R146" s="563"/>
      <c r="S146" s="563"/>
      <c r="T146" s="563"/>
      <c r="U146" s="563"/>
      <c r="V146" s="563"/>
      <c r="W146" s="563"/>
    </row>
    <row r="147" spans="1:23" x14ac:dyDescent="0.25">
      <c r="A147" s="549"/>
      <c r="B147" s="549"/>
      <c r="C147" s="549"/>
      <c r="D147" s="549"/>
      <c r="E147" s="549"/>
      <c r="F147" s="549"/>
      <c r="G147" s="549"/>
      <c r="H147" s="549"/>
      <c r="I147" s="549"/>
      <c r="J147" s="549"/>
      <c r="K147" s="253" t="s">
        <v>31</v>
      </c>
      <c r="L147" s="253" t="s">
        <v>31</v>
      </c>
      <c r="M147" s="253" t="s">
        <v>74</v>
      </c>
      <c r="N147" s="253" t="s">
        <v>3827</v>
      </c>
      <c r="P147" s="563"/>
      <c r="Q147" s="563"/>
      <c r="R147" s="563"/>
      <c r="S147" s="563"/>
      <c r="T147" s="563"/>
      <c r="U147" s="563"/>
      <c r="V147" s="563"/>
      <c r="W147" s="563"/>
    </row>
    <row r="148" spans="1:23" x14ac:dyDescent="0.25">
      <c r="A148" s="546" t="s">
        <v>523</v>
      </c>
      <c r="B148" s="546"/>
      <c r="C148" s="546"/>
      <c r="D148" s="546"/>
      <c r="E148" s="546"/>
      <c r="F148" s="546"/>
      <c r="G148" s="546"/>
      <c r="H148" s="546"/>
      <c r="I148" s="546"/>
      <c r="J148" s="546"/>
      <c r="K148" s="546"/>
      <c r="L148" s="546"/>
      <c r="M148" s="546" t="s">
        <v>3828</v>
      </c>
      <c r="N148" s="546"/>
      <c r="P148" s="563"/>
      <c r="Q148" s="563"/>
      <c r="R148" s="563"/>
      <c r="S148" s="563"/>
      <c r="T148" s="563"/>
      <c r="U148" s="563"/>
      <c r="V148" s="563"/>
      <c r="W148" s="563"/>
    </row>
    <row r="149" spans="1:23" x14ac:dyDescent="0.25">
      <c r="P149" s="563"/>
      <c r="Q149" s="563"/>
      <c r="R149" s="563"/>
      <c r="S149" s="563"/>
      <c r="T149" s="563"/>
      <c r="U149" s="563"/>
      <c r="V149" s="563"/>
      <c r="W149" s="563"/>
    </row>
    <row r="151" spans="1:23" x14ac:dyDescent="0.25">
      <c r="A151" s="545" t="s">
        <v>3184</v>
      </c>
      <c r="B151" s="545"/>
      <c r="C151" s="545" t="s">
        <v>3185</v>
      </c>
      <c r="D151" s="545"/>
      <c r="E151" s="545"/>
      <c r="F151" s="545"/>
      <c r="G151" s="545"/>
      <c r="H151" s="545" t="s">
        <v>3186</v>
      </c>
      <c r="I151" s="545"/>
      <c r="J151" s="545" t="s">
        <v>3331</v>
      </c>
      <c r="K151" s="545"/>
      <c r="L151" s="546" t="s">
        <v>3841</v>
      </c>
      <c r="M151" s="546"/>
      <c r="N151" s="546"/>
    </row>
    <row r="152" spans="1:23" x14ac:dyDescent="0.25">
      <c r="A152" s="545" t="s">
        <v>5</v>
      </c>
      <c r="B152" s="545"/>
      <c r="C152" s="545"/>
      <c r="D152" s="545"/>
      <c r="E152" s="545"/>
      <c r="F152" s="545"/>
      <c r="G152" s="545"/>
      <c r="H152" s="545"/>
      <c r="I152" s="545"/>
      <c r="J152" s="545"/>
      <c r="K152" s="545"/>
      <c r="L152" s="545"/>
      <c r="M152" s="545"/>
    </row>
    <row r="153" spans="1:23" x14ac:dyDescent="0.25">
      <c r="A153" s="263" t="s">
        <v>6</v>
      </c>
      <c r="B153" s="262" t="s">
        <v>7</v>
      </c>
      <c r="C153" s="263" t="s">
        <v>8</v>
      </c>
      <c r="D153" s="263" t="s">
        <v>9</v>
      </c>
      <c r="E153" s="263" t="s">
        <v>10</v>
      </c>
      <c r="F153" s="263" t="s">
        <v>11</v>
      </c>
      <c r="G153" s="263" t="s">
        <v>12</v>
      </c>
      <c r="H153" s="263" t="s">
        <v>13</v>
      </c>
      <c r="I153" s="262" t="s">
        <v>14</v>
      </c>
      <c r="J153" s="263" t="s">
        <v>11</v>
      </c>
      <c r="K153" s="263" t="s">
        <v>15</v>
      </c>
      <c r="L153" s="263" t="s">
        <v>16</v>
      </c>
      <c r="M153" s="263" t="s">
        <v>17</v>
      </c>
      <c r="N153" s="263" t="s">
        <v>18</v>
      </c>
      <c r="P153" s="552" t="s">
        <v>3922</v>
      </c>
      <c r="Q153" s="552"/>
    </row>
    <row r="154" spans="1:23" x14ac:dyDescent="0.25">
      <c r="A154" s="261">
        <v>1111225225</v>
      </c>
      <c r="B154" s="5" t="s">
        <v>3842</v>
      </c>
      <c r="C154" s="261" t="s">
        <v>34</v>
      </c>
      <c r="D154" s="261" t="s">
        <v>128</v>
      </c>
      <c r="E154" s="261" t="s">
        <v>122</v>
      </c>
      <c r="F154" s="261" t="s">
        <v>3843</v>
      </c>
      <c r="G154" s="261" t="s">
        <v>3844</v>
      </c>
      <c r="H154" s="261" t="s">
        <v>3845</v>
      </c>
      <c r="I154" s="5" t="s">
        <v>3846</v>
      </c>
      <c r="J154" s="261" t="s">
        <v>3847</v>
      </c>
      <c r="K154" s="261" t="s">
        <v>31</v>
      </c>
      <c r="L154" s="261" t="s">
        <v>31</v>
      </c>
      <c r="M154" s="261" t="s">
        <v>31</v>
      </c>
      <c r="N154" s="261" t="s">
        <v>3848</v>
      </c>
      <c r="P154" s="261" t="s">
        <v>634</v>
      </c>
      <c r="Q154" s="261">
        <v>12</v>
      </c>
    </row>
    <row r="155" spans="1:23" x14ac:dyDescent="0.25">
      <c r="A155" s="265">
        <v>1111190151</v>
      </c>
      <c r="B155" s="7" t="s">
        <v>3849</v>
      </c>
      <c r="C155" s="265" t="s">
        <v>34</v>
      </c>
      <c r="D155" s="265" t="s">
        <v>25</v>
      </c>
      <c r="E155" s="265" t="s">
        <v>68</v>
      </c>
      <c r="F155" s="265" t="s">
        <v>3850</v>
      </c>
      <c r="G155" s="265" t="s">
        <v>3851</v>
      </c>
      <c r="H155" s="265" t="s">
        <v>3852</v>
      </c>
      <c r="I155" s="7" t="s">
        <v>3853</v>
      </c>
      <c r="J155" s="265" t="s">
        <v>3851</v>
      </c>
      <c r="K155" s="265" t="s">
        <v>31</v>
      </c>
      <c r="L155" s="265" t="s">
        <v>31</v>
      </c>
      <c r="M155" s="265" t="s">
        <v>31</v>
      </c>
      <c r="N155" s="265" t="s">
        <v>3854</v>
      </c>
      <c r="P155" s="261" t="s">
        <v>630</v>
      </c>
      <c r="Q155" s="261">
        <v>3</v>
      </c>
    </row>
    <row r="156" spans="1:23" x14ac:dyDescent="0.25">
      <c r="A156" s="261">
        <v>1111079078</v>
      </c>
      <c r="B156" s="5" t="s">
        <v>3855</v>
      </c>
      <c r="C156" s="261" t="s">
        <v>24</v>
      </c>
      <c r="D156" s="261" t="s">
        <v>128</v>
      </c>
      <c r="E156" s="261" t="s">
        <v>89</v>
      </c>
      <c r="F156" s="261" t="s">
        <v>3856</v>
      </c>
      <c r="G156" s="261" t="s">
        <v>3857</v>
      </c>
      <c r="H156" s="261" t="s">
        <v>3858</v>
      </c>
      <c r="I156" s="5" t="s">
        <v>3859</v>
      </c>
      <c r="J156" s="261" t="s">
        <v>3857</v>
      </c>
      <c r="K156" s="261" t="s">
        <v>31</v>
      </c>
      <c r="L156" s="261" t="s">
        <v>31</v>
      </c>
      <c r="M156" s="261" t="s">
        <v>2245</v>
      </c>
      <c r="N156" s="261" t="s">
        <v>3860</v>
      </c>
      <c r="P156" s="261" t="s">
        <v>18</v>
      </c>
      <c r="Q156" s="261">
        <f>SUM(Q154-Q155)</f>
        <v>9</v>
      </c>
    </row>
    <row r="157" spans="1:23" x14ac:dyDescent="0.25">
      <c r="A157" s="265">
        <v>1111071163</v>
      </c>
      <c r="B157" s="7" t="s">
        <v>3861</v>
      </c>
      <c r="C157" s="265" t="s">
        <v>24</v>
      </c>
      <c r="D157" s="265" t="s">
        <v>128</v>
      </c>
      <c r="E157" s="265" t="s">
        <v>813</v>
      </c>
      <c r="F157" s="265" t="s">
        <v>3862</v>
      </c>
      <c r="G157" s="265" t="s">
        <v>3863</v>
      </c>
      <c r="H157" s="265" t="s">
        <v>3864</v>
      </c>
      <c r="I157" s="7" t="s">
        <v>3865</v>
      </c>
      <c r="J157" s="265" t="s">
        <v>3863</v>
      </c>
      <c r="K157" s="265" t="s">
        <v>31</v>
      </c>
      <c r="L157" s="265" t="s">
        <v>31</v>
      </c>
      <c r="M157" s="265" t="s">
        <v>25</v>
      </c>
      <c r="N157" s="265" t="s">
        <v>3866</v>
      </c>
      <c r="P157" s="261" t="s">
        <v>783</v>
      </c>
      <c r="Q157" s="261">
        <v>0</v>
      </c>
    </row>
    <row r="158" spans="1:23" x14ac:dyDescent="0.25">
      <c r="A158" s="261">
        <v>1111070960</v>
      </c>
      <c r="B158" s="5" t="s">
        <v>3867</v>
      </c>
      <c r="C158" s="261" t="s">
        <v>34</v>
      </c>
      <c r="D158" s="261" t="s">
        <v>128</v>
      </c>
      <c r="E158" s="261" t="s">
        <v>76</v>
      </c>
      <c r="F158" s="261" t="s">
        <v>3868</v>
      </c>
      <c r="G158" s="261" t="s">
        <v>3869</v>
      </c>
      <c r="H158" s="261" t="s">
        <v>3870</v>
      </c>
      <c r="I158" s="5" t="s">
        <v>3871</v>
      </c>
      <c r="J158" s="261" t="s">
        <v>3869</v>
      </c>
      <c r="K158" s="261" t="s">
        <v>31</v>
      </c>
      <c r="L158" s="261" t="s">
        <v>31</v>
      </c>
      <c r="M158" s="261" t="s">
        <v>2891</v>
      </c>
      <c r="N158" s="261" t="s">
        <v>3872</v>
      </c>
      <c r="P158" s="261" t="s">
        <v>635</v>
      </c>
      <c r="Q158" s="9">
        <v>61.06</v>
      </c>
    </row>
    <row r="159" spans="1:23" x14ac:dyDescent="0.25">
      <c r="A159" s="265">
        <v>1111031691</v>
      </c>
      <c r="B159" s="7" t="s">
        <v>3873</v>
      </c>
      <c r="C159" s="265" t="s">
        <v>24</v>
      </c>
      <c r="D159" s="265" t="s">
        <v>128</v>
      </c>
      <c r="E159" s="265" t="s">
        <v>122</v>
      </c>
      <c r="F159" s="265" t="s">
        <v>3874</v>
      </c>
      <c r="G159" s="265" t="s">
        <v>3875</v>
      </c>
      <c r="H159" s="265" t="s">
        <v>3876</v>
      </c>
      <c r="I159" s="7" t="s">
        <v>3877</v>
      </c>
      <c r="J159" s="265" t="s">
        <v>3875</v>
      </c>
      <c r="K159" s="265" t="s">
        <v>31</v>
      </c>
      <c r="L159" s="265" t="s">
        <v>31</v>
      </c>
      <c r="M159" s="265" t="s">
        <v>234</v>
      </c>
      <c r="N159" s="265" t="s">
        <v>3878</v>
      </c>
      <c r="P159" s="261" t="s">
        <v>636</v>
      </c>
      <c r="Q159" s="9">
        <v>33.83</v>
      </c>
    </row>
    <row r="160" spans="1:23" x14ac:dyDescent="0.25">
      <c r="A160" s="261">
        <v>1110975031</v>
      </c>
      <c r="B160" s="5" t="s">
        <v>3879</v>
      </c>
      <c r="C160" s="261" t="s">
        <v>34</v>
      </c>
      <c r="D160" s="261" t="s">
        <v>128</v>
      </c>
      <c r="E160" s="261" t="s">
        <v>3334</v>
      </c>
      <c r="F160" s="261" t="s">
        <v>3880</v>
      </c>
      <c r="G160" s="261" t="s">
        <v>3881</v>
      </c>
      <c r="H160" s="261" t="s">
        <v>3882</v>
      </c>
      <c r="I160" s="5" t="s">
        <v>3883</v>
      </c>
      <c r="J160" s="261" t="s">
        <v>3884</v>
      </c>
      <c r="K160" s="261" t="s">
        <v>31</v>
      </c>
      <c r="L160" s="261" t="s">
        <v>31</v>
      </c>
      <c r="M160" s="261" t="s">
        <v>31</v>
      </c>
      <c r="N160" s="261" t="s">
        <v>3885</v>
      </c>
      <c r="P160" s="261" t="s">
        <v>3329</v>
      </c>
      <c r="Q160" s="9">
        <v>1798.3</v>
      </c>
    </row>
    <row r="161" spans="1:23" x14ac:dyDescent="0.25">
      <c r="A161" s="265">
        <v>1110839320</v>
      </c>
      <c r="B161" s="7" t="s">
        <v>3886</v>
      </c>
      <c r="C161" s="265" t="s">
        <v>34</v>
      </c>
      <c r="D161" s="265" t="s">
        <v>128</v>
      </c>
      <c r="E161" s="265" t="s">
        <v>122</v>
      </c>
      <c r="F161" s="265" t="s">
        <v>3887</v>
      </c>
      <c r="G161" s="265" t="s">
        <v>3888</v>
      </c>
      <c r="H161" s="265" t="s">
        <v>3889</v>
      </c>
      <c r="I161" s="7" t="s">
        <v>3890</v>
      </c>
      <c r="J161" s="265" t="s">
        <v>3888</v>
      </c>
      <c r="K161" s="265" t="s">
        <v>31</v>
      </c>
      <c r="L161" s="265" t="s">
        <v>31</v>
      </c>
      <c r="M161" s="265" t="s">
        <v>31</v>
      </c>
      <c r="N161" s="265" t="s">
        <v>3891</v>
      </c>
      <c r="P161" s="12" t="s">
        <v>631</v>
      </c>
      <c r="Q161" s="10">
        <f>SUM(Q159-Q158)</f>
        <v>-27.230000000000004</v>
      </c>
    </row>
    <row r="162" spans="1:23" x14ac:dyDescent="0.25">
      <c r="A162" s="261">
        <v>1110839118</v>
      </c>
      <c r="B162" s="5" t="s">
        <v>3892</v>
      </c>
      <c r="C162" s="261" t="s">
        <v>24</v>
      </c>
      <c r="D162" s="261" t="s">
        <v>128</v>
      </c>
      <c r="E162" s="261" t="s">
        <v>700</v>
      </c>
      <c r="F162" s="261" t="s">
        <v>3893</v>
      </c>
      <c r="G162" s="261" t="s">
        <v>3894</v>
      </c>
      <c r="H162" s="261" t="s">
        <v>3895</v>
      </c>
      <c r="I162" s="5" t="s">
        <v>3896</v>
      </c>
      <c r="J162" s="261" t="s">
        <v>3895</v>
      </c>
      <c r="K162" s="261" t="s">
        <v>31</v>
      </c>
      <c r="L162" s="261" t="s">
        <v>31</v>
      </c>
      <c r="M162" s="261" t="s">
        <v>31</v>
      </c>
      <c r="N162" s="261" t="s">
        <v>3897</v>
      </c>
      <c r="P162" s="261"/>
      <c r="R162" s="260"/>
      <c r="S162" s="260"/>
    </row>
    <row r="163" spans="1:23" x14ac:dyDescent="0.25">
      <c r="A163" s="265">
        <v>1110838958</v>
      </c>
      <c r="B163" s="7" t="s">
        <v>3898</v>
      </c>
      <c r="C163" s="265" t="s">
        <v>34</v>
      </c>
      <c r="D163" s="265" t="s">
        <v>128</v>
      </c>
      <c r="E163" s="265" t="s">
        <v>813</v>
      </c>
      <c r="F163" s="265" t="s">
        <v>3899</v>
      </c>
      <c r="G163" s="265" t="s">
        <v>3900</v>
      </c>
      <c r="H163" s="265" t="s">
        <v>3901</v>
      </c>
      <c r="I163" s="7" t="s">
        <v>3902</v>
      </c>
      <c r="J163" s="265" t="s">
        <v>3900</v>
      </c>
      <c r="K163" s="265" t="s">
        <v>31</v>
      </c>
      <c r="L163" s="265" t="s">
        <v>31</v>
      </c>
      <c r="M163" s="265" t="s">
        <v>2811</v>
      </c>
      <c r="N163" s="265" t="s">
        <v>3903</v>
      </c>
      <c r="P163" s="260" t="s">
        <v>639</v>
      </c>
      <c r="Q163" s="260"/>
      <c r="R163" s="264"/>
      <c r="S163" s="264"/>
    </row>
    <row r="164" spans="1:23" x14ac:dyDescent="0.25">
      <c r="A164" s="261">
        <v>1110838868</v>
      </c>
      <c r="B164" s="5" t="s">
        <v>3904</v>
      </c>
      <c r="C164" s="261" t="s">
        <v>24</v>
      </c>
      <c r="D164" s="261" t="s">
        <v>128</v>
      </c>
      <c r="E164" s="261" t="s">
        <v>89</v>
      </c>
      <c r="F164" s="261" t="s">
        <v>3905</v>
      </c>
      <c r="G164" s="261" t="s">
        <v>3906</v>
      </c>
      <c r="H164" s="261" t="s">
        <v>3907</v>
      </c>
      <c r="I164" s="5" t="s">
        <v>3908</v>
      </c>
      <c r="J164" s="261" t="s">
        <v>3909</v>
      </c>
      <c r="K164" s="261" t="s">
        <v>31</v>
      </c>
      <c r="L164" s="261" t="s">
        <v>31</v>
      </c>
      <c r="M164" s="261" t="s">
        <v>31</v>
      </c>
      <c r="N164" s="261" t="s">
        <v>3910</v>
      </c>
      <c r="P164" s="563" t="s">
        <v>3924</v>
      </c>
      <c r="Q164" s="563"/>
      <c r="R164" s="563"/>
      <c r="S164" s="563"/>
      <c r="T164" s="563"/>
      <c r="U164" s="563"/>
      <c r="V164" s="563"/>
      <c r="W164" s="563"/>
    </row>
    <row r="165" spans="1:23" x14ac:dyDescent="0.25">
      <c r="A165" s="265">
        <v>1110838851</v>
      </c>
      <c r="B165" s="7" t="s">
        <v>3911</v>
      </c>
      <c r="C165" s="265" t="s">
        <v>24</v>
      </c>
      <c r="D165" s="265" t="s">
        <v>128</v>
      </c>
      <c r="E165" s="265" t="s">
        <v>3334</v>
      </c>
      <c r="F165" s="265" t="s">
        <v>3912</v>
      </c>
      <c r="G165" s="265" t="s">
        <v>3913</v>
      </c>
      <c r="H165" s="265" t="s">
        <v>3914</v>
      </c>
      <c r="I165" s="7" t="s">
        <v>3915</v>
      </c>
      <c r="J165" s="265" t="s">
        <v>3916</v>
      </c>
      <c r="K165" s="265" t="s">
        <v>31</v>
      </c>
      <c r="L165" s="265" t="s">
        <v>31</v>
      </c>
      <c r="M165" s="265" t="s">
        <v>31</v>
      </c>
      <c r="N165" s="265" t="s">
        <v>3917</v>
      </c>
      <c r="P165" s="563"/>
      <c r="Q165" s="563"/>
      <c r="R165" s="563"/>
      <c r="S165" s="563"/>
      <c r="T165" s="563"/>
      <c r="U165" s="563"/>
      <c r="V165" s="563"/>
      <c r="W165" s="563"/>
    </row>
    <row r="166" spans="1:23" x14ac:dyDescent="0.25">
      <c r="A166" s="549"/>
      <c r="B166" s="549"/>
      <c r="C166" s="549"/>
      <c r="D166" s="549"/>
      <c r="E166" s="549"/>
      <c r="F166" s="549"/>
      <c r="G166" s="549"/>
      <c r="H166" s="549"/>
      <c r="I166" s="549"/>
      <c r="J166" s="549"/>
      <c r="K166" s="261" t="s">
        <v>31</v>
      </c>
      <c r="L166" s="261" t="s">
        <v>31</v>
      </c>
      <c r="M166" s="261" t="s">
        <v>3918</v>
      </c>
      <c r="N166" s="261" t="s">
        <v>3919</v>
      </c>
      <c r="P166" s="563"/>
      <c r="Q166" s="563"/>
      <c r="R166" s="563"/>
      <c r="S166" s="563"/>
      <c r="T166" s="563"/>
      <c r="U166" s="563"/>
      <c r="V166" s="563"/>
      <c r="W166" s="563"/>
    </row>
    <row r="167" spans="1:23" x14ac:dyDescent="0.25">
      <c r="A167" s="546" t="s">
        <v>523</v>
      </c>
      <c r="B167" s="546"/>
      <c r="C167" s="546"/>
      <c r="D167" s="546"/>
      <c r="E167" s="546"/>
      <c r="F167" s="546"/>
      <c r="G167" s="546"/>
      <c r="H167" s="546"/>
      <c r="I167" s="546"/>
      <c r="J167" s="546"/>
      <c r="K167" s="546"/>
      <c r="L167" s="546"/>
      <c r="M167" s="546" t="s">
        <v>3920</v>
      </c>
      <c r="N167" s="546"/>
      <c r="P167" s="563"/>
      <c r="Q167" s="563"/>
      <c r="R167" s="563"/>
      <c r="S167" s="563"/>
      <c r="T167" s="563"/>
      <c r="U167" s="563"/>
      <c r="V167" s="563"/>
      <c r="W167" s="563"/>
    </row>
    <row r="170" spans="1:23" ht="25.5" x14ac:dyDescent="0.25">
      <c r="A170" s="565" t="s">
        <v>3921</v>
      </c>
      <c r="B170" s="565"/>
      <c r="C170" s="565"/>
      <c r="D170" s="565"/>
      <c r="E170" s="565"/>
      <c r="F170" s="565"/>
      <c r="G170" s="565"/>
      <c r="H170" s="565"/>
      <c r="I170" s="565"/>
      <c r="J170" s="565"/>
      <c r="K170" s="565"/>
      <c r="L170" s="565"/>
      <c r="M170" s="565"/>
      <c r="N170" s="565"/>
    </row>
  </sheetData>
  <mergeCells count="94">
    <mergeCell ref="A134:M134"/>
    <mergeCell ref="A147:J147"/>
    <mergeCell ref="A148:L148"/>
    <mergeCell ref="M148:N148"/>
    <mergeCell ref="P135:Q135"/>
    <mergeCell ref="P146:W149"/>
    <mergeCell ref="A133:B133"/>
    <mergeCell ref="C133:G133"/>
    <mergeCell ref="H133:I133"/>
    <mergeCell ref="J133:K133"/>
    <mergeCell ref="L133:N133"/>
    <mergeCell ref="J93:K93"/>
    <mergeCell ref="L93:N93"/>
    <mergeCell ref="A111:J111"/>
    <mergeCell ref="A112:L112"/>
    <mergeCell ref="M112:N112"/>
    <mergeCell ref="A94:M94"/>
    <mergeCell ref="A51:J51"/>
    <mergeCell ref="A52:L52"/>
    <mergeCell ref="M52:N52"/>
    <mergeCell ref="A55:B55"/>
    <mergeCell ref="C55:G55"/>
    <mergeCell ref="H55:I55"/>
    <mergeCell ref="J55:K55"/>
    <mergeCell ref="L55:N55"/>
    <mergeCell ref="A56:M56"/>
    <mergeCell ref="A67:J67"/>
    <mergeCell ref="A68:L68"/>
    <mergeCell ref="A93:B93"/>
    <mergeCell ref="C93:G93"/>
    <mergeCell ref="H93:I93"/>
    <mergeCell ref="M68:N68"/>
    <mergeCell ref="A72:B72"/>
    <mergeCell ref="C72:G72"/>
    <mergeCell ref="H72:I72"/>
    <mergeCell ref="J72:K72"/>
    <mergeCell ref="L72:N72"/>
    <mergeCell ref="A73:M73"/>
    <mergeCell ref="A89:J89"/>
    <mergeCell ref="A90:L90"/>
    <mergeCell ref="M90:N90"/>
    <mergeCell ref="A1:N1"/>
    <mergeCell ref="P5:Q5"/>
    <mergeCell ref="D6:M6"/>
    <mergeCell ref="D7:M7"/>
    <mergeCell ref="D8:M8"/>
    <mergeCell ref="A3:B3"/>
    <mergeCell ref="C3:G3"/>
    <mergeCell ref="H3:I3"/>
    <mergeCell ref="J3:K3"/>
    <mergeCell ref="L3:N3"/>
    <mergeCell ref="A4:M4"/>
    <mergeCell ref="D9:M9"/>
    <mergeCell ref="A33:J33"/>
    <mergeCell ref="P39:Q39"/>
    <mergeCell ref="A34:L34"/>
    <mergeCell ref="M34:N34"/>
    <mergeCell ref="A37:B37"/>
    <mergeCell ref="C37:G37"/>
    <mergeCell ref="H37:I37"/>
    <mergeCell ref="J37:K37"/>
    <mergeCell ref="L37:N37"/>
    <mergeCell ref="A38:M38"/>
    <mergeCell ref="A115:B115"/>
    <mergeCell ref="C115:G115"/>
    <mergeCell ref="H115:I115"/>
    <mergeCell ref="J115:K115"/>
    <mergeCell ref="L115:N115"/>
    <mergeCell ref="A116:M116"/>
    <mergeCell ref="A126:J126"/>
    <mergeCell ref="A127:L127"/>
    <mergeCell ref="M127:N127"/>
    <mergeCell ref="P117:Q117"/>
    <mergeCell ref="P68:V70"/>
    <mergeCell ref="P50:V52"/>
    <mergeCell ref="P16:V20"/>
    <mergeCell ref="P128:W131"/>
    <mergeCell ref="P106:V109"/>
    <mergeCell ref="P95:Q95"/>
    <mergeCell ref="P74:Q74"/>
    <mergeCell ref="P85:V87"/>
    <mergeCell ref="P57:Q57"/>
    <mergeCell ref="P153:Q153"/>
    <mergeCell ref="P164:W167"/>
    <mergeCell ref="A151:B151"/>
    <mergeCell ref="C151:G151"/>
    <mergeCell ref="H151:I151"/>
    <mergeCell ref="J151:K151"/>
    <mergeCell ref="L151:N151"/>
    <mergeCell ref="A170:N170"/>
    <mergeCell ref="A152:M152"/>
    <mergeCell ref="A166:J166"/>
    <mergeCell ref="A167:L167"/>
    <mergeCell ref="M167:N167"/>
  </mergeCell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B8F57-9BA3-44FD-A226-FEE487E8A547}">
  <sheetPr codeName="Sheet5"/>
  <dimension ref="A1:S125"/>
  <sheetViews>
    <sheetView zoomScale="85" zoomScaleNormal="85" workbookViewId="0">
      <selection activeCell="T83" sqref="T83"/>
    </sheetView>
  </sheetViews>
  <sheetFormatPr defaultRowHeight="15" x14ac:dyDescent="0.25"/>
  <cols>
    <col min="1" max="1" width="16.85546875" bestFit="1" customWidth="1"/>
    <col min="5" max="5" width="9.140625" customWidth="1"/>
    <col min="6" max="6" width="16.85546875" bestFit="1" customWidth="1"/>
    <col min="10" max="10" width="9.140625" customWidth="1"/>
    <col min="11" max="11" width="16.85546875" bestFit="1" customWidth="1"/>
    <col min="15" max="15" width="9.140625" customWidth="1"/>
    <col min="16" max="16" width="16.85546875" bestFit="1" customWidth="1"/>
  </cols>
  <sheetData>
    <row r="1" spans="1:19" x14ac:dyDescent="0.25">
      <c r="A1" s="575">
        <v>2021</v>
      </c>
      <c r="B1" s="576"/>
      <c r="C1" s="576"/>
      <c r="D1" s="576"/>
      <c r="E1" s="576"/>
      <c r="F1" s="576"/>
      <c r="G1" s="576"/>
      <c r="H1" s="576"/>
      <c r="I1" s="576"/>
      <c r="J1" s="576"/>
      <c r="K1" s="576"/>
      <c r="L1" s="576"/>
      <c r="M1" s="576"/>
      <c r="N1" s="576"/>
      <c r="O1" s="576"/>
      <c r="P1" s="576"/>
      <c r="Q1" s="576"/>
      <c r="R1" s="576"/>
      <c r="S1" s="577"/>
    </row>
    <row r="2" spans="1:19" ht="15" customHeight="1" x14ac:dyDescent="0.25">
      <c r="A2" s="578"/>
      <c r="B2" s="579"/>
      <c r="C2" s="579"/>
      <c r="D2" s="579"/>
      <c r="E2" s="579"/>
      <c r="F2" s="579"/>
      <c r="G2" s="579"/>
      <c r="H2" s="579"/>
      <c r="I2" s="579"/>
      <c r="J2" s="579"/>
      <c r="K2" s="579"/>
      <c r="L2" s="579"/>
      <c r="M2" s="579"/>
      <c r="N2" s="579"/>
      <c r="O2" s="579"/>
      <c r="P2" s="579"/>
      <c r="Q2" s="579"/>
      <c r="R2" s="579"/>
      <c r="S2" s="580"/>
    </row>
    <row r="3" spans="1:19" ht="15" customHeight="1" thickBot="1" x14ac:dyDescent="0.3">
      <c r="A3" s="581"/>
      <c r="B3" s="582"/>
      <c r="C3" s="582"/>
      <c r="D3" s="582"/>
      <c r="E3" s="582"/>
      <c r="F3" s="582"/>
      <c r="G3" s="582"/>
      <c r="H3" s="582"/>
      <c r="I3" s="582"/>
      <c r="J3" s="582"/>
      <c r="K3" s="582"/>
      <c r="L3" s="582"/>
      <c r="M3" s="582"/>
      <c r="N3" s="582"/>
      <c r="O3" s="582"/>
      <c r="P3" s="582"/>
      <c r="Q3" s="582"/>
      <c r="R3" s="582"/>
      <c r="S3" s="583"/>
    </row>
    <row r="4" spans="1:19" ht="15.75" customHeight="1" thickBot="1" x14ac:dyDescent="0.3"/>
    <row r="5" spans="1:19" ht="15.75" customHeight="1" thickTop="1" x14ac:dyDescent="0.25">
      <c r="H5" s="569" t="s">
        <v>3176</v>
      </c>
      <c r="I5" s="570"/>
      <c r="J5" s="570"/>
      <c r="K5" s="570"/>
      <c r="L5" s="571"/>
    </row>
    <row r="6" spans="1:19" ht="15.75" customHeight="1" thickBot="1" x14ac:dyDescent="0.3">
      <c r="H6" s="572"/>
      <c r="I6" s="573"/>
      <c r="J6" s="573"/>
      <c r="K6" s="573"/>
      <c r="L6" s="574"/>
    </row>
    <row r="7" spans="1:19" ht="15.75" customHeight="1" thickTop="1" x14ac:dyDescent="0.25"/>
    <row r="8" spans="1:19" ht="16.5" customHeight="1" x14ac:dyDescent="0.25">
      <c r="A8" s="567" t="s">
        <v>3181</v>
      </c>
      <c r="B8" s="568"/>
      <c r="C8" s="568"/>
      <c r="D8" s="568"/>
      <c r="F8" s="567" t="s">
        <v>3182</v>
      </c>
      <c r="G8" s="568"/>
      <c r="H8" s="568"/>
      <c r="I8" s="568"/>
      <c r="K8" s="567" t="s">
        <v>3461</v>
      </c>
      <c r="L8" s="568"/>
      <c r="M8" s="568"/>
      <c r="N8" s="568"/>
      <c r="P8" s="567" t="s">
        <v>3462</v>
      </c>
      <c r="Q8" s="568"/>
      <c r="R8" s="568"/>
      <c r="S8" s="568"/>
    </row>
    <row r="9" spans="1:19" ht="15.75" x14ac:dyDescent="0.25">
      <c r="A9" s="23" t="s">
        <v>1229</v>
      </c>
      <c r="B9" s="23" t="s">
        <v>1241</v>
      </c>
      <c r="C9" s="23" t="s">
        <v>18</v>
      </c>
      <c r="D9" s="23" t="s">
        <v>630</v>
      </c>
      <c r="F9" s="23" t="s">
        <v>1229</v>
      </c>
      <c r="G9" s="23" t="s">
        <v>1241</v>
      </c>
      <c r="H9" s="23" t="s">
        <v>18</v>
      </c>
      <c r="I9" s="23" t="s">
        <v>630</v>
      </c>
      <c r="K9" s="23" t="s">
        <v>1229</v>
      </c>
      <c r="L9" s="23" t="s">
        <v>1241</v>
      </c>
      <c r="M9" s="23" t="s">
        <v>18</v>
      </c>
      <c r="N9" s="23" t="s">
        <v>630</v>
      </c>
      <c r="P9" s="23" t="s">
        <v>1229</v>
      </c>
      <c r="Q9" s="23" t="s">
        <v>1241</v>
      </c>
      <c r="R9" s="23" t="s">
        <v>18</v>
      </c>
      <c r="S9" s="23" t="s">
        <v>630</v>
      </c>
    </row>
    <row r="10" spans="1:19" x14ac:dyDescent="0.25">
      <c r="A10" t="s">
        <v>1231</v>
      </c>
      <c r="B10" s="22">
        <v>0</v>
      </c>
      <c r="C10" s="22">
        <v>0</v>
      </c>
      <c r="D10" s="22">
        <f>Table217[[#This Row],[Trades]]-C10</f>
        <v>0</v>
      </c>
      <c r="F10" t="s">
        <v>1231</v>
      </c>
      <c r="G10" s="22">
        <v>1</v>
      </c>
      <c r="H10" s="22">
        <v>4.3600000000000003</v>
      </c>
      <c r="I10" s="22">
        <v>0</v>
      </c>
      <c r="K10" t="s">
        <v>1231</v>
      </c>
      <c r="L10" s="22">
        <v>0</v>
      </c>
      <c r="M10" s="22">
        <v>0</v>
      </c>
      <c r="N10" s="22">
        <v>0</v>
      </c>
      <c r="P10" t="s">
        <v>1231</v>
      </c>
      <c r="Q10" s="22">
        <v>0</v>
      </c>
      <c r="R10" s="22">
        <v>0</v>
      </c>
      <c r="S10" s="22">
        <v>0</v>
      </c>
    </row>
    <row r="11" spans="1:19" x14ac:dyDescent="0.25">
      <c r="A11" t="s">
        <v>1853</v>
      </c>
      <c r="B11" s="22">
        <v>1</v>
      </c>
      <c r="C11" s="22">
        <v>0.47</v>
      </c>
      <c r="D11" s="22">
        <v>0</v>
      </c>
      <c r="F11" t="s">
        <v>1853</v>
      </c>
      <c r="G11" s="22">
        <v>1</v>
      </c>
      <c r="H11" s="22">
        <v>0</v>
      </c>
      <c r="I11" s="22">
        <v>1</v>
      </c>
      <c r="K11" t="s">
        <v>1853</v>
      </c>
      <c r="L11" s="22">
        <v>0</v>
      </c>
      <c r="M11" s="22">
        <v>0</v>
      </c>
      <c r="N11" s="22">
        <v>0</v>
      </c>
      <c r="P11" t="s">
        <v>1853</v>
      </c>
      <c r="Q11" s="22">
        <v>0</v>
      </c>
      <c r="R11" s="22">
        <v>0</v>
      </c>
      <c r="S11" s="22">
        <v>0</v>
      </c>
    </row>
    <row r="12" spans="1:19" x14ac:dyDescent="0.25">
      <c r="A12" t="s">
        <v>1850</v>
      </c>
      <c r="B12" s="22">
        <v>0</v>
      </c>
      <c r="C12" s="22">
        <v>0</v>
      </c>
      <c r="D12" s="22">
        <f>Table217[[#This Row],[Trades]]-C12</f>
        <v>0</v>
      </c>
      <c r="F12" t="s">
        <v>1850</v>
      </c>
      <c r="G12" s="22">
        <v>0</v>
      </c>
      <c r="H12" s="22">
        <v>0</v>
      </c>
      <c r="I12" s="22">
        <f>Table21718[[#This Row],[Trades]]-H12</f>
        <v>0</v>
      </c>
      <c r="K12" t="s">
        <v>1850</v>
      </c>
      <c r="L12" s="22">
        <v>0</v>
      </c>
      <c r="M12" s="22">
        <v>0</v>
      </c>
      <c r="N12" s="22">
        <v>0</v>
      </c>
      <c r="P12" t="s">
        <v>1850</v>
      </c>
      <c r="Q12" s="22">
        <v>0</v>
      </c>
      <c r="R12" s="22">
        <v>0</v>
      </c>
      <c r="S12" s="22">
        <v>0</v>
      </c>
    </row>
    <row r="13" spans="1:19" x14ac:dyDescent="0.25">
      <c r="A13" t="s">
        <v>1857</v>
      </c>
      <c r="B13" s="22">
        <v>0</v>
      </c>
      <c r="C13" s="22">
        <v>0</v>
      </c>
      <c r="D13" s="22">
        <f>Table217[[#This Row],[Trades]]-C13</f>
        <v>0</v>
      </c>
      <c r="F13" t="s">
        <v>1857</v>
      </c>
      <c r="G13" s="22">
        <v>0</v>
      </c>
      <c r="H13" s="22">
        <v>0</v>
      </c>
      <c r="I13" s="22">
        <f>Table21718[[#This Row],[Trades]]-H13</f>
        <v>0</v>
      </c>
      <c r="K13" t="s">
        <v>1857</v>
      </c>
      <c r="L13" s="22">
        <v>0</v>
      </c>
      <c r="M13" s="22">
        <v>0</v>
      </c>
      <c r="N13" s="22">
        <v>0</v>
      </c>
      <c r="P13" t="s">
        <v>1857</v>
      </c>
      <c r="Q13" s="22">
        <v>1</v>
      </c>
      <c r="R13" s="22">
        <v>0</v>
      </c>
      <c r="S13" s="22">
        <v>1</v>
      </c>
    </row>
    <row r="14" spans="1:19" x14ac:dyDescent="0.25">
      <c r="A14" t="s">
        <v>1841</v>
      </c>
      <c r="B14" s="22">
        <v>1</v>
      </c>
      <c r="C14" s="22">
        <v>0</v>
      </c>
      <c r="D14" s="22">
        <f>Table217[[#This Row],[Trades]]-C14</f>
        <v>1</v>
      </c>
      <c r="F14" t="s">
        <v>1841</v>
      </c>
      <c r="G14" s="22">
        <v>0</v>
      </c>
      <c r="H14" s="22">
        <v>0</v>
      </c>
      <c r="I14" s="22">
        <f>Table21718[[#This Row],[Trades]]-H14</f>
        <v>0</v>
      </c>
      <c r="K14" t="s">
        <v>1841</v>
      </c>
      <c r="L14" s="22">
        <v>1</v>
      </c>
      <c r="M14" s="22">
        <v>0</v>
      </c>
      <c r="N14" s="22">
        <v>1</v>
      </c>
      <c r="P14" t="s">
        <v>1841</v>
      </c>
      <c r="Q14" s="22">
        <v>2</v>
      </c>
      <c r="R14" s="22">
        <v>2.2000000000000002</v>
      </c>
      <c r="S14" s="22">
        <v>0</v>
      </c>
    </row>
    <row r="15" spans="1:19" x14ac:dyDescent="0.25">
      <c r="A15" t="s">
        <v>1852</v>
      </c>
      <c r="B15" s="22">
        <v>0</v>
      </c>
      <c r="C15" s="22">
        <v>0</v>
      </c>
      <c r="D15" s="22">
        <f>Table217[[#This Row],[Trades]]-C15</f>
        <v>0</v>
      </c>
      <c r="F15" t="s">
        <v>1852</v>
      </c>
      <c r="G15" s="22">
        <v>1</v>
      </c>
      <c r="H15" s="22">
        <v>0</v>
      </c>
      <c r="I15" s="22">
        <f>Table21718[[#This Row],[Trades]]-H15</f>
        <v>1</v>
      </c>
      <c r="K15" t="s">
        <v>1852</v>
      </c>
      <c r="L15" s="22">
        <v>2</v>
      </c>
      <c r="M15" s="22">
        <v>2</v>
      </c>
      <c r="N15" s="22">
        <v>1</v>
      </c>
      <c r="P15" t="s">
        <v>1852</v>
      </c>
      <c r="Q15" s="22">
        <v>0</v>
      </c>
      <c r="R15" s="22">
        <v>0</v>
      </c>
      <c r="S15" s="22">
        <v>0</v>
      </c>
    </row>
    <row r="16" spans="1:19" x14ac:dyDescent="0.25">
      <c r="A16" t="s">
        <v>1854</v>
      </c>
      <c r="B16" s="22">
        <v>1</v>
      </c>
      <c r="C16" s="22">
        <v>0</v>
      </c>
      <c r="D16" s="22">
        <v>1</v>
      </c>
      <c r="F16" t="s">
        <v>1854</v>
      </c>
      <c r="G16" s="22">
        <v>1</v>
      </c>
      <c r="H16" s="22">
        <v>0</v>
      </c>
      <c r="I16" s="22">
        <f>Table21718[[#This Row],[Trades]]-H16</f>
        <v>1</v>
      </c>
      <c r="K16" t="s">
        <v>1854</v>
      </c>
      <c r="L16" s="22">
        <v>0</v>
      </c>
      <c r="M16" s="22">
        <v>0</v>
      </c>
      <c r="N16" s="22">
        <v>0</v>
      </c>
      <c r="P16" t="s">
        <v>1854</v>
      </c>
      <c r="Q16" s="22">
        <v>1</v>
      </c>
      <c r="R16" s="22">
        <v>0</v>
      </c>
      <c r="S16" s="22">
        <v>1</v>
      </c>
    </row>
    <row r="17" spans="1:19" x14ac:dyDescent="0.25">
      <c r="A17" t="s">
        <v>1856</v>
      </c>
      <c r="B17" s="22">
        <v>2</v>
      </c>
      <c r="C17" s="22">
        <v>0.46</v>
      </c>
      <c r="D17" s="22">
        <v>1</v>
      </c>
      <c r="F17" t="s">
        <v>1856</v>
      </c>
      <c r="G17" s="22">
        <v>1</v>
      </c>
      <c r="H17" s="22">
        <v>2.09</v>
      </c>
      <c r="I17" s="22">
        <v>0</v>
      </c>
      <c r="K17" t="s">
        <v>1856</v>
      </c>
      <c r="L17" s="22">
        <v>0</v>
      </c>
      <c r="M17" s="22">
        <v>0</v>
      </c>
      <c r="N17" s="22">
        <v>0</v>
      </c>
      <c r="P17" t="s">
        <v>1856</v>
      </c>
      <c r="Q17" s="22">
        <v>2</v>
      </c>
      <c r="R17" s="22">
        <v>1</v>
      </c>
      <c r="S17" s="22">
        <v>1</v>
      </c>
    </row>
    <row r="18" spans="1:19" x14ac:dyDescent="0.25">
      <c r="A18" t="s">
        <v>1849</v>
      </c>
      <c r="B18" s="22">
        <v>2</v>
      </c>
      <c r="C18" s="22">
        <v>0</v>
      </c>
      <c r="D18" s="22">
        <f>Table217[[#This Row],[Trades]]-C18</f>
        <v>2</v>
      </c>
      <c r="F18" t="s">
        <v>1849</v>
      </c>
      <c r="G18" s="22">
        <v>0</v>
      </c>
      <c r="H18" s="22">
        <v>0</v>
      </c>
      <c r="I18" s="22">
        <f>Table21718[[#This Row],[Trades]]-H18</f>
        <v>0</v>
      </c>
      <c r="K18" t="s">
        <v>1849</v>
      </c>
      <c r="L18" s="22">
        <v>0</v>
      </c>
      <c r="M18" s="22">
        <v>0</v>
      </c>
      <c r="N18" s="22">
        <v>0</v>
      </c>
      <c r="P18" t="s">
        <v>1849</v>
      </c>
      <c r="Q18" s="22">
        <v>0</v>
      </c>
      <c r="R18" s="22">
        <v>0</v>
      </c>
      <c r="S18" s="22">
        <v>0</v>
      </c>
    </row>
    <row r="19" spans="1:19" x14ac:dyDescent="0.25">
      <c r="A19" t="s">
        <v>1842</v>
      </c>
      <c r="B19" s="22">
        <v>2</v>
      </c>
      <c r="C19" s="22">
        <v>0</v>
      </c>
      <c r="D19" s="22">
        <f>Table217[[#This Row],[Trades]]-C19</f>
        <v>2</v>
      </c>
      <c r="F19" t="s">
        <v>1842</v>
      </c>
      <c r="G19" s="22">
        <v>0</v>
      </c>
      <c r="H19" s="22">
        <v>0</v>
      </c>
      <c r="I19" s="22">
        <f>Table21718[[#This Row],[Trades]]-H19</f>
        <v>0</v>
      </c>
      <c r="K19" t="s">
        <v>1842</v>
      </c>
      <c r="L19" s="22">
        <v>2</v>
      </c>
      <c r="M19" s="22" t="s">
        <v>3460</v>
      </c>
      <c r="N19" s="22">
        <v>0</v>
      </c>
      <c r="P19" t="s">
        <v>1842</v>
      </c>
      <c r="Q19" s="22">
        <v>0</v>
      </c>
      <c r="R19" s="22">
        <v>0</v>
      </c>
      <c r="S19" s="22">
        <v>0</v>
      </c>
    </row>
    <row r="20" spans="1:19" x14ac:dyDescent="0.25">
      <c r="A20" t="s">
        <v>1845</v>
      </c>
      <c r="B20" s="22">
        <v>2</v>
      </c>
      <c r="C20" s="22">
        <v>0</v>
      </c>
      <c r="D20" s="22">
        <f>Table217[[#This Row],[Trades]]-C20</f>
        <v>2</v>
      </c>
      <c r="F20" t="s">
        <v>1845</v>
      </c>
      <c r="G20" s="22">
        <v>0</v>
      </c>
      <c r="H20" s="22">
        <v>0</v>
      </c>
      <c r="I20" s="22">
        <f>Table21718[[#This Row],[Trades]]-H20</f>
        <v>0</v>
      </c>
      <c r="K20" t="s">
        <v>1845</v>
      </c>
      <c r="L20" s="22">
        <v>0</v>
      </c>
      <c r="M20" s="22">
        <v>0</v>
      </c>
      <c r="N20" s="22">
        <v>0</v>
      </c>
      <c r="P20" t="s">
        <v>1845</v>
      </c>
      <c r="Q20" s="22">
        <v>3</v>
      </c>
      <c r="R20" s="22">
        <v>1</v>
      </c>
      <c r="S20" s="22">
        <v>2</v>
      </c>
    </row>
    <row r="21" spans="1:19" x14ac:dyDescent="0.25">
      <c r="A21" t="s">
        <v>1839</v>
      </c>
      <c r="B21" s="22">
        <v>1</v>
      </c>
      <c r="C21" s="22">
        <v>0</v>
      </c>
      <c r="D21" s="22">
        <f>Table217[[#This Row],[Trades]]-C21</f>
        <v>1</v>
      </c>
      <c r="F21" t="s">
        <v>1839</v>
      </c>
      <c r="G21" s="22">
        <v>1</v>
      </c>
      <c r="H21" s="22">
        <v>2</v>
      </c>
      <c r="I21" s="22">
        <v>0</v>
      </c>
      <c r="K21" t="s">
        <v>1839</v>
      </c>
      <c r="L21" s="22">
        <v>1</v>
      </c>
      <c r="M21" s="22">
        <v>1</v>
      </c>
      <c r="N21" s="22">
        <v>0</v>
      </c>
      <c r="P21" t="s">
        <v>1839</v>
      </c>
      <c r="Q21" s="22">
        <v>0</v>
      </c>
      <c r="R21" s="22">
        <v>0</v>
      </c>
      <c r="S21" s="22">
        <v>0</v>
      </c>
    </row>
    <row r="22" spans="1:19" x14ac:dyDescent="0.25">
      <c r="A22" t="s">
        <v>1855</v>
      </c>
      <c r="B22" s="22">
        <v>1</v>
      </c>
      <c r="C22" s="22">
        <v>0</v>
      </c>
      <c r="D22" s="22">
        <f>Table217[[#This Row],[Trades]]-C22</f>
        <v>1</v>
      </c>
      <c r="F22" t="s">
        <v>1855</v>
      </c>
      <c r="G22" s="22">
        <v>0</v>
      </c>
      <c r="H22" s="22">
        <v>0</v>
      </c>
      <c r="I22" s="22">
        <f>Table21718[[#This Row],[Trades]]-H22</f>
        <v>0</v>
      </c>
      <c r="K22" t="s">
        <v>1855</v>
      </c>
      <c r="L22" s="22">
        <v>0</v>
      </c>
      <c r="M22" s="22">
        <v>0</v>
      </c>
      <c r="N22" s="22">
        <v>0</v>
      </c>
      <c r="P22" t="s">
        <v>1855</v>
      </c>
      <c r="Q22" s="22">
        <v>0</v>
      </c>
      <c r="R22" s="22">
        <v>0</v>
      </c>
      <c r="S22" s="22">
        <v>0</v>
      </c>
    </row>
    <row r="23" spans="1:19" x14ac:dyDescent="0.25">
      <c r="A23" t="s">
        <v>1851</v>
      </c>
      <c r="B23" s="22">
        <v>3</v>
      </c>
      <c r="C23" s="22">
        <v>0</v>
      </c>
      <c r="D23" s="22">
        <f>Table217[[#This Row],[Trades]]-C23</f>
        <v>3</v>
      </c>
      <c r="F23" t="s">
        <v>1851</v>
      </c>
      <c r="G23" s="22">
        <v>1</v>
      </c>
      <c r="H23" s="22">
        <v>0</v>
      </c>
      <c r="I23" s="22">
        <f>Table21718[[#This Row],[Trades]]-H23</f>
        <v>1</v>
      </c>
      <c r="K23" t="s">
        <v>1851</v>
      </c>
      <c r="L23" s="22">
        <v>0</v>
      </c>
      <c r="M23" s="22">
        <v>0</v>
      </c>
      <c r="N23" s="22">
        <v>0</v>
      </c>
      <c r="P23" t="s">
        <v>1851</v>
      </c>
      <c r="Q23" s="22">
        <v>1</v>
      </c>
      <c r="R23" s="22">
        <v>1</v>
      </c>
      <c r="S23" s="22">
        <v>0</v>
      </c>
    </row>
    <row r="24" spans="1:19" x14ac:dyDescent="0.25">
      <c r="A24" t="s">
        <v>1843</v>
      </c>
      <c r="B24" s="22">
        <v>0</v>
      </c>
      <c r="C24" s="22">
        <v>0</v>
      </c>
      <c r="D24" s="22">
        <f>Table217[[#This Row],[Trades]]-C24</f>
        <v>0</v>
      </c>
      <c r="F24" t="s">
        <v>1843</v>
      </c>
      <c r="G24" s="22">
        <v>0</v>
      </c>
      <c r="H24" s="22">
        <v>0</v>
      </c>
      <c r="I24" s="22">
        <f>Table21718[[#This Row],[Trades]]-H24</f>
        <v>0</v>
      </c>
      <c r="K24" t="s">
        <v>1843</v>
      </c>
      <c r="L24" s="22">
        <v>1</v>
      </c>
      <c r="M24" s="22">
        <v>1</v>
      </c>
      <c r="N24" s="22">
        <v>0</v>
      </c>
      <c r="P24" t="s">
        <v>1843</v>
      </c>
      <c r="Q24" s="22">
        <v>0</v>
      </c>
      <c r="R24" s="22">
        <v>0</v>
      </c>
      <c r="S24" s="22">
        <v>0</v>
      </c>
    </row>
    <row r="25" spans="1:19" x14ac:dyDescent="0.25">
      <c r="A25" t="s">
        <v>1847</v>
      </c>
      <c r="B25" s="22">
        <v>0</v>
      </c>
      <c r="C25" s="22">
        <v>0</v>
      </c>
      <c r="D25" s="22">
        <f>Table217[[#This Row],[Trades]]-C25</f>
        <v>0</v>
      </c>
      <c r="F25" t="s">
        <v>1847</v>
      </c>
      <c r="G25" s="22">
        <v>0</v>
      </c>
      <c r="H25" s="22">
        <v>0</v>
      </c>
      <c r="I25" s="22">
        <f>Table21718[[#This Row],[Trades]]-H25</f>
        <v>0</v>
      </c>
      <c r="K25" t="s">
        <v>1847</v>
      </c>
      <c r="L25" s="22">
        <v>0</v>
      </c>
      <c r="M25" s="22">
        <v>0</v>
      </c>
      <c r="N25" s="22">
        <v>0</v>
      </c>
      <c r="P25" t="s">
        <v>1847</v>
      </c>
      <c r="Q25" s="22">
        <v>1</v>
      </c>
      <c r="R25" s="22">
        <v>1</v>
      </c>
      <c r="S25" s="22">
        <v>0</v>
      </c>
    </row>
    <row r="26" spans="1:19" x14ac:dyDescent="0.25">
      <c r="A26" t="s">
        <v>1848</v>
      </c>
      <c r="B26" s="22">
        <v>1</v>
      </c>
      <c r="C26" s="22">
        <v>1</v>
      </c>
      <c r="D26" s="22">
        <f>Table217[[#This Row],[Trades]]-C26</f>
        <v>0</v>
      </c>
      <c r="F26" t="s">
        <v>1848</v>
      </c>
      <c r="G26" s="22">
        <v>2</v>
      </c>
      <c r="H26" s="22">
        <v>0</v>
      </c>
      <c r="I26" s="22">
        <f>Table21718[[#This Row],[Trades]]-H26</f>
        <v>2</v>
      </c>
      <c r="K26" t="s">
        <v>1848</v>
      </c>
      <c r="L26" s="22">
        <v>1</v>
      </c>
      <c r="M26" s="22">
        <v>0</v>
      </c>
      <c r="N26" s="22">
        <v>1</v>
      </c>
      <c r="P26" t="s">
        <v>1848</v>
      </c>
      <c r="Q26" s="22">
        <v>2</v>
      </c>
      <c r="R26" s="22">
        <v>1.5</v>
      </c>
      <c r="S26" s="22">
        <v>1</v>
      </c>
    </row>
    <row r="27" spans="1:19" x14ac:dyDescent="0.25">
      <c r="A27" t="s">
        <v>1844</v>
      </c>
      <c r="B27" s="22">
        <v>0</v>
      </c>
      <c r="C27" s="22">
        <v>0</v>
      </c>
      <c r="D27" s="22">
        <f>Table217[[#This Row],[Trades]]-C27</f>
        <v>0</v>
      </c>
      <c r="F27" t="s">
        <v>1844</v>
      </c>
      <c r="G27" s="22">
        <v>0</v>
      </c>
      <c r="H27" s="22">
        <v>0</v>
      </c>
      <c r="I27" s="22">
        <f>Table21718[[#This Row],[Trades]]-H27</f>
        <v>0</v>
      </c>
      <c r="K27" t="s">
        <v>1844</v>
      </c>
      <c r="L27" s="22">
        <v>1</v>
      </c>
      <c r="M27" s="22">
        <v>1</v>
      </c>
      <c r="N27" s="22">
        <v>0</v>
      </c>
      <c r="P27" t="s">
        <v>1844</v>
      </c>
      <c r="Q27" s="22">
        <v>1</v>
      </c>
      <c r="R27" s="22">
        <v>0</v>
      </c>
      <c r="S27" s="22">
        <v>1</v>
      </c>
    </row>
    <row r="28" spans="1:19" x14ac:dyDescent="0.25">
      <c r="A28" t="s">
        <v>1840</v>
      </c>
      <c r="B28" s="22">
        <v>1</v>
      </c>
      <c r="C28" s="22">
        <v>0</v>
      </c>
      <c r="D28" s="22">
        <f>Table217[[#This Row],[Trades]]-C28</f>
        <v>1</v>
      </c>
      <c r="F28" t="s">
        <v>1840</v>
      </c>
      <c r="G28" s="22">
        <v>1</v>
      </c>
      <c r="H28" s="22">
        <v>0</v>
      </c>
      <c r="I28" s="22">
        <f>Table21718[[#This Row],[Trades]]-H28</f>
        <v>1</v>
      </c>
      <c r="K28" t="s">
        <v>1840</v>
      </c>
      <c r="L28" s="22">
        <v>0</v>
      </c>
      <c r="M28" s="22">
        <v>0</v>
      </c>
      <c r="N28" s="22">
        <v>0</v>
      </c>
      <c r="P28" t="s">
        <v>1840</v>
      </c>
      <c r="Q28" s="22">
        <v>0</v>
      </c>
      <c r="R28" s="22">
        <v>0</v>
      </c>
      <c r="S28" s="22">
        <v>0</v>
      </c>
    </row>
    <row r="29" spans="1:19" x14ac:dyDescent="0.25">
      <c r="A29" t="s">
        <v>1846</v>
      </c>
      <c r="B29" s="22">
        <v>0</v>
      </c>
      <c r="C29" s="22">
        <v>0</v>
      </c>
      <c r="D29" s="22">
        <f>Table217[[#This Row],[Trades]]-C29</f>
        <v>0</v>
      </c>
      <c r="F29" t="s">
        <v>1846</v>
      </c>
      <c r="G29" s="22">
        <v>2</v>
      </c>
      <c r="H29" s="22">
        <v>1.03</v>
      </c>
      <c r="I29" s="22">
        <f>Table21718[[#This Row],[Trades]]-H29</f>
        <v>0.97</v>
      </c>
      <c r="K29" t="s">
        <v>1846</v>
      </c>
      <c r="L29" s="22">
        <v>0</v>
      </c>
      <c r="M29" s="22">
        <v>0</v>
      </c>
      <c r="N29" s="22">
        <v>0</v>
      </c>
      <c r="P29" t="s">
        <v>1846</v>
      </c>
      <c r="Q29" s="22">
        <v>1</v>
      </c>
      <c r="R29" s="22">
        <v>0</v>
      </c>
      <c r="S29" s="22">
        <v>1</v>
      </c>
    </row>
    <row r="30" spans="1:19" x14ac:dyDescent="0.25">
      <c r="A30" s="25" t="s">
        <v>1242</v>
      </c>
      <c r="B30" s="26">
        <f>SUM(B10:B29)</f>
        <v>18</v>
      </c>
      <c r="C30" s="26">
        <f>SUM(C10:C29)</f>
        <v>1.93</v>
      </c>
      <c r="D30" s="26">
        <f>SUM(D10:D29)</f>
        <v>15</v>
      </c>
      <c r="F30" s="25" t="s">
        <v>1242</v>
      </c>
      <c r="G30" s="26">
        <f>SUM(G10:G29)</f>
        <v>12</v>
      </c>
      <c r="H30" s="26">
        <f>SUM(H10:H29)</f>
        <v>9.4799999999999986</v>
      </c>
      <c r="I30" s="26">
        <f>SUM(I10:I29)</f>
        <v>7.97</v>
      </c>
      <c r="K30" s="25" t="s">
        <v>1242</v>
      </c>
      <c r="L30" s="26">
        <f>SUM(L10:L29)</f>
        <v>9</v>
      </c>
      <c r="M30" s="26">
        <f>SUM(M10:M29)</f>
        <v>5</v>
      </c>
      <c r="N30" s="26">
        <f>SUM(N10:N29)</f>
        <v>3</v>
      </c>
      <c r="P30" s="25" t="s">
        <v>1242</v>
      </c>
      <c r="Q30" s="26">
        <f>SUM(Q10:Q29)</f>
        <v>15</v>
      </c>
      <c r="R30" s="26">
        <f>SUM(R10:R29)</f>
        <v>7.7</v>
      </c>
      <c r="S30" s="26">
        <f>SUM(S10:S29)</f>
        <v>8</v>
      </c>
    </row>
    <row r="31" spans="1:19" ht="15.75" thickBot="1" x14ac:dyDescent="0.3">
      <c r="A31" s="27" t="s">
        <v>1243</v>
      </c>
      <c r="B31" s="104">
        <f>SUM(Table217[[#This Row],[Profit]]-Table217[[#This Row],[Loss]])</f>
        <v>-13.07</v>
      </c>
      <c r="C31" s="28">
        <f>SUM(C10:C29)</f>
        <v>1.93</v>
      </c>
      <c r="D31" s="28">
        <f>SUM(D10:D29)</f>
        <v>15</v>
      </c>
      <c r="F31" s="27" t="s">
        <v>1243</v>
      </c>
      <c r="G31" s="221">
        <f>SUM(Table21718[[#This Row],[Profit]]-Table21718[[#This Row],[Loss]])</f>
        <v>1.5099999999999989</v>
      </c>
      <c r="H31" s="221">
        <f>SUM(H10:H29)</f>
        <v>9.4799999999999986</v>
      </c>
      <c r="I31" s="221">
        <f>SUM(I10:I29)</f>
        <v>7.97</v>
      </c>
      <c r="K31" s="27" t="s">
        <v>1243</v>
      </c>
      <c r="L31" s="97">
        <f>SUM(Table21719[[#This Row],[Profit]]-Table21719[[#This Row],[Loss]])</f>
        <v>2</v>
      </c>
      <c r="M31" s="28">
        <f>SUM(M10:M29)</f>
        <v>5</v>
      </c>
      <c r="N31" s="28">
        <f>SUM(N10:N29)</f>
        <v>3</v>
      </c>
      <c r="P31" s="27" t="s">
        <v>1243</v>
      </c>
      <c r="Q31" s="104">
        <f>SUM(Table21720[[#This Row],[Profit]]-Table21720[[#This Row],[Loss]])</f>
        <v>-0.29999999999999982</v>
      </c>
      <c r="R31" s="28">
        <f>SUM(R10:R29)</f>
        <v>7.7</v>
      </c>
      <c r="S31" s="28">
        <f>SUM(S10:S29)</f>
        <v>8</v>
      </c>
    </row>
    <row r="32" spans="1:19" ht="15.75" thickTop="1" x14ac:dyDescent="0.25"/>
    <row r="34" spans="1:19" ht="16.5" customHeight="1" x14ac:dyDescent="0.25">
      <c r="A34" s="567" t="s">
        <v>3463</v>
      </c>
      <c r="B34" s="568"/>
      <c r="C34" s="568"/>
      <c r="D34" s="568"/>
      <c r="F34" s="567" t="s">
        <v>3464</v>
      </c>
      <c r="G34" s="568"/>
      <c r="H34" s="568"/>
      <c r="I34" s="568"/>
      <c r="K34" s="567" t="s">
        <v>3465</v>
      </c>
      <c r="L34" s="568"/>
      <c r="M34" s="568"/>
      <c r="N34" s="568"/>
      <c r="P34" s="567" t="s">
        <v>3466</v>
      </c>
      <c r="Q34" s="568"/>
      <c r="R34" s="568"/>
      <c r="S34" s="568"/>
    </row>
    <row r="35" spans="1:19" ht="15.75" x14ac:dyDescent="0.25">
      <c r="A35" s="23" t="s">
        <v>1229</v>
      </c>
      <c r="B35" s="23" t="s">
        <v>1241</v>
      </c>
      <c r="C35" s="23" t="s">
        <v>18</v>
      </c>
      <c r="D35" s="23" t="s">
        <v>630</v>
      </c>
      <c r="F35" s="23" t="s">
        <v>1229</v>
      </c>
      <c r="G35" s="23" t="s">
        <v>1241</v>
      </c>
      <c r="H35" s="23" t="s">
        <v>18</v>
      </c>
      <c r="I35" s="23" t="s">
        <v>630</v>
      </c>
      <c r="K35" s="23" t="s">
        <v>1229</v>
      </c>
      <c r="L35" s="23" t="s">
        <v>1241</v>
      </c>
      <c r="M35" s="23" t="s">
        <v>18</v>
      </c>
      <c r="N35" s="23" t="s">
        <v>630</v>
      </c>
      <c r="P35" s="23" t="s">
        <v>1229</v>
      </c>
      <c r="Q35" s="23" t="s">
        <v>1241</v>
      </c>
      <c r="R35" s="23" t="s">
        <v>18</v>
      </c>
      <c r="S35" s="23" t="s">
        <v>630</v>
      </c>
    </row>
    <row r="36" spans="1:19" x14ac:dyDescent="0.25">
      <c r="A36" t="s">
        <v>1231</v>
      </c>
      <c r="B36" s="22">
        <v>0</v>
      </c>
      <c r="C36" s="22">
        <v>0</v>
      </c>
      <c r="D36" s="22">
        <v>0</v>
      </c>
      <c r="F36" t="s">
        <v>1231</v>
      </c>
      <c r="G36" s="22">
        <v>0</v>
      </c>
      <c r="H36" s="22">
        <v>0</v>
      </c>
      <c r="I36" s="22">
        <v>0</v>
      </c>
      <c r="K36" t="s">
        <v>1231</v>
      </c>
      <c r="L36" s="22">
        <v>0</v>
      </c>
      <c r="M36" s="22">
        <v>0</v>
      </c>
      <c r="N36" s="22">
        <v>0</v>
      </c>
      <c r="P36" t="s">
        <v>1231</v>
      </c>
      <c r="Q36" s="22">
        <v>3</v>
      </c>
      <c r="R36" s="22">
        <v>1</v>
      </c>
      <c r="S36" s="22">
        <v>2</v>
      </c>
    </row>
    <row r="37" spans="1:19" x14ac:dyDescent="0.25">
      <c r="A37" t="s">
        <v>1853</v>
      </c>
      <c r="B37" s="22">
        <v>1</v>
      </c>
      <c r="C37" s="22">
        <v>0</v>
      </c>
      <c r="D37" s="22">
        <v>1</v>
      </c>
      <c r="F37" t="s">
        <v>3700</v>
      </c>
      <c r="G37" s="22">
        <v>0</v>
      </c>
      <c r="H37" s="22">
        <v>0</v>
      </c>
      <c r="I37" s="22">
        <v>0</v>
      </c>
      <c r="K37" t="s">
        <v>3700</v>
      </c>
      <c r="L37" s="22">
        <v>0</v>
      </c>
      <c r="M37" s="22">
        <v>0</v>
      </c>
      <c r="N37" s="22">
        <v>0</v>
      </c>
      <c r="P37" t="s">
        <v>3700</v>
      </c>
      <c r="Q37" s="22">
        <v>1</v>
      </c>
      <c r="R37" s="22">
        <v>1</v>
      </c>
      <c r="S37" s="22">
        <v>0</v>
      </c>
    </row>
    <row r="38" spans="1:19" x14ac:dyDescent="0.25">
      <c r="A38" t="s">
        <v>1850</v>
      </c>
      <c r="B38" s="22">
        <v>1</v>
      </c>
      <c r="C38" s="22">
        <v>1</v>
      </c>
      <c r="D38" s="22">
        <v>0</v>
      </c>
      <c r="F38" t="s">
        <v>1234</v>
      </c>
      <c r="G38" s="22">
        <v>1</v>
      </c>
      <c r="H38" s="22">
        <f>1*2</f>
        <v>2</v>
      </c>
      <c r="I38" s="22">
        <v>0</v>
      </c>
      <c r="K38" t="s">
        <v>1234</v>
      </c>
      <c r="L38" s="22">
        <v>2</v>
      </c>
      <c r="M38" s="22">
        <v>1</v>
      </c>
      <c r="N38" s="22">
        <v>0</v>
      </c>
      <c r="P38" t="s">
        <v>1234</v>
      </c>
      <c r="Q38" s="22">
        <v>1</v>
      </c>
      <c r="R38" s="22">
        <v>1</v>
      </c>
      <c r="S38" s="22">
        <v>0</v>
      </c>
    </row>
    <row r="39" spans="1:19" x14ac:dyDescent="0.25">
      <c r="A39" t="s">
        <v>1857</v>
      </c>
      <c r="B39" s="22">
        <v>1</v>
      </c>
      <c r="C39" s="22">
        <v>0</v>
      </c>
      <c r="D39" s="22">
        <v>1</v>
      </c>
      <c r="F39" t="s">
        <v>1232</v>
      </c>
      <c r="G39" s="22">
        <v>1</v>
      </c>
      <c r="H39" s="22">
        <v>0</v>
      </c>
      <c r="I39" s="22">
        <v>1</v>
      </c>
      <c r="K39" t="s">
        <v>1232</v>
      </c>
      <c r="L39" s="22">
        <v>1</v>
      </c>
      <c r="M39" s="22">
        <v>0</v>
      </c>
      <c r="N39" s="22">
        <v>1</v>
      </c>
      <c r="P39" t="s">
        <v>1232</v>
      </c>
      <c r="Q39" s="22">
        <v>1</v>
      </c>
      <c r="R39" s="22">
        <v>0</v>
      </c>
      <c r="S39" s="22">
        <v>1</v>
      </c>
    </row>
    <row r="40" spans="1:19" x14ac:dyDescent="0.25">
      <c r="A40" t="s">
        <v>1841</v>
      </c>
      <c r="B40" s="22">
        <v>0</v>
      </c>
      <c r="C40" s="22">
        <v>0</v>
      </c>
      <c r="D40" s="22">
        <v>0</v>
      </c>
      <c r="F40" t="s">
        <v>1235</v>
      </c>
      <c r="G40" s="22">
        <v>1</v>
      </c>
      <c r="H40" s="22">
        <v>0</v>
      </c>
      <c r="I40" s="22">
        <v>1</v>
      </c>
      <c r="K40" t="s">
        <v>1235</v>
      </c>
      <c r="L40" s="22">
        <v>2</v>
      </c>
      <c r="M40" s="22">
        <v>0</v>
      </c>
      <c r="N40" s="22">
        <v>2</v>
      </c>
      <c r="P40" t="s">
        <v>1235</v>
      </c>
      <c r="Q40" s="22">
        <v>0</v>
      </c>
      <c r="R40" s="22">
        <v>0</v>
      </c>
      <c r="S40" s="22">
        <v>0</v>
      </c>
    </row>
    <row r="41" spans="1:19" x14ac:dyDescent="0.25">
      <c r="A41" t="s">
        <v>1852</v>
      </c>
      <c r="B41" s="22">
        <v>1</v>
      </c>
      <c r="C41" s="22">
        <v>1</v>
      </c>
      <c r="D41" s="22">
        <v>0</v>
      </c>
      <c r="F41" t="s">
        <v>1238</v>
      </c>
      <c r="G41" s="22">
        <v>0</v>
      </c>
      <c r="H41" s="22">
        <v>0</v>
      </c>
      <c r="I41" s="22">
        <v>0</v>
      </c>
      <c r="K41" t="s">
        <v>1238</v>
      </c>
      <c r="L41" s="22">
        <v>2</v>
      </c>
      <c r="M41" s="22">
        <v>0</v>
      </c>
      <c r="N41" s="22">
        <v>2</v>
      </c>
      <c r="P41" t="s">
        <v>1238</v>
      </c>
      <c r="Q41" s="22">
        <v>1</v>
      </c>
      <c r="R41" s="22">
        <v>0</v>
      </c>
      <c r="S41" s="22">
        <v>1</v>
      </c>
    </row>
    <row r="42" spans="1:19" x14ac:dyDescent="0.25">
      <c r="A42" t="s">
        <v>1854</v>
      </c>
      <c r="B42" s="22">
        <v>1</v>
      </c>
      <c r="C42" s="22">
        <v>1</v>
      </c>
      <c r="D42" s="22">
        <v>0</v>
      </c>
      <c r="F42" t="s">
        <v>1239</v>
      </c>
      <c r="G42" s="22">
        <v>2</v>
      </c>
      <c r="H42" s="22">
        <f>SUM(1*2,1*1)</f>
        <v>3</v>
      </c>
      <c r="I42" s="22">
        <v>0</v>
      </c>
      <c r="K42" t="s">
        <v>1239</v>
      </c>
      <c r="L42" s="22">
        <v>0</v>
      </c>
      <c r="M42" s="22">
        <v>0</v>
      </c>
      <c r="N42" s="22">
        <v>0</v>
      </c>
      <c r="P42" t="s">
        <v>1239</v>
      </c>
      <c r="Q42" s="22">
        <v>3</v>
      </c>
      <c r="R42" s="22">
        <v>1</v>
      </c>
      <c r="S42" s="22">
        <v>2</v>
      </c>
    </row>
    <row r="43" spans="1:19" x14ac:dyDescent="0.25">
      <c r="A43" t="s">
        <v>1856</v>
      </c>
      <c r="B43" s="22">
        <v>1</v>
      </c>
      <c r="C43" s="22">
        <v>0</v>
      </c>
      <c r="D43" s="22">
        <v>1</v>
      </c>
      <c r="F43" t="s">
        <v>1236</v>
      </c>
      <c r="G43" s="22">
        <v>2</v>
      </c>
      <c r="H43" s="22">
        <f>SUM(1*2,1*1)</f>
        <v>3</v>
      </c>
      <c r="I43" s="22">
        <v>0</v>
      </c>
      <c r="K43" t="s">
        <v>1236</v>
      </c>
      <c r="L43" s="22">
        <v>0</v>
      </c>
      <c r="M43" s="22">
        <v>0</v>
      </c>
      <c r="N43" s="22">
        <v>2</v>
      </c>
      <c r="P43" t="s">
        <v>1236</v>
      </c>
      <c r="Q43" s="22">
        <v>2</v>
      </c>
      <c r="R43" s="22">
        <v>0</v>
      </c>
      <c r="S43" s="22">
        <v>2</v>
      </c>
    </row>
    <row r="44" spans="1:19" x14ac:dyDescent="0.25">
      <c r="A44" t="s">
        <v>1849</v>
      </c>
      <c r="B44" s="22">
        <v>1</v>
      </c>
      <c r="C44" s="22">
        <v>0</v>
      </c>
      <c r="D44" s="22">
        <v>1</v>
      </c>
      <c r="F44" t="s">
        <v>1233</v>
      </c>
      <c r="G44" s="22">
        <v>1</v>
      </c>
      <c r="H44" s="22">
        <v>1</v>
      </c>
      <c r="I44" s="22">
        <v>0</v>
      </c>
      <c r="K44" t="s">
        <v>1233</v>
      </c>
      <c r="L44" s="22">
        <v>0</v>
      </c>
      <c r="M44" s="22">
        <v>0</v>
      </c>
      <c r="N44" s="22">
        <v>0</v>
      </c>
      <c r="P44" t="s">
        <v>1233</v>
      </c>
      <c r="Q44" s="22">
        <v>2</v>
      </c>
      <c r="R44" s="22">
        <v>0</v>
      </c>
      <c r="S44" s="22">
        <v>2</v>
      </c>
    </row>
    <row r="45" spans="1:19" x14ac:dyDescent="0.25">
      <c r="A45" t="s">
        <v>1842</v>
      </c>
      <c r="B45" s="22">
        <v>2</v>
      </c>
      <c r="C45" s="22">
        <v>0</v>
      </c>
      <c r="D45" s="22">
        <v>2</v>
      </c>
      <c r="F45" t="s">
        <v>1846</v>
      </c>
      <c r="G45" s="22">
        <v>0</v>
      </c>
      <c r="H45" s="22">
        <v>0</v>
      </c>
      <c r="I45" s="22">
        <v>0</v>
      </c>
      <c r="K45" t="s">
        <v>1846</v>
      </c>
      <c r="L45" s="22">
        <v>2</v>
      </c>
      <c r="M45" s="22">
        <v>0</v>
      </c>
      <c r="N45" s="22">
        <v>2</v>
      </c>
      <c r="P45" t="s">
        <v>1846</v>
      </c>
      <c r="Q45" s="22">
        <v>2</v>
      </c>
      <c r="R45" s="22">
        <v>1</v>
      </c>
      <c r="S45" s="22">
        <v>1</v>
      </c>
    </row>
    <row r="46" spans="1:19" x14ac:dyDescent="0.25">
      <c r="A46" t="s">
        <v>1845</v>
      </c>
      <c r="B46" s="22">
        <v>0</v>
      </c>
      <c r="C46" s="22">
        <v>0</v>
      </c>
      <c r="D46" s="22">
        <v>0</v>
      </c>
      <c r="F46" s="25" t="s">
        <v>1242</v>
      </c>
      <c r="G46" s="26">
        <f>SUM(G36:G45)</f>
        <v>8</v>
      </c>
      <c r="H46" s="26">
        <f>SUM(H36:H45)</f>
        <v>9</v>
      </c>
      <c r="I46" s="26">
        <f>SUM(I36:I45)</f>
        <v>2</v>
      </c>
      <c r="K46" s="25" t="s">
        <v>1242</v>
      </c>
      <c r="L46" s="26">
        <f>SUM(L36:L45)</f>
        <v>9</v>
      </c>
      <c r="M46" s="26">
        <f>SUM(M36:M45)</f>
        <v>1</v>
      </c>
      <c r="N46" s="26">
        <f>SUM(N36:N45)</f>
        <v>9</v>
      </c>
      <c r="P46" s="25" t="s">
        <v>1242</v>
      </c>
      <c r="Q46" s="26">
        <f>SUM(Q36:Q45)</f>
        <v>16</v>
      </c>
      <c r="R46" s="26">
        <f>SUM(R36:R45)</f>
        <v>5</v>
      </c>
      <c r="S46" s="26">
        <f>SUM(S36:S45)</f>
        <v>11</v>
      </c>
    </row>
    <row r="47" spans="1:19" ht="15.75" thickBot="1" x14ac:dyDescent="0.3">
      <c r="A47" t="s">
        <v>1839</v>
      </c>
      <c r="B47" s="22">
        <v>1</v>
      </c>
      <c r="C47" s="22">
        <v>0</v>
      </c>
      <c r="D47" s="22">
        <v>1</v>
      </c>
      <c r="F47" s="27" t="s">
        <v>1243</v>
      </c>
      <c r="G47" s="97">
        <f>SUM(Table2171822[[#This Row],[Profit]]-Table2171822[[#This Row],[Loss]])</f>
        <v>7</v>
      </c>
      <c r="H47" s="28">
        <f>SUM(H36:H45)</f>
        <v>9</v>
      </c>
      <c r="I47" s="28">
        <f>SUM(I36:I45)</f>
        <v>2</v>
      </c>
      <c r="K47" s="27" t="s">
        <v>1243</v>
      </c>
      <c r="L47" s="104">
        <f>SUM(Table2171923[[#This Row],[Profit]]-Table2171923[[#This Row],[Loss]])</f>
        <v>-7</v>
      </c>
      <c r="M47" s="28">
        <f>SUM(M36:M45)*2</f>
        <v>2</v>
      </c>
      <c r="N47" s="28">
        <f>SUM(N36:N45)</f>
        <v>9</v>
      </c>
      <c r="P47" s="27" t="s">
        <v>1243</v>
      </c>
      <c r="Q47" s="104">
        <f>SUM(Table2172024[[#This Row],[Profit]]-Table2172024[[#This Row],[Loss]])</f>
        <v>-1</v>
      </c>
      <c r="R47" s="28">
        <f>SUM(R36:R45)*2</f>
        <v>10</v>
      </c>
      <c r="S47" s="28">
        <f>SUM(S36:S45)</f>
        <v>11</v>
      </c>
    </row>
    <row r="48" spans="1:19" ht="15.75" thickTop="1" x14ac:dyDescent="0.25">
      <c r="A48" t="s">
        <v>1855</v>
      </c>
      <c r="B48" s="22">
        <v>0</v>
      </c>
      <c r="C48" s="22">
        <v>0</v>
      </c>
      <c r="D48" s="22">
        <v>0</v>
      </c>
    </row>
    <row r="49" spans="1:19" x14ac:dyDescent="0.25">
      <c r="A49" t="s">
        <v>1851</v>
      </c>
      <c r="B49" s="22">
        <v>1</v>
      </c>
      <c r="C49" s="22">
        <v>0</v>
      </c>
      <c r="D49" s="22">
        <v>1</v>
      </c>
    </row>
    <row r="50" spans="1:19" x14ac:dyDescent="0.25">
      <c r="A50" t="s">
        <v>1843</v>
      </c>
      <c r="B50" s="22">
        <v>0</v>
      </c>
      <c r="C50" s="22">
        <v>0</v>
      </c>
      <c r="D50" s="22">
        <v>0</v>
      </c>
    </row>
    <row r="51" spans="1:19" x14ac:dyDescent="0.25">
      <c r="A51" t="s">
        <v>1847</v>
      </c>
      <c r="B51" s="22">
        <v>0</v>
      </c>
      <c r="C51" s="22">
        <v>0</v>
      </c>
      <c r="D51" s="22">
        <v>0</v>
      </c>
    </row>
    <row r="52" spans="1:19" x14ac:dyDescent="0.25">
      <c r="A52" t="s">
        <v>1848</v>
      </c>
      <c r="B52" s="22">
        <v>0</v>
      </c>
      <c r="C52" s="22">
        <v>0</v>
      </c>
      <c r="D52" s="22">
        <v>0</v>
      </c>
    </row>
    <row r="53" spans="1:19" x14ac:dyDescent="0.25">
      <c r="A53" t="s">
        <v>1844</v>
      </c>
      <c r="B53" s="22">
        <v>2</v>
      </c>
      <c r="C53" s="22">
        <v>1</v>
      </c>
      <c r="D53" s="22">
        <v>1</v>
      </c>
    </row>
    <row r="54" spans="1:19" x14ac:dyDescent="0.25">
      <c r="A54" t="s">
        <v>1840</v>
      </c>
      <c r="B54" s="22">
        <v>1</v>
      </c>
      <c r="C54" s="22">
        <v>0</v>
      </c>
      <c r="D54" s="22">
        <v>1</v>
      </c>
    </row>
    <row r="55" spans="1:19" x14ac:dyDescent="0.25">
      <c r="A55" t="s">
        <v>1846</v>
      </c>
      <c r="B55" s="22">
        <v>1</v>
      </c>
      <c r="C55" s="22">
        <v>0</v>
      </c>
      <c r="D55" s="22">
        <v>1</v>
      </c>
    </row>
    <row r="56" spans="1:19" x14ac:dyDescent="0.25">
      <c r="A56" s="25" t="s">
        <v>1242</v>
      </c>
      <c r="B56" s="26">
        <f>SUM(B36:B55)</f>
        <v>15</v>
      </c>
      <c r="C56" s="26">
        <f>SUM(C36:C55)</f>
        <v>4</v>
      </c>
      <c r="D56" s="26">
        <f>SUM(D36:D55)</f>
        <v>11</v>
      </c>
    </row>
    <row r="57" spans="1:19" ht="15.75" thickBot="1" x14ac:dyDescent="0.3">
      <c r="A57" s="27" t="s">
        <v>1243</v>
      </c>
      <c r="B57" s="104">
        <f>SUM(Table21721[[#This Row],[Profit]]-Table21721[[#This Row],[Loss]])</f>
        <v>-7</v>
      </c>
      <c r="C57" s="28">
        <f>SUM(C36:C55)</f>
        <v>4</v>
      </c>
      <c r="D57" s="28">
        <f>SUM(D36:D55)</f>
        <v>11</v>
      </c>
    </row>
    <row r="58" spans="1:19" ht="15.75" customHeight="1" thickTop="1" thickBot="1" x14ac:dyDescent="0.3"/>
    <row r="59" spans="1:19" ht="15.75" customHeight="1" thickTop="1" x14ac:dyDescent="0.25">
      <c r="H59" s="569" t="s">
        <v>3921</v>
      </c>
      <c r="I59" s="570"/>
      <c r="J59" s="570"/>
      <c r="K59" s="570"/>
      <c r="L59" s="571"/>
    </row>
    <row r="60" spans="1:19" ht="15.75" customHeight="1" thickBot="1" x14ac:dyDescent="0.3">
      <c r="H60" s="572"/>
      <c r="I60" s="573"/>
      <c r="J60" s="573"/>
      <c r="K60" s="573"/>
      <c r="L60" s="574"/>
    </row>
    <row r="61" spans="1:19" ht="15.75" customHeight="1" thickTop="1" x14ac:dyDescent="0.25"/>
    <row r="62" spans="1:19" ht="15.75" x14ac:dyDescent="0.25">
      <c r="A62" s="567" t="s">
        <v>3467</v>
      </c>
      <c r="B62" s="568"/>
      <c r="C62" s="568"/>
      <c r="D62" s="568"/>
      <c r="F62" s="567" t="s">
        <v>3468</v>
      </c>
      <c r="G62" s="568"/>
      <c r="H62" s="568"/>
      <c r="I62" s="568"/>
      <c r="K62" s="567" t="s">
        <v>3469</v>
      </c>
      <c r="L62" s="568"/>
      <c r="M62" s="568"/>
      <c r="N62" s="568"/>
      <c r="P62" s="567" t="s">
        <v>3470</v>
      </c>
      <c r="Q62" s="568"/>
      <c r="R62" s="568"/>
      <c r="S62" s="568"/>
    </row>
    <row r="63" spans="1:19" ht="15.75" x14ac:dyDescent="0.25">
      <c r="A63" s="23" t="s">
        <v>1229</v>
      </c>
      <c r="B63" s="23" t="s">
        <v>1241</v>
      </c>
      <c r="C63" s="23" t="s">
        <v>18</v>
      </c>
      <c r="D63" s="23" t="s">
        <v>630</v>
      </c>
      <c r="F63" s="23" t="s">
        <v>1229</v>
      </c>
      <c r="G63" s="23" t="s">
        <v>1241</v>
      </c>
      <c r="H63" s="23" t="s">
        <v>18</v>
      </c>
      <c r="I63" s="23" t="s">
        <v>630</v>
      </c>
      <c r="K63" s="23" t="s">
        <v>1229</v>
      </c>
      <c r="L63" s="23" t="s">
        <v>1241</v>
      </c>
      <c r="M63" s="23" t="s">
        <v>18</v>
      </c>
      <c r="N63" s="23" t="s">
        <v>630</v>
      </c>
      <c r="P63" s="23" t="s">
        <v>1229</v>
      </c>
      <c r="Q63" s="23" t="s">
        <v>1241</v>
      </c>
      <c r="R63" s="23" t="s">
        <v>18</v>
      </c>
      <c r="S63" s="23" t="s">
        <v>630</v>
      </c>
    </row>
    <row r="64" spans="1:19" x14ac:dyDescent="0.25">
      <c r="A64" t="s">
        <v>1231</v>
      </c>
      <c r="B64" s="22"/>
      <c r="C64" s="22"/>
      <c r="D64" s="22"/>
      <c r="F64" t="s">
        <v>1231</v>
      </c>
      <c r="G64" s="22"/>
      <c r="H64" s="22"/>
      <c r="I64" s="22"/>
      <c r="K64" t="s">
        <v>1231</v>
      </c>
      <c r="L64" s="22"/>
      <c r="M64" s="22"/>
      <c r="N64" s="22"/>
      <c r="P64" t="s">
        <v>1231</v>
      </c>
      <c r="Q64" s="22"/>
      <c r="R64" s="22"/>
      <c r="S64" s="22"/>
    </row>
    <row r="65" spans="1:19" x14ac:dyDescent="0.25">
      <c r="A65" t="s">
        <v>3700</v>
      </c>
      <c r="B65" s="22"/>
      <c r="C65" s="22"/>
      <c r="D65" s="22"/>
      <c r="F65" t="s">
        <v>3700</v>
      </c>
      <c r="G65" s="22"/>
      <c r="H65" s="22"/>
      <c r="I65" s="22"/>
      <c r="K65" t="s">
        <v>3700</v>
      </c>
      <c r="L65" s="22"/>
      <c r="M65" s="22"/>
      <c r="N65" s="22"/>
      <c r="P65" t="s">
        <v>3700</v>
      </c>
      <c r="Q65" s="22"/>
      <c r="R65" s="22"/>
      <c r="S65" s="22"/>
    </row>
    <row r="66" spans="1:19" x14ac:dyDescent="0.25">
      <c r="A66" t="s">
        <v>1234</v>
      </c>
      <c r="B66" s="22"/>
      <c r="C66" s="22"/>
      <c r="D66" s="22"/>
      <c r="F66" t="s">
        <v>1234</v>
      </c>
      <c r="G66" s="22"/>
      <c r="H66" s="22"/>
      <c r="I66" s="22"/>
      <c r="K66" t="s">
        <v>1234</v>
      </c>
      <c r="L66" s="22"/>
      <c r="M66" s="22"/>
      <c r="N66" s="22"/>
      <c r="P66" t="s">
        <v>1234</v>
      </c>
      <c r="Q66" s="22"/>
      <c r="R66" s="22"/>
      <c r="S66" s="22"/>
    </row>
    <row r="67" spans="1:19" x14ac:dyDescent="0.25">
      <c r="A67" t="s">
        <v>1232</v>
      </c>
      <c r="B67" s="22"/>
      <c r="C67" s="22"/>
      <c r="D67" s="22"/>
      <c r="F67" t="s">
        <v>1232</v>
      </c>
      <c r="G67" s="22"/>
      <c r="H67" s="22"/>
      <c r="I67" s="22"/>
      <c r="K67" t="s">
        <v>1232</v>
      </c>
      <c r="L67" s="22"/>
      <c r="M67" s="22"/>
      <c r="N67" s="22"/>
      <c r="P67" t="s">
        <v>1232</v>
      </c>
      <c r="Q67" s="22"/>
      <c r="R67" s="22"/>
      <c r="S67" s="22"/>
    </row>
    <row r="68" spans="1:19" x14ac:dyDescent="0.25">
      <c r="A68" t="s">
        <v>1235</v>
      </c>
      <c r="B68" s="22"/>
      <c r="C68" s="22"/>
      <c r="D68" s="22"/>
      <c r="F68" t="s">
        <v>1235</v>
      </c>
      <c r="G68" s="22"/>
      <c r="H68" s="22"/>
      <c r="I68" s="22"/>
      <c r="K68" t="s">
        <v>1235</v>
      </c>
      <c r="L68" s="22"/>
      <c r="M68" s="22"/>
      <c r="N68" s="22"/>
      <c r="P68" t="s">
        <v>1235</v>
      </c>
      <c r="Q68" s="22"/>
      <c r="R68" s="22"/>
      <c r="S68" s="22"/>
    </row>
    <row r="69" spans="1:19" x14ac:dyDescent="0.25">
      <c r="A69" t="s">
        <v>1238</v>
      </c>
      <c r="B69" s="22"/>
      <c r="C69" s="22"/>
      <c r="D69" s="22"/>
      <c r="F69" t="s">
        <v>1238</v>
      </c>
      <c r="G69" s="22"/>
      <c r="H69" s="22"/>
      <c r="I69" s="22"/>
      <c r="K69" t="s">
        <v>1238</v>
      </c>
      <c r="L69" s="22"/>
      <c r="M69" s="22"/>
      <c r="N69" s="22"/>
      <c r="P69" t="s">
        <v>1238</v>
      </c>
      <c r="Q69" s="22"/>
      <c r="R69" s="22"/>
      <c r="S69" s="22"/>
    </row>
    <row r="70" spans="1:19" x14ac:dyDescent="0.25">
      <c r="A70" t="s">
        <v>1239</v>
      </c>
      <c r="B70" s="22"/>
      <c r="C70" s="22"/>
      <c r="D70" s="22"/>
      <c r="F70" t="s">
        <v>1239</v>
      </c>
      <c r="G70" s="22"/>
      <c r="H70" s="22"/>
      <c r="I70" s="22"/>
      <c r="K70" t="s">
        <v>1239</v>
      </c>
      <c r="L70" s="22"/>
      <c r="M70" s="22"/>
      <c r="N70" s="22"/>
      <c r="P70" t="s">
        <v>1239</v>
      </c>
      <c r="Q70" s="22"/>
      <c r="R70" s="22"/>
      <c r="S70" s="22"/>
    </row>
    <row r="71" spans="1:19" x14ac:dyDescent="0.25">
      <c r="A71" t="s">
        <v>1236</v>
      </c>
      <c r="B71" s="22"/>
      <c r="C71" s="22"/>
      <c r="D71" s="22"/>
      <c r="F71" t="s">
        <v>1236</v>
      </c>
      <c r="G71" s="22"/>
      <c r="H71" s="22"/>
      <c r="I71" s="22"/>
      <c r="K71" t="s">
        <v>1236</v>
      </c>
      <c r="L71" s="22"/>
      <c r="M71" s="22"/>
      <c r="N71" s="22"/>
      <c r="P71" t="s">
        <v>1236</v>
      </c>
      <c r="Q71" s="22"/>
      <c r="R71" s="22"/>
      <c r="S71" s="22"/>
    </row>
    <row r="72" spans="1:19" x14ac:dyDescent="0.25">
      <c r="A72" t="s">
        <v>1233</v>
      </c>
      <c r="B72" s="22"/>
      <c r="C72" s="22"/>
      <c r="D72" s="22"/>
      <c r="F72" t="s">
        <v>1233</v>
      </c>
      <c r="G72" s="22"/>
      <c r="H72" s="22"/>
      <c r="I72" s="22"/>
      <c r="K72" t="s">
        <v>1233</v>
      </c>
      <c r="L72" s="22"/>
      <c r="M72" s="22"/>
      <c r="N72" s="22"/>
      <c r="P72" t="s">
        <v>1233</v>
      </c>
      <c r="Q72" s="22"/>
      <c r="R72" s="22"/>
      <c r="S72" s="22"/>
    </row>
    <row r="73" spans="1:19" x14ac:dyDescent="0.25">
      <c r="A73" t="s">
        <v>1846</v>
      </c>
      <c r="B73" s="22"/>
      <c r="C73" s="22"/>
      <c r="D73" s="22"/>
      <c r="F73" t="s">
        <v>1846</v>
      </c>
      <c r="G73" s="22"/>
      <c r="H73" s="22"/>
      <c r="I73" s="22"/>
      <c r="K73" t="s">
        <v>1846</v>
      </c>
      <c r="L73" s="22"/>
      <c r="M73" s="22"/>
      <c r="N73" s="22"/>
      <c r="P73" t="s">
        <v>1846</v>
      </c>
      <c r="Q73" s="22"/>
      <c r="R73" s="22"/>
      <c r="S73" s="22"/>
    </row>
    <row r="74" spans="1:19" x14ac:dyDescent="0.25">
      <c r="A74" s="25" t="s">
        <v>1242</v>
      </c>
      <c r="B74" s="26">
        <f>SUM(B64:B73)</f>
        <v>0</v>
      </c>
      <c r="C74" s="26">
        <f>SUM(C64:C73)</f>
        <v>0</v>
      </c>
      <c r="D74" s="26">
        <f>SUM(D64:D73)</f>
        <v>0</v>
      </c>
      <c r="F74" s="25" t="s">
        <v>1242</v>
      </c>
      <c r="G74" s="26">
        <f>SUM(G64:G73)</f>
        <v>0</v>
      </c>
      <c r="H74" s="26">
        <f>SUM(H64:H73)</f>
        <v>0</v>
      </c>
      <c r="I74" s="26">
        <f>SUM(I64:I73)</f>
        <v>0</v>
      </c>
      <c r="K74" s="25" t="s">
        <v>1242</v>
      </c>
      <c r="L74" s="26">
        <f>SUM(L64:L73)</f>
        <v>0</v>
      </c>
      <c r="M74" s="26">
        <f>SUM(M64:M73)</f>
        <v>0</v>
      </c>
      <c r="N74" s="26">
        <f>SUM(N64:N73)</f>
        <v>0</v>
      </c>
      <c r="P74" s="25" t="s">
        <v>1242</v>
      </c>
      <c r="Q74" s="26">
        <f>SUM(Q64:Q73)</f>
        <v>0</v>
      </c>
      <c r="R74" s="26">
        <f>SUM(R64:R73)</f>
        <v>0</v>
      </c>
      <c r="S74" s="26">
        <f>SUM(S64:S73)</f>
        <v>0</v>
      </c>
    </row>
    <row r="75" spans="1:19" x14ac:dyDescent="0.25">
      <c r="A75" s="249" t="s">
        <v>1243</v>
      </c>
      <c r="B75" s="250">
        <f>SUM(Table21725[[#This Row],[Profit]]-Table21725[[#This Row],[Loss]])</f>
        <v>0</v>
      </c>
      <c r="C75" s="250">
        <f>SUM(C64:C73)*2</f>
        <v>0</v>
      </c>
      <c r="D75" s="250">
        <f>SUM(D64:D73)</f>
        <v>0</v>
      </c>
      <c r="F75" s="249" t="s">
        <v>1243</v>
      </c>
      <c r="G75" s="250">
        <f>SUM(Table2171826[[#This Row],[Profit]]-Table2171826[[#This Row],[Loss]])</f>
        <v>0</v>
      </c>
      <c r="H75" s="250">
        <f>SUM(H64:H73)*2</f>
        <v>0</v>
      </c>
      <c r="I75" s="250">
        <f>SUM(I64:I73)</f>
        <v>0</v>
      </c>
      <c r="K75" s="249" t="s">
        <v>1243</v>
      </c>
      <c r="L75" s="250">
        <f>SUM(Table2171927[[#This Row],[Profit]]-Table2171927[[#This Row],[Loss]])</f>
        <v>0</v>
      </c>
      <c r="M75" s="250">
        <f>SUM(M64:M73)*2</f>
        <v>0</v>
      </c>
      <c r="N75" s="250">
        <f>SUM(N64:N73)</f>
        <v>0</v>
      </c>
      <c r="P75" s="249" t="s">
        <v>1243</v>
      </c>
      <c r="Q75" s="250">
        <f>SUM(Table2172028[[#This Row],[Profit]]-Table2172028[[#This Row],[Loss]])</f>
        <v>0</v>
      </c>
      <c r="R75" s="250">
        <f>SUM(R64:R73)*2</f>
        <v>0</v>
      </c>
      <c r="S75" s="250">
        <f>SUM(S64:S73)</f>
        <v>0</v>
      </c>
    </row>
    <row r="76" spans="1:19" x14ac:dyDescent="0.25">
      <c r="E76" s="251"/>
      <c r="J76" s="251"/>
      <c r="O76" s="251"/>
    </row>
    <row r="77" spans="1:19" x14ac:dyDescent="0.25">
      <c r="E77" s="251"/>
      <c r="J77" s="251"/>
      <c r="O77" s="251"/>
    </row>
    <row r="78" spans="1:19" ht="15.75" x14ac:dyDescent="0.25">
      <c r="A78" s="567" t="s">
        <v>3471</v>
      </c>
      <c r="B78" s="568"/>
      <c r="C78" s="568"/>
      <c r="D78" s="568"/>
      <c r="E78" s="251"/>
      <c r="F78" s="567" t="s">
        <v>3472</v>
      </c>
      <c r="G78" s="568"/>
      <c r="H78" s="568"/>
      <c r="I78" s="568"/>
      <c r="J78" s="251"/>
      <c r="K78" s="567" t="s">
        <v>3473</v>
      </c>
      <c r="L78" s="568"/>
      <c r="M78" s="568"/>
      <c r="N78" s="568"/>
      <c r="O78" s="251"/>
      <c r="P78" s="567" t="s">
        <v>3474</v>
      </c>
      <c r="Q78" s="568"/>
      <c r="R78" s="568"/>
      <c r="S78" s="568"/>
    </row>
    <row r="79" spans="1:19" ht="15.75" x14ac:dyDescent="0.25">
      <c r="A79" s="23" t="s">
        <v>1229</v>
      </c>
      <c r="B79" s="23" t="s">
        <v>1241</v>
      </c>
      <c r="C79" s="23" t="s">
        <v>18</v>
      </c>
      <c r="D79" s="23" t="s">
        <v>630</v>
      </c>
      <c r="E79" s="251"/>
      <c r="F79" s="23" t="s">
        <v>1229</v>
      </c>
      <c r="G79" s="23" t="s">
        <v>1241</v>
      </c>
      <c r="H79" s="23" t="s">
        <v>18</v>
      </c>
      <c r="I79" s="23" t="s">
        <v>630</v>
      </c>
      <c r="J79" s="251"/>
      <c r="K79" s="23" t="s">
        <v>1229</v>
      </c>
      <c r="L79" s="23" t="s">
        <v>1241</v>
      </c>
      <c r="M79" s="23" t="s">
        <v>18</v>
      </c>
      <c r="N79" s="23" t="s">
        <v>630</v>
      </c>
      <c r="O79" s="251"/>
      <c r="P79" s="23" t="s">
        <v>1229</v>
      </c>
      <c r="Q79" s="23" t="s">
        <v>1241</v>
      </c>
      <c r="R79" s="23" t="s">
        <v>18</v>
      </c>
      <c r="S79" s="23" t="s">
        <v>630</v>
      </c>
    </row>
    <row r="80" spans="1:19" x14ac:dyDescent="0.25">
      <c r="A80" t="s">
        <v>1231</v>
      </c>
      <c r="B80" s="22"/>
      <c r="C80" s="22"/>
      <c r="D80" s="22"/>
      <c r="E80" s="251"/>
      <c r="F80" t="s">
        <v>1231</v>
      </c>
      <c r="G80" s="22"/>
      <c r="H80" s="22"/>
      <c r="I80" s="22"/>
      <c r="J80" s="251"/>
      <c r="K80" t="s">
        <v>1231</v>
      </c>
      <c r="L80" s="22"/>
      <c r="M80" s="22"/>
      <c r="N80" s="22"/>
      <c r="O80" s="251"/>
      <c r="P80" t="s">
        <v>1231</v>
      </c>
      <c r="Q80" s="22"/>
      <c r="R80" s="22"/>
      <c r="S80" s="22"/>
    </row>
    <row r="81" spans="1:19" x14ac:dyDescent="0.25">
      <c r="A81" t="s">
        <v>3700</v>
      </c>
      <c r="B81" s="22"/>
      <c r="C81" s="22"/>
      <c r="D81" s="22"/>
      <c r="E81" s="251"/>
      <c r="F81" t="s">
        <v>3700</v>
      </c>
      <c r="G81" s="22"/>
      <c r="H81" s="22"/>
      <c r="I81" s="22"/>
      <c r="J81" s="251"/>
      <c r="K81" t="s">
        <v>3700</v>
      </c>
      <c r="L81" s="22"/>
      <c r="M81" s="22"/>
      <c r="N81" s="22"/>
      <c r="O81" s="251"/>
      <c r="P81" t="s">
        <v>3700</v>
      </c>
      <c r="Q81" s="22"/>
      <c r="R81" s="22"/>
      <c r="S81" s="22"/>
    </row>
    <row r="82" spans="1:19" x14ac:dyDescent="0.25">
      <c r="A82" t="s">
        <v>1234</v>
      </c>
      <c r="B82" s="22"/>
      <c r="C82" s="22"/>
      <c r="D82" s="22"/>
      <c r="E82" s="251"/>
      <c r="F82" t="s">
        <v>1234</v>
      </c>
      <c r="G82" s="22"/>
      <c r="H82" s="22"/>
      <c r="I82" s="22"/>
      <c r="J82" s="251"/>
      <c r="K82" t="s">
        <v>1234</v>
      </c>
      <c r="L82" s="22"/>
      <c r="M82" s="22"/>
      <c r="N82" s="22"/>
      <c r="O82" s="251"/>
      <c r="P82" t="s">
        <v>1234</v>
      </c>
      <c r="Q82" s="22"/>
      <c r="R82" s="22"/>
      <c r="S82" s="22"/>
    </row>
    <row r="83" spans="1:19" x14ac:dyDescent="0.25">
      <c r="A83" t="s">
        <v>1232</v>
      </c>
      <c r="B83" s="22"/>
      <c r="C83" s="22"/>
      <c r="D83" s="22"/>
      <c r="E83" s="251"/>
      <c r="F83" t="s">
        <v>1232</v>
      </c>
      <c r="G83" s="22"/>
      <c r="H83" s="22"/>
      <c r="I83" s="22"/>
      <c r="J83" s="251"/>
      <c r="K83" t="s">
        <v>1232</v>
      </c>
      <c r="L83" s="22"/>
      <c r="M83" s="22"/>
      <c r="N83" s="22"/>
      <c r="O83" s="251"/>
      <c r="P83" t="s">
        <v>1232</v>
      </c>
      <c r="Q83" s="22"/>
      <c r="R83" s="22"/>
      <c r="S83" s="22"/>
    </row>
    <row r="84" spans="1:19" x14ac:dyDescent="0.25">
      <c r="A84" t="s">
        <v>1235</v>
      </c>
      <c r="B84" s="22"/>
      <c r="C84" s="22"/>
      <c r="D84" s="22"/>
      <c r="E84" s="251"/>
      <c r="F84" t="s">
        <v>1235</v>
      </c>
      <c r="G84" s="22"/>
      <c r="H84" s="22"/>
      <c r="I84" s="22"/>
      <c r="J84" s="251"/>
      <c r="K84" t="s">
        <v>1235</v>
      </c>
      <c r="L84" s="22"/>
      <c r="M84" s="22"/>
      <c r="N84" s="22"/>
      <c r="O84" s="251"/>
      <c r="P84" t="s">
        <v>1235</v>
      </c>
      <c r="Q84" s="22"/>
      <c r="R84" s="22"/>
      <c r="S84" s="22"/>
    </row>
    <row r="85" spans="1:19" x14ac:dyDescent="0.25">
      <c r="A85" t="s">
        <v>1238</v>
      </c>
      <c r="B85" s="22"/>
      <c r="C85" s="22"/>
      <c r="D85" s="22"/>
      <c r="E85" s="251"/>
      <c r="F85" t="s">
        <v>1238</v>
      </c>
      <c r="G85" s="22"/>
      <c r="H85" s="22"/>
      <c r="I85" s="22"/>
      <c r="J85" s="251"/>
      <c r="K85" t="s">
        <v>1238</v>
      </c>
      <c r="L85" s="22"/>
      <c r="M85" s="22"/>
      <c r="N85" s="22"/>
      <c r="O85" s="251"/>
      <c r="P85" t="s">
        <v>1238</v>
      </c>
      <c r="Q85" s="22"/>
      <c r="R85" s="22"/>
      <c r="S85" s="22"/>
    </row>
    <row r="86" spans="1:19" x14ac:dyDescent="0.25">
      <c r="A86" t="s">
        <v>1239</v>
      </c>
      <c r="B86" s="22"/>
      <c r="C86" s="22"/>
      <c r="D86" s="22"/>
      <c r="F86" t="s">
        <v>1239</v>
      </c>
      <c r="G86" s="22"/>
      <c r="H86" s="22"/>
      <c r="I86" s="22"/>
      <c r="K86" t="s">
        <v>1239</v>
      </c>
      <c r="L86" s="22"/>
      <c r="M86" s="22"/>
      <c r="N86" s="22"/>
      <c r="P86" t="s">
        <v>1239</v>
      </c>
      <c r="Q86" s="22"/>
      <c r="R86" s="22"/>
      <c r="S86" s="22"/>
    </row>
    <row r="87" spans="1:19" x14ac:dyDescent="0.25">
      <c r="A87" t="s">
        <v>1236</v>
      </c>
      <c r="B87" s="22"/>
      <c r="C87" s="22"/>
      <c r="D87" s="22"/>
      <c r="F87" t="s">
        <v>1236</v>
      </c>
      <c r="G87" s="22"/>
      <c r="H87" s="22"/>
      <c r="I87" s="22"/>
      <c r="K87" t="s">
        <v>1236</v>
      </c>
      <c r="L87" s="22"/>
      <c r="M87" s="22"/>
      <c r="N87" s="22"/>
      <c r="P87" t="s">
        <v>1236</v>
      </c>
      <c r="Q87" s="22"/>
      <c r="R87" s="22"/>
      <c r="S87" s="22"/>
    </row>
    <row r="88" spans="1:19" x14ac:dyDescent="0.25">
      <c r="A88" t="s">
        <v>1233</v>
      </c>
      <c r="B88" s="22"/>
      <c r="C88" s="22"/>
      <c r="D88" s="22"/>
      <c r="F88" t="s">
        <v>1233</v>
      </c>
      <c r="G88" s="22"/>
      <c r="H88" s="22"/>
      <c r="I88" s="22"/>
      <c r="K88" t="s">
        <v>1233</v>
      </c>
      <c r="L88" s="22"/>
      <c r="M88" s="22"/>
      <c r="N88" s="22"/>
      <c r="P88" t="s">
        <v>1233</v>
      </c>
      <c r="Q88" s="22"/>
      <c r="R88" s="22"/>
      <c r="S88" s="22"/>
    </row>
    <row r="89" spans="1:19" x14ac:dyDescent="0.25">
      <c r="A89" t="s">
        <v>1846</v>
      </c>
      <c r="B89" s="22"/>
      <c r="C89" s="22"/>
      <c r="D89" s="22"/>
      <c r="F89" t="s">
        <v>1846</v>
      </c>
      <c r="G89" s="22"/>
      <c r="H89" s="22"/>
      <c r="I89" s="22"/>
      <c r="K89" t="s">
        <v>1846</v>
      </c>
      <c r="L89" s="22"/>
      <c r="M89" s="22"/>
      <c r="N89" s="22"/>
      <c r="P89" t="s">
        <v>1846</v>
      </c>
      <c r="Q89" s="22"/>
      <c r="R89" s="22"/>
      <c r="S89" s="22"/>
    </row>
    <row r="90" spans="1:19" x14ac:dyDescent="0.25">
      <c r="A90" s="25" t="s">
        <v>1242</v>
      </c>
      <c r="B90" s="26">
        <f>SUM(B80:B89)</f>
        <v>0</v>
      </c>
      <c r="C90" s="26">
        <f>SUM(C80:C89)</f>
        <v>0</v>
      </c>
      <c r="D90" s="26">
        <f>SUM(D80:D89)</f>
        <v>0</v>
      </c>
      <c r="F90" s="25" t="s">
        <v>1242</v>
      </c>
      <c r="G90" s="26">
        <f>SUM(G80:G89)</f>
        <v>0</v>
      </c>
      <c r="H90" s="26">
        <f>SUM(H80:H89)</f>
        <v>0</v>
      </c>
      <c r="I90" s="26">
        <f>SUM(I80:I89)</f>
        <v>0</v>
      </c>
      <c r="K90" s="25" t="s">
        <v>1242</v>
      </c>
      <c r="L90" s="26">
        <f>SUM(L80:L89)</f>
        <v>0</v>
      </c>
      <c r="M90" s="26">
        <f>SUM(M80:M89)</f>
        <v>0</v>
      </c>
      <c r="N90" s="26">
        <f>SUM(N80:N89)</f>
        <v>0</v>
      </c>
      <c r="P90" s="25" t="s">
        <v>1242</v>
      </c>
      <c r="Q90" s="26">
        <f>SUM(Q80:Q89)</f>
        <v>0</v>
      </c>
      <c r="R90" s="26">
        <f>SUM(R80:R89)</f>
        <v>0</v>
      </c>
      <c r="S90" s="26">
        <f>SUM(S80:S89)</f>
        <v>0</v>
      </c>
    </row>
    <row r="91" spans="1:19" x14ac:dyDescent="0.25">
      <c r="A91" s="249" t="s">
        <v>1243</v>
      </c>
      <c r="B91" s="250">
        <f>SUM(Table2172529[[#This Row],[Profit]]-Table2172529[[#This Row],[Loss]])</f>
        <v>0</v>
      </c>
      <c r="C91" s="250">
        <f>SUM(C80:C89)*2</f>
        <v>0</v>
      </c>
      <c r="D91" s="250">
        <f>SUM(D80:D89)</f>
        <v>0</v>
      </c>
      <c r="F91" s="249" t="s">
        <v>1243</v>
      </c>
      <c r="G91" s="250">
        <f>SUM(Table217182630[[#This Row],[Profit]]-Table217182630[[#This Row],[Loss]])</f>
        <v>0</v>
      </c>
      <c r="H91" s="250">
        <f>SUM(H80:H89)*2</f>
        <v>0</v>
      </c>
      <c r="I91" s="250">
        <f>SUM(I80:I89)</f>
        <v>0</v>
      </c>
      <c r="K91" s="249" t="s">
        <v>1243</v>
      </c>
      <c r="L91" s="250">
        <f>SUM(Table217192731[[#This Row],[Profit]]-Table217192731[[#This Row],[Loss]])</f>
        <v>0</v>
      </c>
      <c r="M91" s="250">
        <f>SUM(M80:M89)*2</f>
        <v>0</v>
      </c>
      <c r="N91" s="250">
        <f>SUM(N80:N89)</f>
        <v>0</v>
      </c>
      <c r="P91" s="249" t="s">
        <v>1243</v>
      </c>
      <c r="Q91" s="250">
        <f>SUM(Table217202832[[#This Row],[Profit]]-Table217202832[[#This Row],[Loss]])</f>
        <v>0</v>
      </c>
      <c r="R91" s="250">
        <f>SUM(R80:R89)*2</f>
        <v>0</v>
      </c>
      <c r="S91" s="250">
        <f>SUM(S80:S89)</f>
        <v>0</v>
      </c>
    </row>
    <row r="92" spans="1:19" ht="15.75" thickBot="1" x14ac:dyDescent="0.3"/>
    <row r="93" spans="1:19" ht="15.75" thickTop="1" x14ac:dyDescent="0.25">
      <c r="H93" s="569" t="s">
        <v>3174</v>
      </c>
      <c r="I93" s="570"/>
      <c r="J93" s="570"/>
      <c r="K93" s="570"/>
      <c r="L93" s="571"/>
    </row>
    <row r="94" spans="1:19" ht="15" customHeight="1" thickBot="1" x14ac:dyDescent="0.3">
      <c r="H94" s="572"/>
      <c r="I94" s="573"/>
      <c r="J94" s="573"/>
      <c r="K94" s="573"/>
      <c r="L94" s="574"/>
    </row>
    <row r="95" spans="1:19" ht="15.75" thickTop="1" x14ac:dyDescent="0.25"/>
    <row r="96" spans="1:19" ht="15.75" x14ac:dyDescent="0.25">
      <c r="A96" s="567" t="s">
        <v>3475</v>
      </c>
      <c r="B96" s="568"/>
      <c r="C96" s="568"/>
      <c r="D96" s="568"/>
      <c r="F96" s="567" t="s">
        <v>3476</v>
      </c>
      <c r="G96" s="568"/>
      <c r="H96" s="568"/>
      <c r="I96" s="568"/>
      <c r="K96" s="567" t="s">
        <v>3477</v>
      </c>
      <c r="L96" s="568"/>
      <c r="M96" s="568"/>
      <c r="N96" s="568"/>
      <c r="P96" s="567" t="s">
        <v>3478</v>
      </c>
      <c r="Q96" s="568"/>
      <c r="R96" s="568"/>
      <c r="S96" s="568"/>
    </row>
    <row r="97" spans="1:19" ht="15.75" x14ac:dyDescent="0.25">
      <c r="A97" s="23" t="s">
        <v>1229</v>
      </c>
      <c r="B97" s="23" t="s">
        <v>1241</v>
      </c>
      <c r="C97" s="23" t="s">
        <v>18</v>
      </c>
      <c r="D97" s="23" t="s">
        <v>630</v>
      </c>
      <c r="F97" s="23" t="s">
        <v>1229</v>
      </c>
      <c r="G97" s="23" t="s">
        <v>1241</v>
      </c>
      <c r="H97" s="23" t="s">
        <v>18</v>
      </c>
      <c r="I97" s="23" t="s">
        <v>630</v>
      </c>
      <c r="K97" s="23" t="s">
        <v>1229</v>
      </c>
      <c r="L97" s="23" t="s">
        <v>1241</v>
      </c>
      <c r="M97" s="23" t="s">
        <v>18</v>
      </c>
      <c r="N97" s="23" t="s">
        <v>630</v>
      </c>
      <c r="P97" s="23" t="s">
        <v>1229</v>
      </c>
      <c r="Q97" s="23" t="s">
        <v>1241</v>
      </c>
      <c r="R97" s="23" t="s">
        <v>18</v>
      </c>
      <c r="S97" s="23" t="s">
        <v>630</v>
      </c>
    </row>
    <row r="98" spans="1:19" x14ac:dyDescent="0.25">
      <c r="A98" t="s">
        <v>1231</v>
      </c>
      <c r="B98" s="22"/>
      <c r="C98" s="22"/>
      <c r="D98" s="22"/>
      <c r="F98" t="s">
        <v>1231</v>
      </c>
      <c r="G98" s="22"/>
      <c r="H98" s="22"/>
      <c r="I98" s="22"/>
      <c r="K98" t="s">
        <v>1231</v>
      </c>
      <c r="L98" s="22"/>
      <c r="M98" s="22"/>
      <c r="N98" s="22"/>
      <c r="P98" t="s">
        <v>1231</v>
      </c>
      <c r="Q98" s="22"/>
      <c r="R98" s="22"/>
      <c r="S98" s="22"/>
    </row>
    <row r="99" spans="1:19" x14ac:dyDescent="0.25">
      <c r="A99" t="s">
        <v>3700</v>
      </c>
      <c r="B99" s="22"/>
      <c r="C99" s="22"/>
      <c r="D99" s="22"/>
      <c r="F99" t="s">
        <v>3700</v>
      </c>
      <c r="G99" s="22"/>
      <c r="H99" s="22"/>
      <c r="I99" s="22"/>
      <c r="K99" t="s">
        <v>3700</v>
      </c>
      <c r="L99" s="22"/>
      <c r="M99" s="22"/>
      <c r="N99" s="22"/>
      <c r="P99" t="s">
        <v>3700</v>
      </c>
      <c r="Q99" s="22"/>
      <c r="R99" s="22"/>
      <c r="S99" s="22"/>
    </row>
    <row r="100" spans="1:19" x14ac:dyDescent="0.25">
      <c r="A100" t="s">
        <v>1234</v>
      </c>
      <c r="B100" s="22"/>
      <c r="C100" s="22"/>
      <c r="D100" s="22"/>
      <c r="F100" t="s">
        <v>1234</v>
      </c>
      <c r="G100" s="22"/>
      <c r="H100" s="22"/>
      <c r="I100" s="22"/>
      <c r="K100" t="s">
        <v>1234</v>
      </c>
      <c r="L100" s="22"/>
      <c r="M100" s="22"/>
      <c r="N100" s="22"/>
      <c r="P100" t="s">
        <v>1234</v>
      </c>
      <c r="Q100" s="22"/>
      <c r="R100" s="22"/>
      <c r="S100" s="22"/>
    </row>
    <row r="101" spans="1:19" x14ac:dyDescent="0.25">
      <c r="A101" t="s">
        <v>1232</v>
      </c>
      <c r="B101" s="22"/>
      <c r="C101" s="22"/>
      <c r="D101" s="22"/>
      <c r="F101" t="s">
        <v>1232</v>
      </c>
      <c r="G101" s="22"/>
      <c r="H101" s="22"/>
      <c r="I101" s="22"/>
      <c r="K101" t="s">
        <v>1232</v>
      </c>
      <c r="L101" s="22"/>
      <c r="M101" s="22"/>
      <c r="N101" s="22"/>
      <c r="P101" t="s">
        <v>1232</v>
      </c>
      <c r="Q101" s="22"/>
      <c r="R101" s="22"/>
      <c r="S101" s="22"/>
    </row>
    <row r="102" spans="1:19" x14ac:dyDescent="0.25">
      <c r="A102" t="s">
        <v>1235</v>
      </c>
      <c r="B102" s="22"/>
      <c r="C102" s="22"/>
      <c r="D102" s="22"/>
      <c r="F102" t="s">
        <v>1235</v>
      </c>
      <c r="G102" s="22"/>
      <c r="H102" s="22"/>
      <c r="I102" s="22"/>
      <c r="K102" t="s">
        <v>1235</v>
      </c>
      <c r="L102" s="22"/>
      <c r="M102" s="22"/>
      <c r="N102" s="22"/>
      <c r="P102" t="s">
        <v>1235</v>
      </c>
      <c r="Q102" s="22"/>
      <c r="R102" s="22"/>
      <c r="S102" s="22"/>
    </row>
    <row r="103" spans="1:19" x14ac:dyDescent="0.25">
      <c r="A103" t="s">
        <v>1238</v>
      </c>
      <c r="B103" s="22"/>
      <c r="C103" s="22"/>
      <c r="D103" s="22"/>
      <c r="F103" t="s">
        <v>1238</v>
      </c>
      <c r="G103" s="22"/>
      <c r="H103" s="22"/>
      <c r="I103" s="22"/>
      <c r="K103" t="s">
        <v>1238</v>
      </c>
      <c r="L103" s="22"/>
      <c r="M103" s="22"/>
      <c r="N103" s="22"/>
      <c r="P103" t="s">
        <v>1238</v>
      </c>
      <c r="Q103" s="22"/>
      <c r="R103" s="22"/>
      <c r="S103" s="22"/>
    </row>
    <row r="104" spans="1:19" x14ac:dyDescent="0.25">
      <c r="A104" t="s">
        <v>1239</v>
      </c>
      <c r="B104" s="22"/>
      <c r="C104" s="22"/>
      <c r="D104" s="22"/>
      <c r="F104" t="s">
        <v>1239</v>
      </c>
      <c r="G104" s="22"/>
      <c r="H104" s="22"/>
      <c r="I104" s="22"/>
      <c r="K104" t="s">
        <v>1239</v>
      </c>
      <c r="L104" s="22"/>
      <c r="M104" s="22"/>
      <c r="N104" s="22"/>
      <c r="P104" t="s">
        <v>1239</v>
      </c>
      <c r="Q104" s="22"/>
      <c r="R104" s="22"/>
      <c r="S104" s="22"/>
    </row>
    <row r="105" spans="1:19" x14ac:dyDescent="0.25">
      <c r="A105" t="s">
        <v>1236</v>
      </c>
      <c r="B105" s="22"/>
      <c r="C105" s="22"/>
      <c r="D105" s="22"/>
      <c r="F105" t="s">
        <v>1236</v>
      </c>
      <c r="G105" s="22"/>
      <c r="H105" s="22"/>
      <c r="I105" s="22"/>
      <c r="K105" t="s">
        <v>1236</v>
      </c>
      <c r="L105" s="22"/>
      <c r="M105" s="22"/>
      <c r="N105" s="22"/>
      <c r="P105" t="s">
        <v>1236</v>
      </c>
      <c r="Q105" s="22"/>
      <c r="R105" s="22"/>
      <c r="S105" s="22"/>
    </row>
    <row r="106" spans="1:19" x14ac:dyDescent="0.25">
      <c r="A106" t="s">
        <v>1233</v>
      </c>
      <c r="B106" s="22"/>
      <c r="C106" s="22"/>
      <c r="D106" s="22"/>
      <c r="F106" t="s">
        <v>1233</v>
      </c>
      <c r="G106" s="22"/>
      <c r="H106" s="22"/>
      <c r="I106" s="22"/>
      <c r="K106" t="s">
        <v>1233</v>
      </c>
      <c r="L106" s="22"/>
      <c r="M106" s="22"/>
      <c r="N106" s="22"/>
      <c r="P106" t="s">
        <v>1233</v>
      </c>
      <c r="Q106" s="22"/>
      <c r="R106" s="22"/>
      <c r="S106" s="22"/>
    </row>
    <row r="107" spans="1:19" x14ac:dyDescent="0.25">
      <c r="A107" t="s">
        <v>1846</v>
      </c>
      <c r="B107" s="22"/>
      <c r="C107" s="22"/>
      <c r="D107" s="22"/>
      <c r="F107" t="s">
        <v>1846</v>
      </c>
      <c r="G107" s="22"/>
      <c r="H107" s="22"/>
      <c r="I107" s="22"/>
      <c r="K107" t="s">
        <v>1846</v>
      </c>
      <c r="L107" s="22"/>
      <c r="M107" s="22"/>
      <c r="N107" s="22"/>
      <c r="P107" t="s">
        <v>1846</v>
      </c>
      <c r="Q107" s="22"/>
      <c r="R107" s="22"/>
      <c r="S107" s="22"/>
    </row>
    <row r="108" spans="1:19" x14ac:dyDescent="0.25">
      <c r="A108" s="25" t="s">
        <v>1242</v>
      </c>
      <c r="B108" s="26">
        <f>SUM(B98:B107)</f>
        <v>0</v>
      </c>
      <c r="C108" s="26">
        <f>SUM(C98:C107)</f>
        <v>0</v>
      </c>
      <c r="D108" s="26">
        <f>SUM(D98:D107)</f>
        <v>0</v>
      </c>
      <c r="F108" s="25" t="s">
        <v>1242</v>
      </c>
      <c r="G108" s="26">
        <f>SUM(G98:G107)</f>
        <v>0</v>
      </c>
      <c r="H108" s="26">
        <f>SUM(H98:H107)</f>
        <v>0</v>
      </c>
      <c r="I108" s="26">
        <f>SUM(I98:I107)</f>
        <v>0</v>
      </c>
      <c r="K108" s="25" t="s">
        <v>1242</v>
      </c>
      <c r="L108" s="26">
        <f>SUM(L98:L107)</f>
        <v>0</v>
      </c>
      <c r="M108" s="26">
        <f>SUM(M98:M107)</f>
        <v>0</v>
      </c>
      <c r="N108" s="26">
        <f>SUM(N98:N107)</f>
        <v>0</v>
      </c>
      <c r="P108" s="25" t="s">
        <v>1242</v>
      </c>
      <c r="Q108" s="26">
        <f>SUM(Q98:Q107)</f>
        <v>0</v>
      </c>
      <c r="R108" s="26">
        <f>SUM(R98:R107)</f>
        <v>0</v>
      </c>
      <c r="S108" s="26">
        <f>SUM(S98:S107)</f>
        <v>0</v>
      </c>
    </row>
    <row r="109" spans="1:19" x14ac:dyDescent="0.25">
      <c r="A109" s="249" t="s">
        <v>1243</v>
      </c>
      <c r="B109" s="250">
        <f>SUM(Table2172533[[#This Row],[Profit]]-Table2172533[[#This Row],[Loss]])</f>
        <v>0</v>
      </c>
      <c r="C109" s="250">
        <f>SUM(C98:C107)*2</f>
        <v>0</v>
      </c>
      <c r="D109" s="250">
        <f>SUM(D98:D107)</f>
        <v>0</v>
      </c>
      <c r="F109" s="249" t="s">
        <v>1243</v>
      </c>
      <c r="G109" s="250">
        <f>SUM(Table217182634[[#This Row],[Profit]]-Table217182634[[#This Row],[Loss]])</f>
        <v>0</v>
      </c>
      <c r="H109" s="250">
        <f>SUM(H98:H107)*2</f>
        <v>0</v>
      </c>
      <c r="I109" s="250">
        <f>SUM(I98:I107)</f>
        <v>0</v>
      </c>
      <c r="K109" s="249" t="s">
        <v>1243</v>
      </c>
      <c r="L109" s="250">
        <f>SUM(Table217192735[[#This Row],[Profit]]-Table217192735[[#This Row],[Loss]])</f>
        <v>0</v>
      </c>
      <c r="M109" s="250">
        <f>SUM(M98:M107)*2</f>
        <v>0</v>
      </c>
      <c r="N109" s="250">
        <f>SUM(N98:N107)</f>
        <v>0</v>
      </c>
      <c r="P109" s="249" t="s">
        <v>1243</v>
      </c>
      <c r="Q109" s="250">
        <f>SUM(Table217202836[[#This Row],[Profit]]-Table217202836[[#This Row],[Loss]])</f>
        <v>0</v>
      </c>
      <c r="R109" s="250">
        <f>SUM(R98:R107)*2</f>
        <v>0</v>
      </c>
      <c r="S109" s="250">
        <f>SUM(S98:S107)</f>
        <v>0</v>
      </c>
    </row>
    <row r="112" spans="1:19" ht="15.75" x14ac:dyDescent="0.25">
      <c r="A112" s="567" t="s">
        <v>3479</v>
      </c>
      <c r="B112" s="568"/>
      <c r="C112" s="568"/>
      <c r="D112" s="568"/>
      <c r="F112" s="567" t="s">
        <v>3480</v>
      </c>
      <c r="G112" s="568"/>
      <c r="H112" s="568"/>
      <c r="I112" s="568"/>
      <c r="K112" s="567" t="s">
        <v>3481</v>
      </c>
      <c r="L112" s="568"/>
      <c r="M112" s="568"/>
      <c r="N112" s="568"/>
      <c r="P112" s="567" t="s">
        <v>3482</v>
      </c>
      <c r="Q112" s="568"/>
      <c r="R112" s="568"/>
      <c r="S112" s="568"/>
    </row>
    <row r="113" spans="1:19" ht="15.75" customHeight="1" x14ac:dyDescent="0.25">
      <c r="A113" s="23" t="s">
        <v>1229</v>
      </c>
      <c r="B113" s="23" t="s">
        <v>1241</v>
      </c>
      <c r="C113" s="23" t="s">
        <v>18</v>
      </c>
      <c r="D113" s="23" t="s">
        <v>630</v>
      </c>
      <c r="F113" s="23" t="s">
        <v>1229</v>
      </c>
      <c r="G113" s="23" t="s">
        <v>1241</v>
      </c>
      <c r="H113" s="23" t="s">
        <v>18</v>
      </c>
      <c r="I113" s="23" t="s">
        <v>630</v>
      </c>
      <c r="K113" s="23" t="s">
        <v>1229</v>
      </c>
      <c r="L113" s="23" t="s">
        <v>1241</v>
      </c>
      <c r="M113" s="23" t="s">
        <v>18</v>
      </c>
      <c r="N113" s="23" t="s">
        <v>630</v>
      </c>
      <c r="P113" s="23" t="s">
        <v>1229</v>
      </c>
      <c r="Q113" s="23" t="s">
        <v>1241</v>
      </c>
      <c r="R113" s="23" t="s">
        <v>18</v>
      </c>
      <c r="S113" s="23" t="s">
        <v>630</v>
      </c>
    </row>
    <row r="114" spans="1:19" ht="15.75" customHeight="1" x14ac:dyDescent="0.25">
      <c r="A114" t="s">
        <v>1231</v>
      </c>
      <c r="B114" s="22"/>
      <c r="C114" s="22"/>
      <c r="D114" s="22"/>
      <c r="F114" t="s">
        <v>1231</v>
      </c>
      <c r="G114" s="22"/>
      <c r="H114" s="22"/>
      <c r="I114" s="22"/>
      <c r="K114" t="s">
        <v>1231</v>
      </c>
      <c r="L114" s="22"/>
      <c r="M114" s="22"/>
      <c r="N114" s="22"/>
      <c r="P114" t="s">
        <v>1231</v>
      </c>
      <c r="Q114" s="22"/>
      <c r="R114" s="22"/>
      <c r="S114" s="22"/>
    </row>
    <row r="115" spans="1:19" x14ac:dyDescent="0.25">
      <c r="A115" t="s">
        <v>3700</v>
      </c>
      <c r="B115" s="22"/>
      <c r="C115" s="22"/>
      <c r="D115" s="22"/>
      <c r="F115" t="s">
        <v>3700</v>
      </c>
      <c r="G115" s="22"/>
      <c r="H115" s="22"/>
      <c r="I115" s="22"/>
      <c r="K115" t="s">
        <v>3700</v>
      </c>
      <c r="L115" s="22"/>
      <c r="M115" s="22"/>
      <c r="N115" s="22"/>
      <c r="P115" t="s">
        <v>3700</v>
      </c>
      <c r="Q115" s="22"/>
      <c r="R115" s="22"/>
      <c r="S115" s="22"/>
    </row>
    <row r="116" spans="1:19" x14ac:dyDescent="0.25">
      <c r="A116" t="s">
        <v>1234</v>
      </c>
      <c r="B116" s="22"/>
      <c r="C116" s="22"/>
      <c r="D116" s="22"/>
      <c r="F116" t="s">
        <v>1234</v>
      </c>
      <c r="G116" s="22"/>
      <c r="H116" s="22"/>
      <c r="I116" s="22"/>
      <c r="K116" t="s">
        <v>1234</v>
      </c>
      <c r="L116" s="22"/>
      <c r="M116" s="22"/>
      <c r="N116" s="22"/>
      <c r="P116" t="s">
        <v>1234</v>
      </c>
      <c r="Q116" s="22"/>
      <c r="R116" s="22"/>
      <c r="S116" s="22"/>
    </row>
    <row r="117" spans="1:19" x14ac:dyDescent="0.25">
      <c r="A117" t="s">
        <v>1232</v>
      </c>
      <c r="B117" s="22"/>
      <c r="C117" s="22"/>
      <c r="D117" s="22"/>
      <c r="F117" t="s">
        <v>1232</v>
      </c>
      <c r="G117" s="22"/>
      <c r="H117" s="22"/>
      <c r="I117" s="22"/>
      <c r="K117" t="s">
        <v>1232</v>
      </c>
      <c r="L117" s="22"/>
      <c r="M117" s="22"/>
      <c r="N117" s="22"/>
      <c r="P117" t="s">
        <v>1232</v>
      </c>
      <c r="Q117" s="22"/>
      <c r="R117" s="22"/>
      <c r="S117" s="22"/>
    </row>
    <row r="118" spans="1:19" x14ac:dyDescent="0.25">
      <c r="A118" t="s">
        <v>1235</v>
      </c>
      <c r="B118" s="22"/>
      <c r="C118" s="22"/>
      <c r="D118" s="22"/>
      <c r="F118" t="s">
        <v>1235</v>
      </c>
      <c r="G118" s="22"/>
      <c r="H118" s="22"/>
      <c r="I118" s="22"/>
      <c r="K118" t="s">
        <v>1235</v>
      </c>
      <c r="L118" s="22"/>
      <c r="M118" s="22"/>
      <c r="N118" s="22"/>
      <c r="P118" t="s">
        <v>1235</v>
      </c>
      <c r="Q118" s="22"/>
      <c r="R118" s="22"/>
      <c r="S118" s="22"/>
    </row>
    <row r="119" spans="1:19" x14ac:dyDescent="0.25">
      <c r="A119" t="s">
        <v>1238</v>
      </c>
      <c r="B119" s="22"/>
      <c r="C119" s="22"/>
      <c r="D119" s="22"/>
      <c r="F119" t="s">
        <v>1238</v>
      </c>
      <c r="G119" s="22"/>
      <c r="H119" s="22"/>
      <c r="I119" s="22"/>
      <c r="K119" t="s">
        <v>1238</v>
      </c>
      <c r="L119" s="22"/>
      <c r="M119" s="22"/>
      <c r="N119" s="22"/>
      <c r="P119" t="s">
        <v>1238</v>
      </c>
      <c r="Q119" s="22"/>
      <c r="R119" s="22"/>
      <c r="S119" s="22"/>
    </row>
    <row r="120" spans="1:19" x14ac:dyDescent="0.25">
      <c r="A120" t="s">
        <v>1239</v>
      </c>
      <c r="B120" s="22"/>
      <c r="C120" s="22"/>
      <c r="D120" s="22"/>
      <c r="F120" t="s">
        <v>1239</v>
      </c>
      <c r="G120" s="22"/>
      <c r="H120" s="22"/>
      <c r="I120" s="22"/>
      <c r="K120" t="s">
        <v>1239</v>
      </c>
      <c r="L120" s="22"/>
      <c r="M120" s="22"/>
      <c r="N120" s="22"/>
      <c r="P120" t="s">
        <v>1239</v>
      </c>
      <c r="Q120" s="22"/>
      <c r="R120" s="22"/>
      <c r="S120" s="22"/>
    </row>
    <row r="121" spans="1:19" x14ac:dyDescent="0.25">
      <c r="A121" t="s">
        <v>1236</v>
      </c>
      <c r="B121" s="22"/>
      <c r="C121" s="22"/>
      <c r="D121" s="22"/>
      <c r="F121" t="s">
        <v>1236</v>
      </c>
      <c r="G121" s="22"/>
      <c r="H121" s="22"/>
      <c r="I121" s="22"/>
      <c r="K121" t="s">
        <v>1236</v>
      </c>
      <c r="L121" s="22"/>
      <c r="M121" s="22"/>
      <c r="N121" s="22"/>
      <c r="P121" t="s">
        <v>1236</v>
      </c>
      <c r="Q121" s="22"/>
      <c r="R121" s="22"/>
      <c r="S121" s="22"/>
    </row>
    <row r="122" spans="1:19" x14ac:dyDescent="0.25">
      <c r="A122" t="s">
        <v>1233</v>
      </c>
      <c r="B122" s="22"/>
      <c r="C122" s="22"/>
      <c r="D122" s="22"/>
      <c r="F122" t="s">
        <v>1233</v>
      </c>
      <c r="G122" s="22"/>
      <c r="H122" s="22"/>
      <c r="I122" s="22"/>
      <c r="K122" t="s">
        <v>1233</v>
      </c>
      <c r="L122" s="22"/>
      <c r="M122" s="22"/>
      <c r="N122" s="22"/>
      <c r="P122" t="s">
        <v>1233</v>
      </c>
      <c r="Q122" s="22"/>
      <c r="R122" s="22"/>
      <c r="S122" s="22"/>
    </row>
    <row r="123" spans="1:19" x14ac:dyDescent="0.25">
      <c r="A123" t="s">
        <v>1846</v>
      </c>
      <c r="B123" s="22"/>
      <c r="C123" s="22"/>
      <c r="D123" s="22"/>
      <c r="F123" t="s">
        <v>1846</v>
      </c>
      <c r="G123" s="22"/>
      <c r="H123" s="22"/>
      <c r="I123" s="22"/>
      <c r="K123" t="s">
        <v>1846</v>
      </c>
      <c r="L123" s="22"/>
      <c r="M123" s="22"/>
      <c r="N123" s="22"/>
      <c r="P123" t="s">
        <v>1846</v>
      </c>
      <c r="Q123" s="22"/>
      <c r="R123" s="22"/>
      <c r="S123" s="22"/>
    </row>
    <row r="124" spans="1:19" x14ac:dyDescent="0.25">
      <c r="A124" s="25" t="s">
        <v>1242</v>
      </c>
      <c r="B124" s="26">
        <f>SUM(B114:B123)</f>
        <v>0</v>
      </c>
      <c r="C124" s="26">
        <f>SUM(C114:C123)</f>
        <v>0</v>
      </c>
      <c r="D124" s="26">
        <f>SUM(D114:D123)</f>
        <v>0</v>
      </c>
      <c r="F124" s="25" t="s">
        <v>1242</v>
      </c>
      <c r="G124" s="26">
        <f>SUM(G114:G123)</f>
        <v>0</v>
      </c>
      <c r="H124" s="26">
        <f>SUM(H114:H123)</f>
        <v>0</v>
      </c>
      <c r="I124" s="26">
        <f>SUM(I114:I123)</f>
        <v>0</v>
      </c>
      <c r="K124" s="25" t="s">
        <v>1242</v>
      </c>
      <c r="L124" s="26">
        <f>SUM(L114:L123)</f>
        <v>0</v>
      </c>
      <c r="M124" s="26">
        <f>SUM(M114:M123)</f>
        <v>0</v>
      </c>
      <c r="N124" s="26">
        <f>SUM(N114:N123)</f>
        <v>0</v>
      </c>
      <c r="P124" s="25" t="s">
        <v>1242</v>
      </c>
      <c r="Q124" s="26">
        <f>SUM(Q114:Q123)</f>
        <v>0</v>
      </c>
      <c r="R124" s="26">
        <f>SUM(R114:R123)</f>
        <v>0</v>
      </c>
      <c r="S124" s="26">
        <f>SUM(S114:S123)</f>
        <v>0</v>
      </c>
    </row>
    <row r="125" spans="1:19" x14ac:dyDescent="0.25">
      <c r="A125" s="249" t="s">
        <v>1243</v>
      </c>
      <c r="B125" s="250">
        <f>SUM(Table217253340[[#This Row],[Profit]]-Table217253340[[#This Row],[Loss]])</f>
        <v>0</v>
      </c>
      <c r="C125" s="250">
        <f>SUM(C114:C123)*2</f>
        <v>0</v>
      </c>
      <c r="D125" s="250">
        <f>SUM(D114:D123)</f>
        <v>0</v>
      </c>
      <c r="F125" s="249" t="s">
        <v>1243</v>
      </c>
      <c r="G125" s="250">
        <f>SUM(Table21718263441[[#This Row],[Profit]]-Table21718263441[[#This Row],[Loss]])</f>
        <v>0</v>
      </c>
      <c r="H125" s="250">
        <f>SUM(H114:H123)*2</f>
        <v>0</v>
      </c>
      <c r="I125" s="250">
        <f>SUM(I114:I123)</f>
        <v>0</v>
      </c>
      <c r="K125" s="249" t="s">
        <v>1243</v>
      </c>
      <c r="L125" s="250">
        <f>SUM(Table21719273542[[#This Row],[Profit]]-Table21719273542[[#This Row],[Loss]])</f>
        <v>0</v>
      </c>
      <c r="M125" s="250">
        <f>SUM(M114:M123)*2</f>
        <v>0</v>
      </c>
      <c r="N125" s="250">
        <f>SUM(N114:N123)</f>
        <v>0</v>
      </c>
      <c r="P125" s="249" t="s">
        <v>1243</v>
      </c>
      <c r="Q125" s="250">
        <f>SUM(Table21720283643[[#This Row],[Profit]]-Table21720283643[[#This Row],[Loss]])</f>
        <v>0</v>
      </c>
      <c r="R125" s="250">
        <f>SUM(R114:R123)*2</f>
        <v>0</v>
      </c>
      <c r="S125" s="250">
        <f>SUM(S114:S123)</f>
        <v>0</v>
      </c>
    </row>
  </sheetData>
  <sortState xmlns:xlrd2="http://schemas.microsoft.com/office/spreadsheetml/2017/richdata2" ref="Y1:Y166">
    <sortCondition ref="Y19:Y166"/>
  </sortState>
  <mergeCells count="28">
    <mergeCell ref="A1:S3"/>
    <mergeCell ref="A96:D96"/>
    <mergeCell ref="F96:I96"/>
    <mergeCell ref="K96:N96"/>
    <mergeCell ref="P96:S96"/>
    <mergeCell ref="A62:D62"/>
    <mergeCell ref="F62:I62"/>
    <mergeCell ref="K62:N62"/>
    <mergeCell ref="P62:S62"/>
    <mergeCell ref="A78:D78"/>
    <mergeCell ref="F78:I78"/>
    <mergeCell ref="K78:N78"/>
    <mergeCell ref="P78:S78"/>
    <mergeCell ref="F8:I8"/>
    <mergeCell ref="K8:N8"/>
    <mergeCell ref="H5:L6"/>
    <mergeCell ref="P112:S112"/>
    <mergeCell ref="P8:S8"/>
    <mergeCell ref="A34:D34"/>
    <mergeCell ref="F34:I34"/>
    <mergeCell ref="K34:N34"/>
    <mergeCell ref="P34:S34"/>
    <mergeCell ref="H59:L60"/>
    <mergeCell ref="A112:D112"/>
    <mergeCell ref="F112:I112"/>
    <mergeCell ref="K112:N112"/>
    <mergeCell ref="A8:D8"/>
    <mergeCell ref="H93:L94"/>
  </mergeCells>
  <phoneticPr fontId="25" type="noConversion"/>
  <dataValidations count="2">
    <dataValidation type="list" allowBlank="1" showInputMessage="1" showErrorMessage="1" sqref="A29 F29 K29 P29 A55 F114:F123 A114:A123 A10 F10 K10 P10 A36 F36:F45 K114:K123 K36:K45 P36:P45 A64:A73 F64:F73 K64:K73 P64:P73 A80:A89 F80:F89 K80:K89 P80:P89 A98:A107 F98:F107 K98:K107 P98:P107 P114:P123" xr:uid="{40E5A821-0F58-4D7E-AA8D-529B0A184C52}">
      <formula1>"NAS100, US30, EURUSD, USDJPY, GBPUSD, AUDUSD, USDCAD, USDCHF, NZDUSD, XAU/USD"</formula1>
    </dataValidation>
    <dataValidation type="list" allowBlank="1" showInputMessage="1" showErrorMessage="1" sqref="A11:A28 F11:F28 K11:K28 P11:P28 A37:A54" xr:uid="{D6CA2D43-5FDD-415E-9DB9-654FCF034E05}">
      <formula1>"NASDAQ100, AUD/CAD, AUD/JPY, AUD/NZD, AUD/USD, CHF/JPY, EUR/AUD, EUR/CAD,  EUR/CHF, EUR/GBP, EUR/JPY, EUR/USD, GBP/CHF, GBP/JPY, GBP/USD, NZD/USD, USD/CAD, USD/CHF, USD/JPY, XAU/USD"</formula1>
    </dataValidation>
  </dataValidations>
  <pageMargins left="0.7" right="0.7" top="0.75" bottom="0.75" header="0.3" footer="0.3"/>
  <pageSetup paperSize="9" orientation="portrait" horizontalDpi="4294967293" verticalDpi="0" r:id="rId1"/>
  <legacyDrawing r:id="rId2"/>
  <tableParts count="24">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F182D-A2D1-4352-A830-B7CEEF56E175}">
  <sheetPr codeName="Sheet4"/>
  <dimension ref="A2:S139"/>
  <sheetViews>
    <sheetView topLeftCell="A91" zoomScale="70" zoomScaleNormal="70" workbookViewId="0">
      <selection activeCell="B105" sqref="B105"/>
    </sheetView>
  </sheetViews>
  <sheetFormatPr defaultRowHeight="15" x14ac:dyDescent="0.25"/>
  <cols>
    <col min="1" max="1" width="24.5703125" bestFit="1" customWidth="1"/>
    <col min="2" max="3" width="11" customWidth="1"/>
    <col min="4" max="4" width="13" bestFit="1" customWidth="1"/>
    <col min="5" max="5" width="11" customWidth="1"/>
    <col min="6" max="6" width="17.5703125" bestFit="1" customWidth="1"/>
    <col min="7" max="7" width="24.5703125" bestFit="1" customWidth="1"/>
    <col min="8" max="8" width="12" bestFit="1" customWidth="1"/>
    <col min="9" max="9" width="11.140625" bestFit="1" customWidth="1"/>
    <col min="10" max="10" width="9.5703125" bestFit="1" customWidth="1"/>
    <col min="11" max="11" width="17.5703125" bestFit="1" customWidth="1"/>
    <col min="12" max="12" width="11" customWidth="1"/>
    <col min="13" max="13" width="24.5703125" bestFit="1" customWidth="1"/>
    <col min="14" max="14" width="7.42578125" bestFit="1" customWidth="1"/>
    <col min="15" max="15" width="11.140625" bestFit="1" customWidth="1"/>
    <col min="16" max="16" width="17.5703125" bestFit="1" customWidth="1"/>
  </cols>
  <sheetData>
    <row r="2" spans="1:16" ht="18.75" customHeight="1" x14ac:dyDescent="0.25">
      <c r="G2" s="602" t="s">
        <v>1228</v>
      </c>
      <c r="H2" s="602"/>
      <c r="I2" s="602"/>
      <c r="J2" s="602"/>
      <c r="K2" s="602"/>
      <c r="L2" s="602"/>
    </row>
    <row r="3" spans="1:16" ht="15" customHeight="1" x14ac:dyDescent="0.25">
      <c r="G3" s="602"/>
      <c r="H3" s="602"/>
      <c r="I3" s="602"/>
      <c r="J3" s="602"/>
      <c r="K3" s="602"/>
      <c r="L3" s="602"/>
    </row>
    <row r="4" spans="1:16" ht="15" customHeight="1" x14ac:dyDescent="0.25">
      <c r="C4" s="29"/>
      <c r="D4" s="29"/>
      <c r="E4" s="29"/>
      <c r="F4" s="29"/>
      <c r="G4" s="29"/>
      <c r="H4" s="29"/>
      <c r="I4" s="29"/>
    </row>
    <row r="5" spans="1:16" x14ac:dyDescent="0.25">
      <c r="F5" s="24"/>
      <c r="G5" s="24"/>
      <c r="H5" s="24"/>
    </row>
    <row r="6" spans="1:16" ht="15.75" x14ac:dyDescent="0.25">
      <c r="A6" s="567" t="s">
        <v>1230</v>
      </c>
      <c r="B6" s="568"/>
      <c r="C6" s="568"/>
      <c r="D6" s="568"/>
      <c r="F6" s="24"/>
      <c r="G6" s="567" t="s">
        <v>1244</v>
      </c>
      <c r="H6" s="568"/>
      <c r="I6" s="568"/>
      <c r="J6" s="568"/>
      <c r="M6" s="567" t="s">
        <v>1245</v>
      </c>
      <c r="N6" s="568"/>
      <c r="O6" s="568"/>
      <c r="P6" s="568"/>
    </row>
    <row r="7" spans="1:16" ht="15.75" x14ac:dyDescent="0.25">
      <c r="A7" s="23" t="s">
        <v>1229</v>
      </c>
      <c r="B7" s="23" t="s">
        <v>1241</v>
      </c>
      <c r="C7" s="23" t="s">
        <v>18</v>
      </c>
      <c r="D7" s="23" t="s">
        <v>630</v>
      </c>
      <c r="E7" s="24"/>
      <c r="F7" s="24"/>
      <c r="G7" s="23" t="s">
        <v>1229</v>
      </c>
      <c r="H7" s="23" t="s">
        <v>1241</v>
      </c>
      <c r="I7" s="23" t="s">
        <v>18</v>
      </c>
      <c r="J7" s="23" t="s">
        <v>630</v>
      </c>
      <c r="M7" s="23" t="s">
        <v>1229</v>
      </c>
      <c r="N7" s="23" t="s">
        <v>1241</v>
      </c>
      <c r="O7" s="23" t="s">
        <v>18</v>
      </c>
      <c r="P7" s="23" t="s">
        <v>630</v>
      </c>
    </row>
    <row r="8" spans="1:16" x14ac:dyDescent="0.25">
      <c r="A8" t="s">
        <v>1231</v>
      </c>
      <c r="B8" s="22">
        <v>2</v>
      </c>
      <c r="C8" s="22">
        <v>1</v>
      </c>
      <c r="D8" s="22">
        <v>1</v>
      </c>
      <c r="E8" s="24"/>
      <c r="F8" s="24"/>
      <c r="G8" t="s">
        <v>1231</v>
      </c>
      <c r="H8" s="22">
        <v>3</v>
      </c>
      <c r="I8" s="22">
        <v>2</v>
      </c>
      <c r="J8" s="22">
        <v>1</v>
      </c>
      <c r="M8" t="s">
        <v>1231</v>
      </c>
      <c r="N8" s="22">
        <v>2</v>
      </c>
      <c r="O8" s="22">
        <v>1</v>
      </c>
      <c r="P8" s="22">
        <v>1</v>
      </c>
    </row>
    <row r="9" spans="1:16" x14ac:dyDescent="0.25">
      <c r="A9" t="s">
        <v>1232</v>
      </c>
      <c r="B9" s="22">
        <v>3</v>
      </c>
      <c r="C9" s="22">
        <v>1</v>
      </c>
      <c r="D9" s="22">
        <v>2</v>
      </c>
      <c r="E9" s="24"/>
      <c r="F9" s="24"/>
      <c r="G9" t="s">
        <v>1232</v>
      </c>
      <c r="H9" s="22">
        <v>2</v>
      </c>
      <c r="I9" s="22">
        <v>2</v>
      </c>
      <c r="J9" s="22">
        <v>0</v>
      </c>
      <c r="M9" t="s">
        <v>1232</v>
      </c>
      <c r="N9" s="22">
        <v>2</v>
      </c>
      <c r="O9" s="22">
        <v>1</v>
      </c>
      <c r="P9" s="22">
        <v>1</v>
      </c>
    </row>
    <row r="10" spans="1:16" x14ac:dyDescent="0.25">
      <c r="A10" t="s">
        <v>1233</v>
      </c>
      <c r="B10" s="22">
        <v>4</v>
      </c>
      <c r="C10" s="22">
        <v>2</v>
      </c>
      <c r="D10" s="22">
        <v>2</v>
      </c>
      <c r="G10" t="s">
        <v>1233</v>
      </c>
      <c r="H10" s="22">
        <v>3</v>
      </c>
      <c r="I10" s="22">
        <v>2</v>
      </c>
      <c r="J10" s="22">
        <v>1</v>
      </c>
      <c r="M10" t="s">
        <v>1233</v>
      </c>
      <c r="N10" s="22">
        <v>1</v>
      </c>
      <c r="O10" s="22">
        <v>1</v>
      </c>
      <c r="P10" s="22">
        <v>0</v>
      </c>
    </row>
    <row r="11" spans="1:16" x14ac:dyDescent="0.25">
      <c r="A11" t="s">
        <v>1234</v>
      </c>
      <c r="B11" s="22">
        <v>3</v>
      </c>
      <c r="C11" s="22">
        <v>3</v>
      </c>
      <c r="D11" s="22">
        <v>0</v>
      </c>
      <c r="G11" t="s">
        <v>1234</v>
      </c>
      <c r="H11" s="22">
        <v>1</v>
      </c>
      <c r="I11" s="22">
        <v>0</v>
      </c>
      <c r="J11" s="22">
        <v>1</v>
      </c>
      <c r="M11" t="s">
        <v>1234</v>
      </c>
      <c r="N11" s="22">
        <v>2</v>
      </c>
      <c r="O11" s="22">
        <v>0</v>
      </c>
      <c r="P11" s="22">
        <v>2</v>
      </c>
    </row>
    <row r="12" spans="1:16" x14ac:dyDescent="0.25">
      <c r="A12" t="s">
        <v>1235</v>
      </c>
      <c r="B12" s="22">
        <v>3</v>
      </c>
      <c r="C12" s="22">
        <v>1</v>
      </c>
      <c r="D12" s="22">
        <v>2</v>
      </c>
      <c r="G12" t="s">
        <v>1235</v>
      </c>
      <c r="H12" s="22">
        <v>3</v>
      </c>
      <c r="I12" s="22">
        <v>2</v>
      </c>
      <c r="J12" s="22">
        <v>1</v>
      </c>
      <c r="M12" t="s">
        <v>1235</v>
      </c>
      <c r="N12" s="22">
        <v>2</v>
      </c>
      <c r="O12" s="22">
        <v>1</v>
      </c>
      <c r="P12" s="22">
        <v>1</v>
      </c>
    </row>
    <row r="13" spans="1:16" x14ac:dyDescent="0.25">
      <c r="A13" t="s">
        <v>1236</v>
      </c>
      <c r="B13" s="22">
        <v>1</v>
      </c>
      <c r="C13" s="22">
        <v>1</v>
      </c>
      <c r="D13" s="22">
        <v>0</v>
      </c>
      <c r="G13" t="s">
        <v>1236</v>
      </c>
      <c r="H13" s="22">
        <v>2</v>
      </c>
      <c r="I13" s="22">
        <v>1</v>
      </c>
      <c r="J13" s="22">
        <v>1</v>
      </c>
      <c r="M13" t="s">
        <v>1236</v>
      </c>
      <c r="N13" s="22">
        <v>0</v>
      </c>
      <c r="O13" s="22">
        <v>0</v>
      </c>
      <c r="P13" s="22">
        <v>0</v>
      </c>
    </row>
    <row r="14" spans="1:16" x14ac:dyDescent="0.25">
      <c r="A14" t="s">
        <v>1237</v>
      </c>
      <c r="B14" s="22">
        <v>1</v>
      </c>
      <c r="C14" s="22">
        <v>0</v>
      </c>
      <c r="D14" s="22">
        <v>1</v>
      </c>
      <c r="G14" t="s">
        <v>1237</v>
      </c>
      <c r="H14" s="22">
        <v>1</v>
      </c>
      <c r="I14" s="22">
        <v>1</v>
      </c>
      <c r="J14" s="22">
        <v>1</v>
      </c>
      <c r="M14" t="s">
        <v>1237</v>
      </c>
      <c r="N14" s="22">
        <v>3</v>
      </c>
      <c r="O14" s="22">
        <v>1</v>
      </c>
      <c r="P14" s="22">
        <v>2</v>
      </c>
    </row>
    <row r="15" spans="1:16" x14ac:dyDescent="0.25">
      <c r="A15" t="s">
        <v>1238</v>
      </c>
      <c r="B15" s="22">
        <v>1</v>
      </c>
      <c r="C15" s="22">
        <v>1</v>
      </c>
      <c r="D15" s="22">
        <v>0</v>
      </c>
      <c r="G15" t="s">
        <v>1238</v>
      </c>
      <c r="H15" s="22">
        <v>2</v>
      </c>
      <c r="I15" s="22">
        <v>0</v>
      </c>
      <c r="J15" s="22">
        <v>2</v>
      </c>
      <c r="M15" t="s">
        <v>1238</v>
      </c>
      <c r="N15" s="22">
        <v>1</v>
      </c>
      <c r="O15" s="22">
        <v>0</v>
      </c>
      <c r="P15" s="22">
        <v>1</v>
      </c>
    </row>
    <row r="16" spans="1:16" x14ac:dyDescent="0.25">
      <c r="A16" t="s">
        <v>1239</v>
      </c>
      <c r="B16" s="22">
        <v>1</v>
      </c>
      <c r="C16" s="22">
        <v>0</v>
      </c>
      <c r="D16" s="22">
        <v>1</v>
      </c>
      <c r="G16" t="s">
        <v>1239</v>
      </c>
      <c r="H16" s="22">
        <v>0</v>
      </c>
      <c r="I16" s="22">
        <v>0</v>
      </c>
      <c r="J16" s="22">
        <v>0</v>
      </c>
      <c r="M16" t="s">
        <v>1239</v>
      </c>
      <c r="N16" s="22">
        <v>1</v>
      </c>
      <c r="O16" s="22">
        <v>0</v>
      </c>
      <c r="P16" s="22">
        <v>1</v>
      </c>
    </row>
    <row r="17" spans="1:16" x14ac:dyDescent="0.25">
      <c r="A17" t="s">
        <v>1240</v>
      </c>
      <c r="B17" s="22">
        <v>1</v>
      </c>
      <c r="C17" s="22">
        <v>0</v>
      </c>
      <c r="D17" s="22">
        <v>1</v>
      </c>
      <c r="G17" t="s">
        <v>1240</v>
      </c>
      <c r="H17" s="22">
        <v>1</v>
      </c>
      <c r="I17" s="22">
        <v>1</v>
      </c>
      <c r="J17" s="22">
        <v>1</v>
      </c>
      <c r="M17" t="s">
        <v>1240</v>
      </c>
      <c r="N17" s="22">
        <v>2</v>
      </c>
      <c r="O17" s="22">
        <v>0</v>
      </c>
      <c r="P17" s="22">
        <v>2</v>
      </c>
    </row>
    <row r="18" spans="1:16" x14ac:dyDescent="0.25">
      <c r="A18" s="25" t="s">
        <v>1242</v>
      </c>
      <c r="B18" s="26">
        <f>SUM(B8:B17)</f>
        <v>20</v>
      </c>
      <c r="C18" s="26">
        <f>SUM(C8:C17)</f>
        <v>10</v>
      </c>
      <c r="D18" s="26">
        <f>SUM(D8:D17)</f>
        <v>10</v>
      </c>
      <c r="G18" s="25" t="s">
        <v>1242</v>
      </c>
      <c r="H18" s="26">
        <f>SUM(H8:H17)</f>
        <v>18</v>
      </c>
      <c r="I18" s="26">
        <f>SUM(I8:I17)</f>
        <v>11</v>
      </c>
      <c r="J18" s="26">
        <f>SUM(J8:J17)</f>
        <v>9</v>
      </c>
      <c r="M18" s="25" t="s">
        <v>1242</v>
      </c>
      <c r="N18" s="26">
        <f>SUM(N8:N17)</f>
        <v>16</v>
      </c>
      <c r="O18" s="26">
        <f>SUM(O8:O17)</f>
        <v>5</v>
      </c>
      <c r="P18" s="26">
        <f>SUM(P8:P17)</f>
        <v>11</v>
      </c>
    </row>
    <row r="19" spans="1:16" ht="15.75" thickBot="1" x14ac:dyDescent="0.3">
      <c r="A19" s="27" t="s">
        <v>1243</v>
      </c>
      <c r="B19" s="34">
        <f>SUM(Table2[[#This Row],[Profit]]-Table2[[#This Row],[Loss]])</f>
        <v>5</v>
      </c>
      <c r="C19" s="28">
        <f>SUM(C8*1.5,C9*1.5,C10*1.5,C12*1.5,C11*1.5,C13*1.5,C14*1.5,C15*1.5,C16*1.5,C17*1.5)</f>
        <v>15</v>
      </c>
      <c r="D19" s="28">
        <f>SUM(D8:D17)</f>
        <v>10</v>
      </c>
      <c r="G19" s="27" t="s">
        <v>1243</v>
      </c>
      <c r="H19" s="34">
        <f>SUM(Table24[[#This Row],[Profit]]-Table24[[#This Row],[Loss]])</f>
        <v>7.5</v>
      </c>
      <c r="I19" s="28">
        <f>SUM(I8*1.5,I9*1.5,I10*1.5,I12*1.5,I11*1.5,I13*1.5,I14*1.5,I15*1.5,I16*1.5,I17*1.5)</f>
        <v>16.5</v>
      </c>
      <c r="J19" s="28">
        <f>SUM(J8:J17)</f>
        <v>9</v>
      </c>
      <c r="M19" s="27" t="s">
        <v>1243</v>
      </c>
      <c r="N19" s="35">
        <f>SUM(Table25[[#This Row],[Profit]]-Table25[[#This Row],[Loss]])</f>
        <v>-3.5</v>
      </c>
      <c r="O19" s="28">
        <f>SUM(O8*1.5,O9*1.5,O10*1.5,O12*1.5,O11*1.5,O13*1.5,O14*1.5,O15*1.5,O16*1.5,O17*1.5)</f>
        <v>7.5</v>
      </c>
      <c r="P19" s="28">
        <f>SUM(P8:P17)</f>
        <v>11</v>
      </c>
    </row>
    <row r="20" spans="1:16" ht="15.75" thickTop="1" x14ac:dyDescent="0.25"/>
    <row r="23" spans="1:16" ht="15.75" x14ac:dyDescent="0.25">
      <c r="A23" s="567" t="s">
        <v>1246</v>
      </c>
      <c r="B23" s="568"/>
      <c r="C23" s="568"/>
      <c r="D23" s="568"/>
      <c r="F23" s="24"/>
      <c r="G23" s="567" t="s">
        <v>1247</v>
      </c>
      <c r="H23" s="568"/>
      <c r="I23" s="568"/>
      <c r="J23" s="568"/>
      <c r="M23" s="567" t="s">
        <v>1248</v>
      </c>
      <c r="N23" s="568"/>
      <c r="O23" s="568"/>
      <c r="P23" s="568"/>
    </row>
    <row r="24" spans="1:16" ht="15.75" x14ac:dyDescent="0.25">
      <c r="A24" s="23" t="s">
        <v>1229</v>
      </c>
      <c r="B24" s="23" t="s">
        <v>1241</v>
      </c>
      <c r="C24" s="23" t="s">
        <v>18</v>
      </c>
      <c r="D24" s="23" t="s">
        <v>630</v>
      </c>
      <c r="E24" s="24"/>
      <c r="F24" s="24"/>
      <c r="G24" s="32" t="s">
        <v>1229</v>
      </c>
      <c r="H24" s="32" t="s">
        <v>1241</v>
      </c>
      <c r="I24" s="32" t="s">
        <v>18</v>
      </c>
      <c r="J24" s="32" t="s">
        <v>630</v>
      </c>
      <c r="M24" s="32" t="s">
        <v>1229</v>
      </c>
      <c r="N24" s="32" t="s">
        <v>1241</v>
      </c>
      <c r="O24" s="32" t="s">
        <v>18</v>
      </c>
      <c r="P24" s="32" t="s">
        <v>630</v>
      </c>
    </row>
    <row r="25" spans="1:16" x14ac:dyDescent="0.25">
      <c r="A25" t="s">
        <v>1231</v>
      </c>
      <c r="B25" s="22">
        <v>4</v>
      </c>
      <c r="C25" s="22">
        <v>1</v>
      </c>
      <c r="D25" s="22">
        <v>3</v>
      </c>
      <c r="E25" s="24"/>
      <c r="F25" s="24"/>
      <c r="G25" s="33" t="s">
        <v>1231</v>
      </c>
      <c r="H25" s="22">
        <v>2</v>
      </c>
      <c r="I25" s="22">
        <v>2</v>
      </c>
      <c r="J25" s="22">
        <v>0</v>
      </c>
      <c r="M25" s="33" t="s">
        <v>1231</v>
      </c>
      <c r="N25" s="22">
        <v>1</v>
      </c>
      <c r="O25" s="22">
        <v>1</v>
      </c>
      <c r="P25" s="22">
        <v>0</v>
      </c>
    </row>
    <row r="26" spans="1:16" x14ac:dyDescent="0.25">
      <c r="A26" t="s">
        <v>1232</v>
      </c>
      <c r="B26" s="22">
        <v>4</v>
      </c>
      <c r="C26" s="22">
        <v>1</v>
      </c>
      <c r="D26" s="22">
        <v>3</v>
      </c>
      <c r="E26" s="24"/>
      <c r="F26" s="24"/>
      <c r="G26" s="33" t="s">
        <v>1232</v>
      </c>
      <c r="H26" s="22">
        <v>2</v>
      </c>
      <c r="I26" s="22">
        <v>2</v>
      </c>
      <c r="J26" s="22">
        <v>0</v>
      </c>
      <c r="M26" s="33" t="s">
        <v>1232</v>
      </c>
      <c r="N26" s="22">
        <v>2</v>
      </c>
      <c r="O26" s="22">
        <v>1</v>
      </c>
      <c r="P26" s="22">
        <v>1</v>
      </c>
    </row>
    <row r="27" spans="1:16" x14ac:dyDescent="0.25">
      <c r="A27" t="s">
        <v>1233</v>
      </c>
      <c r="B27" s="22">
        <v>2</v>
      </c>
      <c r="C27" s="22">
        <v>1</v>
      </c>
      <c r="D27" s="22">
        <v>1</v>
      </c>
      <c r="G27" s="33" t="s">
        <v>1233</v>
      </c>
      <c r="H27" s="22">
        <v>2</v>
      </c>
      <c r="I27" s="22">
        <v>2</v>
      </c>
      <c r="J27" s="22">
        <v>0</v>
      </c>
      <c r="M27" s="33" t="s">
        <v>1233</v>
      </c>
      <c r="N27" s="22">
        <v>2</v>
      </c>
      <c r="O27" s="22">
        <v>2</v>
      </c>
      <c r="P27" s="22">
        <v>0</v>
      </c>
    </row>
    <row r="28" spans="1:16" x14ac:dyDescent="0.25">
      <c r="A28" t="s">
        <v>1234</v>
      </c>
      <c r="B28" s="22">
        <v>2</v>
      </c>
      <c r="C28" s="22">
        <v>2</v>
      </c>
      <c r="D28" s="22">
        <v>0</v>
      </c>
      <c r="G28" s="33" t="s">
        <v>1234</v>
      </c>
      <c r="H28" s="22">
        <v>2</v>
      </c>
      <c r="I28" s="22">
        <v>1</v>
      </c>
      <c r="J28" s="22">
        <v>1</v>
      </c>
      <c r="L28" s="41"/>
      <c r="M28" s="33" t="s">
        <v>1234</v>
      </c>
      <c r="N28" s="22">
        <v>2</v>
      </c>
      <c r="O28" s="22">
        <v>0</v>
      </c>
      <c r="P28" s="22">
        <v>2</v>
      </c>
    </row>
    <row r="29" spans="1:16" x14ac:dyDescent="0.25">
      <c r="A29" t="s">
        <v>1235</v>
      </c>
      <c r="B29" s="22">
        <v>2</v>
      </c>
      <c r="C29" s="22">
        <v>1</v>
      </c>
      <c r="D29" s="22">
        <v>1</v>
      </c>
      <c r="G29" s="33" t="s">
        <v>1235</v>
      </c>
      <c r="H29" s="22">
        <v>0</v>
      </c>
      <c r="I29" s="22">
        <v>0</v>
      </c>
      <c r="J29" s="22">
        <v>0</v>
      </c>
      <c r="M29" s="33" t="s">
        <v>1235</v>
      </c>
      <c r="N29" s="22">
        <v>0</v>
      </c>
      <c r="O29" s="22">
        <v>0</v>
      </c>
      <c r="P29" s="22">
        <v>0</v>
      </c>
    </row>
    <row r="30" spans="1:16" x14ac:dyDescent="0.25">
      <c r="A30" t="s">
        <v>1236</v>
      </c>
      <c r="B30" s="22">
        <v>2</v>
      </c>
      <c r="C30" s="22">
        <v>2</v>
      </c>
      <c r="D30" s="22">
        <v>1</v>
      </c>
      <c r="G30" s="33" t="s">
        <v>1236</v>
      </c>
      <c r="H30" s="22">
        <v>2</v>
      </c>
      <c r="I30" s="22">
        <v>2</v>
      </c>
      <c r="J30" s="22">
        <v>0</v>
      </c>
      <c r="M30" s="33" t="s">
        <v>1236</v>
      </c>
      <c r="N30" s="22">
        <v>1</v>
      </c>
      <c r="O30" s="22">
        <v>0</v>
      </c>
      <c r="P30" s="22">
        <v>1</v>
      </c>
    </row>
    <row r="31" spans="1:16" x14ac:dyDescent="0.25">
      <c r="A31" t="s">
        <v>1237</v>
      </c>
      <c r="B31" s="22">
        <v>3</v>
      </c>
      <c r="C31" s="22">
        <v>0</v>
      </c>
      <c r="D31" s="22">
        <v>3</v>
      </c>
      <c r="G31" s="33" t="s">
        <v>1237</v>
      </c>
      <c r="H31" s="22">
        <v>0</v>
      </c>
      <c r="I31" s="22">
        <v>0</v>
      </c>
      <c r="J31" s="22">
        <v>0</v>
      </c>
      <c r="M31" s="33" t="s">
        <v>1237</v>
      </c>
      <c r="N31" s="22">
        <v>0</v>
      </c>
      <c r="O31" s="22">
        <v>0</v>
      </c>
      <c r="P31" s="22">
        <v>0</v>
      </c>
    </row>
    <row r="32" spans="1:16" x14ac:dyDescent="0.25">
      <c r="A32" t="s">
        <v>1238</v>
      </c>
      <c r="B32" s="22">
        <v>2</v>
      </c>
      <c r="C32" s="22">
        <v>2</v>
      </c>
      <c r="D32" s="22">
        <v>0</v>
      </c>
      <c r="G32" s="33" t="s">
        <v>1238</v>
      </c>
      <c r="H32" s="22">
        <v>2</v>
      </c>
      <c r="I32" s="22">
        <v>2</v>
      </c>
      <c r="J32" s="22">
        <v>0</v>
      </c>
      <c r="M32" s="33" t="s">
        <v>1238</v>
      </c>
      <c r="N32" s="22">
        <v>1</v>
      </c>
      <c r="O32" s="22">
        <v>0</v>
      </c>
      <c r="P32" s="22">
        <v>1</v>
      </c>
    </row>
    <row r="33" spans="1:17" x14ac:dyDescent="0.25">
      <c r="A33" t="s">
        <v>1239</v>
      </c>
      <c r="B33" s="22">
        <v>3</v>
      </c>
      <c r="C33" s="22">
        <v>2</v>
      </c>
      <c r="D33" s="22">
        <v>1</v>
      </c>
      <c r="G33" s="33" t="s">
        <v>1239</v>
      </c>
      <c r="H33" s="22">
        <v>1</v>
      </c>
      <c r="I33" s="22">
        <v>0</v>
      </c>
      <c r="J33" s="22">
        <v>1</v>
      </c>
      <c r="M33" s="33" t="s">
        <v>1239</v>
      </c>
      <c r="N33" s="22">
        <v>0</v>
      </c>
      <c r="O33" s="22">
        <v>0</v>
      </c>
      <c r="P33" s="22">
        <v>0</v>
      </c>
    </row>
    <row r="34" spans="1:17" x14ac:dyDescent="0.25">
      <c r="A34" t="s">
        <v>1240</v>
      </c>
      <c r="B34" s="22">
        <v>1</v>
      </c>
      <c r="C34" s="22">
        <v>0</v>
      </c>
      <c r="D34" s="22">
        <v>1</v>
      </c>
      <c r="G34" s="33" t="s">
        <v>1240</v>
      </c>
      <c r="H34" s="22">
        <v>1</v>
      </c>
      <c r="I34" s="22">
        <v>1</v>
      </c>
      <c r="J34" s="22">
        <v>0</v>
      </c>
      <c r="M34" s="33" t="s">
        <v>1240</v>
      </c>
      <c r="N34" s="22">
        <v>1</v>
      </c>
      <c r="O34" s="22">
        <v>1</v>
      </c>
      <c r="P34" s="22">
        <v>0</v>
      </c>
    </row>
    <row r="35" spans="1:17" x14ac:dyDescent="0.25">
      <c r="A35" s="25" t="s">
        <v>1242</v>
      </c>
      <c r="B35" s="26">
        <f>SUM(B25:B34)</f>
        <v>25</v>
      </c>
      <c r="C35" s="26">
        <f>SUM(C25:C34)</f>
        <v>12</v>
      </c>
      <c r="D35" s="26">
        <f>SUM(D25:D34)</f>
        <v>14</v>
      </c>
      <c r="G35" s="25" t="s">
        <v>1242</v>
      </c>
      <c r="H35" s="26">
        <f>SUM(H25:H34)</f>
        <v>14</v>
      </c>
      <c r="I35" s="26">
        <f>SUM(I25:I34)</f>
        <v>12</v>
      </c>
      <c r="J35" s="26">
        <f>SUM(J25:J34)</f>
        <v>2</v>
      </c>
      <c r="M35" s="25" t="s">
        <v>1242</v>
      </c>
      <c r="N35" s="26">
        <f>SUM(N25:N34)</f>
        <v>10</v>
      </c>
      <c r="O35" s="26">
        <f>SUM(O25:O34)</f>
        <v>5</v>
      </c>
      <c r="P35" s="26">
        <f>SUM(P25:P34)</f>
        <v>5</v>
      </c>
    </row>
    <row r="36" spans="1:17" ht="15.75" thickBot="1" x14ac:dyDescent="0.3">
      <c r="A36" s="27" t="s">
        <v>1243</v>
      </c>
      <c r="B36" s="34">
        <f>SUM(Table269[[#This Row],[Profit]]-Table269[[#This Row],[Loss]])</f>
        <v>4</v>
      </c>
      <c r="C36" s="28">
        <f>SUM(C25*1.5,C26*1.5,C27*1.5,C29*1.5,C28*1.5,C30*1.5,C31*1.5,C32*1.5,C33*1.5,C34*1.5)</f>
        <v>18</v>
      </c>
      <c r="D36" s="28">
        <f>SUM(D25:D34)</f>
        <v>14</v>
      </c>
      <c r="G36" s="27" t="s">
        <v>1243</v>
      </c>
      <c r="H36" s="34">
        <f>SUM(Table24710[[#This Row],[Profit]]-Table24710[[#This Row],[Loss]])</f>
        <v>16</v>
      </c>
      <c r="I36" s="28">
        <f>SUM(I25*1.5,I26*1.5,I27*1.5,I29*1.5,I28*1.5,I30*1.5,I31*1.5,I32*1.5,I33*1.5,I34*1.5)</f>
        <v>18</v>
      </c>
      <c r="J36" s="28">
        <f>SUM(J25:J34)</f>
        <v>2</v>
      </c>
      <c r="M36" s="27" t="s">
        <v>1243</v>
      </c>
      <c r="N36" s="34">
        <f>SUM(Table25811[[#This Row],[Profit]]-Table25811[[#This Row],[Loss]])</f>
        <v>2.5</v>
      </c>
      <c r="O36" s="28">
        <f>SUM(O25*1.5,O26*1.5,O27*1.5,O29*1.5,O28*1.5,O30*1.5,O31*1.5,O32*1.5,O33*1.5,O34*1.5)</f>
        <v>7.5</v>
      </c>
      <c r="P36" s="28">
        <f>SUM(P25:P34)</f>
        <v>5</v>
      </c>
    </row>
    <row r="37" spans="1:17" ht="15.75" thickTop="1" x14ac:dyDescent="0.25"/>
    <row r="38" spans="1:17" ht="15.75" thickBot="1" x14ac:dyDescent="0.3">
      <c r="D38" s="24"/>
      <c r="F38" s="24"/>
      <c r="H38" s="24"/>
      <c r="J38" s="24"/>
      <c r="M38" s="30"/>
      <c r="N38" s="30"/>
      <c r="O38" s="30"/>
      <c r="P38" s="30"/>
      <c r="Q38" s="30"/>
    </row>
    <row r="39" spans="1:17" ht="16.5" thickBot="1" x14ac:dyDescent="0.3">
      <c r="C39" s="40"/>
      <c r="D39" s="593" t="s">
        <v>1270</v>
      </c>
      <c r="E39" s="594"/>
      <c r="F39" s="594"/>
      <c r="G39" s="594"/>
      <c r="H39" s="594"/>
      <c r="I39" s="594"/>
      <c r="J39" s="594"/>
      <c r="K39" s="594"/>
      <c r="L39" s="594"/>
      <c r="M39" s="594"/>
      <c r="N39" s="595"/>
      <c r="O39" s="30"/>
      <c r="P39" s="30"/>
      <c r="Q39" s="30"/>
    </row>
    <row r="40" spans="1:17" x14ac:dyDescent="0.25">
      <c r="C40" s="40"/>
      <c r="D40" s="599" t="s">
        <v>3601</v>
      </c>
      <c r="E40" s="600"/>
      <c r="F40" s="600"/>
      <c r="G40" s="600"/>
      <c r="H40" s="600"/>
      <c r="I40" s="600"/>
      <c r="J40" s="600"/>
      <c r="K40" s="600"/>
      <c r="L40" s="600"/>
      <c r="M40" s="600"/>
      <c r="N40" s="601"/>
      <c r="O40" s="30"/>
      <c r="P40" s="30"/>
      <c r="Q40" s="30"/>
    </row>
    <row r="41" spans="1:17" x14ac:dyDescent="0.25">
      <c r="C41" s="41"/>
      <c r="D41" s="587" t="s">
        <v>3602</v>
      </c>
      <c r="E41" s="588"/>
      <c r="F41" s="588"/>
      <c r="G41" s="588"/>
      <c r="H41" s="588"/>
      <c r="I41" s="588"/>
      <c r="J41" s="588"/>
      <c r="K41" s="588"/>
      <c r="L41" s="588"/>
      <c r="M41" s="588"/>
      <c r="N41" s="589"/>
      <c r="O41" s="30"/>
      <c r="P41" s="30"/>
      <c r="Q41" s="30"/>
    </row>
    <row r="42" spans="1:17" x14ac:dyDescent="0.25">
      <c r="B42" s="24"/>
      <c r="C42" s="41"/>
      <c r="D42" s="587" t="s">
        <v>3603</v>
      </c>
      <c r="E42" s="588"/>
      <c r="F42" s="588"/>
      <c r="G42" s="588"/>
      <c r="H42" s="588"/>
      <c r="I42" s="588"/>
      <c r="J42" s="588"/>
      <c r="K42" s="588"/>
      <c r="L42" s="588"/>
      <c r="M42" s="588"/>
      <c r="N42" s="589"/>
      <c r="O42" s="30"/>
      <c r="P42" s="30"/>
      <c r="Q42" s="30"/>
    </row>
    <row r="43" spans="1:17" x14ac:dyDescent="0.25">
      <c r="A43" s="24"/>
      <c r="B43" s="24"/>
      <c r="C43" s="40"/>
      <c r="D43" s="587" t="s">
        <v>3600</v>
      </c>
      <c r="E43" s="588"/>
      <c r="F43" s="588"/>
      <c r="G43" s="588"/>
      <c r="H43" s="588"/>
      <c r="I43" s="588"/>
      <c r="J43" s="588"/>
      <c r="K43" s="588"/>
      <c r="L43" s="588"/>
      <c r="M43" s="588"/>
      <c r="N43" s="589"/>
      <c r="O43" s="31"/>
      <c r="P43" s="30"/>
      <c r="Q43" s="30"/>
    </row>
    <row r="44" spans="1:17" x14ac:dyDescent="0.25">
      <c r="A44" s="24"/>
      <c r="B44" s="24"/>
      <c r="C44" s="40"/>
      <c r="D44" s="587" t="s">
        <v>3604</v>
      </c>
      <c r="E44" s="588"/>
      <c r="F44" s="588"/>
      <c r="G44" s="588"/>
      <c r="H44" s="588"/>
      <c r="I44" s="588"/>
      <c r="J44" s="588"/>
      <c r="K44" s="588"/>
      <c r="L44" s="588"/>
      <c r="M44" s="588"/>
      <c r="N44" s="589"/>
      <c r="O44" s="30"/>
      <c r="P44" s="30"/>
      <c r="Q44" s="30"/>
    </row>
    <row r="45" spans="1:17" x14ac:dyDescent="0.25">
      <c r="A45" s="24"/>
      <c r="B45" s="24"/>
      <c r="C45" s="40"/>
      <c r="D45" s="587" t="s">
        <v>3605</v>
      </c>
      <c r="E45" s="588"/>
      <c r="F45" s="588"/>
      <c r="G45" s="588"/>
      <c r="H45" s="588"/>
      <c r="I45" s="588"/>
      <c r="J45" s="588"/>
      <c r="K45" s="588"/>
      <c r="L45" s="588"/>
      <c r="M45" s="588"/>
      <c r="N45" s="589"/>
      <c r="O45" s="30"/>
      <c r="P45" s="30"/>
      <c r="Q45" s="30"/>
    </row>
    <row r="46" spans="1:17" x14ac:dyDescent="0.25">
      <c r="C46" s="41"/>
      <c r="D46" s="587" t="s">
        <v>3606</v>
      </c>
      <c r="E46" s="588"/>
      <c r="F46" s="588"/>
      <c r="G46" s="588"/>
      <c r="H46" s="588"/>
      <c r="I46" s="588"/>
      <c r="J46" s="588"/>
      <c r="K46" s="588"/>
      <c r="L46" s="588"/>
      <c r="M46" s="588"/>
      <c r="N46" s="589"/>
      <c r="O46" s="30"/>
      <c r="P46" s="30"/>
      <c r="Q46" s="30"/>
    </row>
    <row r="47" spans="1:17" ht="15.75" thickBot="1" x14ac:dyDescent="0.3">
      <c r="B47" s="24"/>
      <c r="C47" s="41"/>
      <c r="D47" s="596" t="s">
        <v>3607</v>
      </c>
      <c r="E47" s="597"/>
      <c r="F47" s="597"/>
      <c r="G47" s="597"/>
      <c r="H47" s="597"/>
      <c r="I47" s="597"/>
      <c r="J47" s="597"/>
      <c r="K47" s="597"/>
      <c r="L47" s="597"/>
      <c r="M47" s="597"/>
      <c r="N47" s="598"/>
      <c r="O47" s="30"/>
      <c r="P47" s="30"/>
      <c r="Q47" s="30"/>
    </row>
    <row r="48" spans="1:17" x14ac:dyDescent="0.25">
      <c r="A48" s="24"/>
      <c r="B48" s="24" t="s">
        <v>3599</v>
      </c>
      <c r="C48" s="24"/>
      <c r="D48" s="39"/>
      <c r="E48" s="39"/>
      <c r="F48" s="39"/>
      <c r="G48" s="42"/>
      <c r="H48" s="39"/>
      <c r="I48" s="39"/>
      <c r="J48" s="39"/>
      <c r="K48" s="39"/>
      <c r="L48" s="39"/>
      <c r="M48" s="39"/>
      <c r="N48" s="39"/>
      <c r="O48" s="30"/>
      <c r="P48" s="31"/>
      <c r="Q48" s="30"/>
    </row>
    <row r="49" spans="1:17" x14ac:dyDescent="0.25">
      <c r="A49" s="24"/>
      <c r="B49" s="24"/>
      <c r="C49" s="24"/>
      <c r="D49" s="38"/>
      <c r="E49" s="38"/>
      <c r="F49" s="38"/>
      <c r="G49" s="38"/>
      <c r="H49" s="38"/>
      <c r="I49" s="38"/>
      <c r="J49" s="38"/>
      <c r="K49" s="38"/>
      <c r="L49" s="38"/>
      <c r="M49" s="38"/>
      <c r="N49" s="38"/>
      <c r="O49" s="31"/>
      <c r="P49" s="30"/>
      <c r="Q49" s="30"/>
    </row>
    <row r="50" spans="1:17" ht="15.75" x14ac:dyDescent="0.25">
      <c r="A50" s="567" t="s">
        <v>1271</v>
      </c>
      <c r="B50" s="568"/>
      <c r="C50" s="568"/>
      <c r="D50" s="568"/>
      <c r="F50" s="24"/>
      <c r="G50" s="567" t="s">
        <v>1272</v>
      </c>
      <c r="H50" s="568"/>
      <c r="I50" s="568"/>
      <c r="J50" s="568"/>
      <c r="M50" s="567" t="s">
        <v>1273</v>
      </c>
      <c r="N50" s="568"/>
      <c r="O50" s="568"/>
      <c r="P50" s="568"/>
      <c r="Q50" s="30"/>
    </row>
    <row r="51" spans="1:17" ht="15.75" x14ac:dyDescent="0.25">
      <c r="A51" s="23" t="s">
        <v>1229</v>
      </c>
      <c r="B51" s="23" t="s">
        <v>1241</v>
      </c>
      <c r="C51" s="23" t="s">
        <v>18</v>
      </c>
      <c r="D51" s="23" t="s">
        <v>630</v>
      </c>
      <c r="E51" s="24"/>
      <c r="F51" s="24"/>
      <c r="G51" s="23" t="s">
        <v>1229</v>
      </c>
      <c r="H51" s="23" t="s">
        <v>1241</v>
      </c>
      <c r="I51" s="23" t="s">
        <v>18</v>
      </c>
      <c r="J51" s="23" t="s">
        <v>630</v>
      </c>
      <c r="M51" s="23" t="s">
        <v>1229</v>
      </c>
      <c r="N51" s="23" t="s">
        <v>1241</v>
      </c>
      <c r="O51" s="23" t="s">
        <v>18</v>
      </c>
      <c r="P51" s="23" t="s">
        <v>630</v>
      </c>
      <c r="Q51" s="30"/>
    </row>
    <row r="52" spans="1:17" x14ac:dyDescent="0.25">
      <c r="A52" t="s">
        <v>1231</v>
      </c>
      <c r="B52" s="22">
        <v>1</v>
      </c>
      <c r="C52" s="22">
        <v>1</v>
      </c>
      <c r="D52" s="22">
        <v>0</v>
      </c>
      <c r="E52" s="24"/>
      <c r="F52" s="24"/>
      <c r="G52" t="s">
        <v>1231</v>
      </c>
      <c r="H52" s="22">
        <v>0</v>
      </c>
      <c r="I52" s="22">
        <v>0</v>
      </c>
      <c r="J52" s="22">
        <v>0</v>
      </c>
      <c r="M52" t="s">
        <v>1231</v>
      </c>
      <c r="N52" s="22">
        <v>4</v>
      </c>
      <c r="O52" s="22">
        <v>3</v>
      </c>
      <c r="P52" s="22">
        <v>1</v>
      </c>
      <c r="Q52" s="30"/>
    </row>
    <row r="53" spans="1:17" x14ac:dyDescent="0.25">
      <c r="A53" t="s">
        <v>1232</v>
      </c>
      <c r="B53" s="22">
        <v>1</v>
      </c>
      <c r="C53" s="22">
        <v>1</v>
      </c>
      <c r="D53" s="22">
        <v>0</v>
      </c>
      <c r="E53" s="24"/>
      <c r="F53" s="24"/>
      <c r="G53" t="s">
        <v>1232</v>
      </c>
      <c r="H53" s="22">
        <v>2</v>
      </c>
      <c r="I53" s="22">
        <v>0</v>
      </c>
      <c r="J53" s="22">
        <v>2</v>
      </c>
      <c r="M53" t="s">
        <v>1232</v>
      </c>
      <c r="N53" s="22">
        <v>0</v>
      </c>
      <c r="O53" s="22">
        <v>0</v>
      </c>
      <c r="P53" s="22">
        <v>0</v>
      </c>
      <c r="Q53" s="30"/>
    </row>
    <row r="54" spans="1:17" x14ac:dyDescent="0.25">
      <c r="A54" t="s">
        <v>1233</v>
      </c>
      <c r="B54" s="22">
        <v>3</v>
      </c>
      <c r="C54" s="22">
        <v>0</v>
      </c>
      <c r="D54" s="22">
        <v>3</v>
      </c>
      <c r="G54" t="s">
        <v>1233</v>
      </c>
      <c r="H54" s="22">
        <v>1</v>
      </c>
      <c r="I54" s="22">
        <v>1</v>
      </c>
      <c r="J54" s="22">
        <v>0</v>
      </c>
      <c r="M54" t="s">
        <v>1233</v>
      </c>
      <c r="N54" s="22">
        <v>0</v>
      </c>
      <c r="O54" s="22">
        <v>0</v>
      </c>
      <c r="P54" s="22">
        <v>0</v>
      </c>
    </row>
    <row r="55" spans="1:17" x14ac:dyDescent="0.25">
      <c r="A55" t="s">
        <v>1234</v>
      </c>
      <c r="B55" s="22">
        <v>2</v>
      </c>
      <c r="C55" s="22">
        <v>0</v>
      </c>
      <c r="D55" s="22">
        <v>2</v>
      </c>
      <c r="G55" t="s">
        <v>1234</v>
      </c>
      <c r="H55" s="22">
        <v>2</v>
      </c>
      <c r="I55" s="22">
        <v>1</v>
      </c>
      <c r="J55" s="22">
        <v>1</v>
      </c>
      <c r="M55" t="s">
        <v>1234</v>
      </c>
      <c r="N55" s="22">
        <v>1</v>
      </c>
      <c r="O55" s="22">
        <v>1</v>
      </c>
      <c r="P55" s="22">
        <v>0</v>
      </c>
    </row>
    <row r="56" spans="1:17" x14ac:dyDescent="0.25">
      <c r="A56" t="s">
        <v>1235</v>
      </c>
      <c r="B56" s="22">
        <v>0</v>
      </c>
      <c r="C56" s="22">
        <v>0</v>
      </c>
      <c r="D56" s="22">
        <v>0</v>
      </c>
      <c r="G56" t="s">
        <v>1235</v>
      </c>
      <c r="H56" s="22">
        <v>1</v>
      </c>
      <c r="I56" s="22">
        <v>0</v>
      </c>
      <c r="J56" s="22">
        <v>1</v>
      </c>
      <c r="M56" t="s">
        <v>1235</v>
      </c>
      <c r="N56" s="22">
        <v>2</v>
      </c>
      <c r="O56" s="22">
        <v>2</v>
      </c>
      <c r="P56" s="22">
        <v>0</v>
      </c>
    </row>
    <row r="57" spans="1:17" x14ac:dyDescent="0.25">
      <c r="A57" t="s">
        <v>1236</v>
      </c>
      <c r="B57" s="22">
        <v>2</v>
      </c>
      <c r="C57" s="22">
        <v>1</v>
      </c>
      <c r="D57" s="22">
        <v>1</v>
      </c>
      <c r="G57" t="s">
        <v>1236</v>
      </c>
      <c r="H57" s="22">
        <v>2</v>
      </c>
      <c r="I57" s="22">
        <v>1</v>
      </c>
      <c r="J57" s="22">
        <v>1</v>
      </c>
      <c r="M57" t="s">
        <v>1236</v>
      </c>
      <c r="N57" s="22">
        <v>0</v>
      </c>
      <c r="O57" s="22">
        <v>0</v>
      </c>
      <c r="P57" s="22">
        <v>0</v>
      </c>
    </row>
    <row r="58" spans="1:17" x14ac:dyDescent="0.25">
      <c r="A58" t="s">
        <v>1237</v>
      </c>
      <c r="B58" s="22">
        <v>0</v>
      </c>
      <c r="C58" s="22">
        <v>0</v>
      </c>
      <c r="D58" s="22">
        <v>0</v>
      </c>
      <c r="G58" t="s">
        <v>1237</v>
      </c>
      <c r="H58" s="22">
        <v>1</v>
      </c>
      <c r="I58" s="22">
        <v>0</v>
      </c>
      <c r="J58" s="22">
        <v>1</v>
      </c>
      <c r="M58" t="s">
        <v>1237</v>
      </c>
      <c r="N58" s="22">
        <v>1</v>
      </c>
      <c r="O58" s="22">
        <v>0</v>
      </c>
      <c r="P58" s="22">
        <v>1</v>
      </c>
    </row>
    <row r="59" spans="1:17" x14ac:dyDescent="0.25">
      <c r="A59" t="s">
        <v>1238</v>
      </c>
      <c r="B59" s="22">
        <v>0</v>
      </c>
      <c r="C59" s="22">
        <v>0</v>
      </c>
      <c r="D59" s="22">
        <v>0</v>
      </c>
      <c r="G59" t="s">
        <v>1238</v>
      </c>
      <c r="H59" s="22">
        <v>2</v>
      </c>
      <c r="I59" s="22">
        <v>2</v>
      </c>
      <c r="J59" s="22">
        <v>0</v>
      </c>
      <c r="M59" t="s">
        <v>1238</v>
      </c>
      <c r="N59" s="22">
        <v>0</v>
      </c>
      <c r="O59" s="22">
        <v>0</v>
      </c>
      <c r="P59" s="22">
        <v>0</v>
      </c>
    </row>
    <row r="60" spans="1:17" x14ac:dyDescent="0.25">
      <c r="A60" t="s">
        <v>1239</v>
      </c>
      <c r="B60" s="22">
        <v>2</v>
      </c>
      <c r="C60" s="22">
        <v>0</v>
      </c>
      <c r="D60" s="22">
        <v>2</v>
      </c>
      <c r="G60" t="s">
        <v>1239</v>
      </c>
      <c r="H60" s="22">
        <v>2</v>
      </c>
      <c r="I60" s="22">
        <v>1</v>
      </c>
      <c r="J60" s="22">
        <v>1</v>
      </c>
      <c r="M60" t="s">
        <v>1239</v>
      </c>
      <c r="N60" s="22">
        <v>1</v>
      </c>
      <c r="O60" s="22">
        <v>0</v>
      </c>
      <c r="P60" s="22">
        <v>1</v>
      </c>
    </row>
    <row r="61" spans="1:17" x14ac:dyDescent="0.25">
      <c r="A61" t="s">
        <v>1240</v>
      </c>
      <c r="B61" s="22">
        <v>1</v>
      </c>
      <c r="C61" s="22">
        <v>0</v>
      </c>
      <c r="D61" s="22">
        <v>1</v>
      </c>
      <c r="G61" t="s">
        <v>1240</v>
      </c>
      <c r="H61" s="22">
        <v>1</v>
      </c>
      <c r="I61" s="22">
        <v>1</v>
      </c>
      <c r="J61" s="22">
        <v>0</v>
      </c>
      <c r="M61" t="s">
        <v>1240</v>
      </c>
      <c r="N61" s="22">
        <v>1</v>
      </c>
      <c r="O61" s="22">
        <v>0</v>
      </c>
      <c r="P61" s="22">
        <v>1</v>
      </c>
    </row>
    <row r="62" spans="1:17" x14ac:dyDescent="0.25">
      <c r="A62" s="25" t="s">
        <v>1242</v>
      </c>
      <c r="B62" s="26">
        <f>SUM(B52:B61)</f>
        <v>12</v>
      </c>
      <c r="C62" s="26">
        <f>SUM(C52:C61)</f>
        <v>3</v>
      </c>
      <c r="D62" s="26">
        <f>SUM(D52:D61)</f>
        <v>9</v>
      </c>
      <c r="G62" s="25" t="s">
        <v>1242</v>
      </c>
      <c r="H62" s="26">
        <f>SUM(H52:H61)</f>
        <v>14</v>
      </c>
      <c r="I62" s="26">
        <f>SUM(I52:I61)</f>
        <v>7</v>
      </c>
      <c r="J62" s="26">
        <f>SUM(J52:J61)</f>
        <v>7</v>
      </c>
      <c r="M62" s="25" t="s">
        <v>1242</v>
      </c>
      <c r="N62" s="26">
        <f>SUM(N52:N61)</f>
        <v>10</v>
      </c>
      <c r="O62" s="26">
        <f>SUM(O52:O61)</f>
        <v>6</v>
      </c>
      <c r="P62" s="26">
        <f>SUM(P52:P61)</f>
        <v>4</v>
      </c>
    </row>
    <row r="63" spans="1:17" ht="15.75" thickBot="1" x14ac:dyDescent="0.3">
      <c r="A63" s="27" t="s">
        <v>1243</v>
      </c>
      <c r="B63" s="35">
        <f>SUM(Table26[[#This Row],[Profit]]-Table26[[#This Row],[Loss]])</f>
        <v>-4.5</v>
      </c>
      <c r="C63" s="28">
        <f>SUM(C52*1.5,C53*1.5,C54*1.5,C56*1.5,C55*1.5,C57*1.5,C58*1.5,C59*1.5,C60*1.5,C61*1.5)</f>
        <v>4.5</v>
      </c>
      <c r="D63" s="28">
        <f>SUM(D52:D61)</f>
        <v>9</v>
      </c>
      <c r="G63" s="27" t="s">
        <v>1243</v>
      </c>
      <c r="H63" s="34">
        <f>SUM(Table247[[#This Row],[Profit]]-Table247[[#This Row],[Loss]])</f>
        <v>3.5</v>
      </c>
      <c r="I63" s="28">
        <f>SUM(I52*1.5,I53*1.5,I54*1.5,I56*1.5,I55*1.5,I57*1.5,I58*1.5,I59*1.5,I60*1.5,I61*1.5)</f>
        <v>10.5</v>
      </c>
      <c r="J63" s="28">
        <f>SUM(J52:J61)</f>
        <v>7</v>
      </c>
      <c r="M63" s="27" t="s">
        <v>1243</v>
      </c>
      <c r="N63" s="34">
        <f>SUM(Table258[[#This Row],[Profit]]-Table258[[#This Row],[Loss]])</f>
        <v>5</v>
      </c>
      <c r="O63" s="28">
        <f>SUM(O52*1.5,O53*1.5,O54*1.5,O56*1.5,O55*1.5,O57*1.5,O58*1.5,O59*1.5,O60*1.5,O61*1.5)</f>
        <v>9</v>
      </c>
      <c r="P63" s="28">
        <f>SUM(P52:P61)</f>
        <v>4</v>
      </c>
    </row>
    <row r="64" spans="1:17" ht="15.75" thickTop="1" x14ac:dyDescent="0.25"/>
    <row r="67" spans="1:16" ht="15.75" x14ac:dyDescent="0.25">
      <c r="A67" s="567" t="s">
        <v>1274</v>
      </c>
      <c r="B67" s="568"/>
      <c r="C67" s="568"/>
      <c r="D67" s="568"/>
      <c r="F67" s="24"/>
      <c r="G67" s="567" t="s">
        <v>1275</v>
      </c>
      <c r="H67" s="568"/>
      <c r="I67" s="568"/>
      <c r="J67" s="568"/>
      <c r="M67" s="567" t="s">
        <v>1276</v>
      </c>
      <c r="N67" s="568"/>
      <c r="O67" s="568"/>
      <c r="P67" s="568"/>
    </row>
    <row r="68" spans="1:16" ht="15.75" x14ac:dyDescent="0.25">
      <c r="A68" s="23" t="s">
        <v>1229</v>
      </c>
      <c r="B68" s="23" t="s">
        <v>1241</v>
      </c>
      <c r="C68" s="23" t="s">
        <v>18</v>
      </c>
      <c r="D68" s="23" t="s">
        <v>630</v>
      </c>
      <c r="E68" s="24"/>
      <c r="F68" s="24"/>
      <c r="G68" s="32" t="s">
        <v>1229</v>
      </c>
      <c r="H68" s="32" t="s">
        <v>1241</v>
      </c>
      <c r="I68" s="32" t="s">
        <v>18</v>
      </c>
      <c r="J68" s="32" t="s">
        <v>630</v>
      </c>
      <c r="M68" s="32" t="s">
        <v>1229</v>
      </c>
      <c r="N68" s="32" t="s">
        <v>1241</v>
      </c>
      <c r="O68" s="32" t="s">
        <v>18</v>
      </c>
      <c r="P68" s="32" t="s">
        <v>630</v>
      </c>
    </row>
    <row r="69" spans="1:16" x14ac:dyDescent="0.25">
      <c r="A69" t="s">
        <v>1231</v>
      </c>
      <c r="B69" s="22">
        <v>2</v>
      </c>
      <c r="C69" s="22">
        <v>1</v>
      </c>
      <c r="D69" s="22">
        <v>1</v>
      </c>
      <c r="E69" s="24"/>
      <c r="F69" s="24"/>
      <c r="G69" s="33" t="s">
        <v>1231</v>
      </c>
      <c r="H69" s="22">
        <v>2</v>
      </c>
      <c r="I69" s="22">
        <v>1</v>
      </c>
      <c r="J69" s="22">
        <v>1</v>
      </c>
      <c r="M69" s="33" t="s">
        <v>1231</v>
      </c>
      <c r="N69" s="22">
        <v>0</v>
      </c>
      <c r="O69" s="22">
        <v>0</v>
      </c>
      <c r="P69" s="22">
        <v>0</v>
      </c>
    </row>
    <row r="70" spans="1:16" x14ac:dyDescent="0.25">
      <c r="A70" t="s">
        <v>1232</v>
      </c>
      <c r="B70" s="22">
        <v>0</v>
      </c>
      <c r="C70" s="22">
        <v>0</v>
      </c>
      <c r="D70" s="22">
        <v>0</v>
      </c>
      <c r="E70" s="24"/>
      <c r="F70" s="24"/>
      <c r="G70" s="33" t="s">
        <v>1232</v>
      </c>
      <c r="H70" s="22">
        <v>1</v>
      </c>
      <c r="I70" s="22">
        <v>0</v>
      </c>
      <c r="J70" s="22">
        <v>1</v>
      </c>
      <c r="M70" s="33" t="s">
        <v>1232</v>
      </c>
      <c r="N70" s="22">
        <v>0</v>
      </c>
      <c r="O70" s="22">
        <v>0</v>
      </c>
      <c r="P70" s="22">
        <v>0</v>
      </c>
    </row>
    <row r="71" spans="1:16" x14ac:dyDescent="0.25">
      <c r="A71" t="s">
        <v>1233</v>
      </c>
      <c r="B71" s="22">
        <v>0</v>
      </c>
      <c r="C71" s="22">
        <v>0</v>
      </c>
      <c r="D71" s="22">
        <v>0</v>
      </c>
      <c r="G71" s="33" t="s">
        <v>1233</v>
      </c>
      <c r="H71" s="22">
        <v>1</v>
      </c>
      <c r="I71" s="22">
        <v>1</v>
      </c>
      <c r="J71" s="22">
        <v>0</v>
      </c>
      <c r="M71" s="33" t="s">
        <v>1233</v>
      </c>
      <c r="N71" s="22">
        <v>1</v>
      </c>
      <c r="O71" s="22">
        <v>0</v>
      </c>
      <c r="P71" s="22">
        <v>1</v>
      </c>
    </row>
    <row r="72" spans="1:16" x14ac:dyDescent="0.25">
      <c r="A72" t="s">
        <v>1234</v>
      </c>
      <c r="B72" s="22">
        <v>1</v>
      </c>
      <c r="C72" s="22">
        <v>0</v>
      </c>
      <c r="D72" s="22">
        <v>1</v>
      </c>
      <c r="G72" s="33" t="s">
        <v>1234</v>
      </c>
      <c r="H72" s="22">
        <v>2</v>
      </c>
      <c r="I72" s="22">
        <v>2</v>
      </c>
      <c r="J72" s="22">
        <v>0</v>
      </c>
      <c r="M72" s="33" t="s">
        <v>1234</v>
      </c>
      <c r="N72" s="22">
        <v>1</v>
      </c>
      <c r="O72" s="22">
        <v>0</v>
      </c>
      <c r="P72" s="22">
        <v>1</v>
      </c>
    </row>
    <row r="73" spans="1:16" x14ac:dyDescent="0.25">
      <c r="A73" t="s">
        <v>1235</v>
      </c>
      <c r="B73" s="22">
        <v>1</v>
      </c>
      <c r="C73" s="22">
        <v>1</v>
      </c>
      <c r="D73" s="22">
        <v>0</v>
      </c>
      <c r="G73" s="33" t="s">
        <v>1235</v>
      </c>
      <c r="H73" s="22">
        <v>1</v>
      </c>
      <c r="I73" s="22">
        <v>1</v>
      </c>
      <c r="J73" s="22">
        <v>0</v>
      </c>
      <c r="M73" s="33" t="s">
        <v>1235</v>
      </c>
      <c r="N73" s="22">
        <v>1</v>
      </c>
      <c r="O73" s="22">
        <v>1</v>
      </c>
      <c r="P73" s="22">
        <v>0</v>
      </c>
    </row>
    <row r="74" spans="1:16" x14ac:dyDescent="0.25">
      <c r="A74" t="s">
        <v>1236</v>
      </c>
      <c r="B74" s="22">
        <v>1</v>
      </c>
      <c r="C74" s="22">
        <v>0</v>
      </c>
      <c r="D74" s="22">
        <v>1</v>
      </c>
      <c r="G74" s="33" t="s">
        <v>1236</v>
      </c>
      <c r="H74" s="22">
        <v>0</v>
      </c>
      <c r="I74" s="22">
        <v>0</v>
      </c>
      <c r="J74" s="22">
        <v>0</v>
      </c>
      <c r="M74" s="33" t="s">
        <v>1236</v>
      </c>
      <c r="N74" s="22">
        <v>1</v>
      </c>
      <c r="O74" s="22">
        <v>1</v>
      </c>
      <c r="P74" s="22">
        <v>0</v>
      </c>
    </row>
    <row r="75" spans="1:16" x14ac:dyDescent="0.25">
      <c r="A75" t="s">
        <v>1237</v>
      </c>
      <c r="B75" s="22">
        <v>0</v>
      </c>
      <c r="C75" s="22">
        <v>0</v>
      </c>
      <c r="D75" s="22">
        <v>0</v>
      </c>
      <c r="G75" s="33" t="s">
        <v>1237</v>
      </c>
      <c r="H75" s="22">
        <v>0</v>
      </c>
      <c r="I75" s="22">
        <v>0</v>
      </c>
      <c r="J75" s="22">
        <v>0</v>
      </c>
      <c r="M75" s="33" t="s">
        <v>1237</v>
      </c>
      <c r="N75" s="22">
        <v>1</v>
      </c>
      <c r="O75" s="22">
        <v>0</v>
      </c>
      <c r="P75" s="22">
        <v>1</v>
      </c>
    </row>
    <row r="76" spans="1:16" x14ac:dyDescent="0.25">
      <c r="A76" t="s">
        <v>1238</v>
      </c>
      <c r="B76" s="22">
        <v>2</v>
      </c>
      <c r="C76" s="22">
        <v>1</v>
      </c>
      <c r="D76" s="22">
        <v>1</v>
      </c>
      <c r="G76" s="33" t="s">
        <v>1238</v>
      </c>
      <c r="H76" s="22">
        <v>1</v>
      </c>
      <c r="I76" s="22">
        <v>0</v>
      </c>
      <c r="J76" s="22">
        <v>1</v>
      </c>
      <c r="M76" s="33" t="s">
        <v>1238</v>
      </c>
      <c r="N76" s="22">
        <v>1</v>
      </c>
      <c r="O76" s="22">
        <v>0</v>
      </c>
      <c r="P76" s="22">
        <v>1</v>
      </c>
    </row>
    <row r="77" spans="1:16" x14ac:dyDescent="0.25">
      <c r="A77" t="s">
        <v>1239</v>
      </c>
      <c r="B77" s="22">
        <v>0</v>
      </c>
      <c r="C77" s="22">
        <v>0</v>
      </c>
      <c r="D77" s="22">
        <v>0</v>
      </c>
      <c r="G77" s="33" t="s">
        <v>1239</v>
      </c>
      <c r="H77" s="22">
        <v>1</v>
      </c>
      <c r="I77" s="22">
        <v>1</v>
      </c>
      <c r="J77" s="22">
        <v>0</v>
      </c>
      <c r="M77" s="33" t="s">
        <v>1239</v>
      </c>
      <c r="N77" s="22">
        <v>1</v>
      </c>
      <c r="O77" s="22">
        <v>1</v>
      </c>
      <c r="P77" s="22">
        <v>0</v>
      </c>
    </row>
    <row r="78" spans="1:16" x14ac:dyDescent="0.25">
      <c r="A78" t="s">
        <v>1240</v>
      </c>
      <c r="B78" s="22">
        <v>1</v>
      </c>
      <c r="C78" s="22">
        <v>0</v>
      </c>
      <c r="D78" s="22">
        <v>1</v>
      </c>
      <c r="G78" s="33" t="s">
        <v>1240</v>
      </c>
      <c r="H78" s="22">
        <v>1</v>
      </c>
      <c r="I78" s="22">
        <v>1</v>
      </c>
      <c r="J78" s="22">
        <v>0</v>
      </c>
      <c r="M78" s="33" t="s">
        <v>1240</v>
      </c>
      <c r="N78" s="22">
        <v>0</v>
      </c>
      <c r="O78" s="22">
        <v>0</v>
      </c>
      <c r="P78" s="22">
        <v>0</v>
      </c>
    </row>
    <row r="79" spans="1:16" x14ac:dyDescent="0.25">
      <c r="A79" s="25" t="s">
        <v>1242</v>
      </c>
      <c r="B79" s="26">
        <f>SUM(B69:B78)</f>
        <v>8</v>
      </c>
      <c r="C79" s="26">
        <f>SUM(C69:C78)</f>
        <v>3</v>
      </c>
      <c r="D79" s="26">
        <f>SUM(D69:D78)</f>
        <v>5</v>
      </c>
      <c r="G79" s="25" t="s">
        <v>1242</v>
      </c>
      <c r="H79" s="26">
        <f>SUM(H69:H78)</f>
        <v>10</v>
      </c>
      <c r="I79" s="26">
        <f>SUM(I69:I78)</f>
        <v>7</v>
      </c>
      <c r="J79" s="26">
        <f>SUM(J69:J78)</f>
        <v>3</v>
      </c>
      <c r="M79" s="25" t="s">
        <v>1242</v>
      </c>
      <c r="N79" s="26">
        <f>SUM(N69:N78)</f>
        <v>7</v>
      </c>
      <c r="O79" s="26">
        <f>SUM(O69:O78)</f>
        <v>3</v>
      </c>
      <c r="P79" s="26">
        <f>SUM(P69:P78)</f>
        <v>4</v>
      </c>
    </row>
    <row r="80" spans="1:16" ht="15.75" thickBot="1" x14ac:dyDescent="0.3">
      <c r="A80" s="27" t="s">
        <v>1243</v>
      </c>
      <c r="B80" s="35">
        <f>SUM(Table26913[[#This Row],[Profit]]-Table26913[[#This Row],[Loss]])</f>
        <v>-0.5</v>
      </c>
      <c r="C80" s="28">
        <f>SUM(C69*1.5,C70*1.5,C71*1.5,C73*1.5,C72*1.5,C74*1.5,C75*1.5,C76*1.5,C77*1.5,C78*1.5)</f>
        <v>4.5</v>
      </c>
      <c r="D80" s="28">
        <f>SUM(D69:D78)</f>
        <v>5</v>
      </c>
      <c r="G80" s="27" t="s">
        <v>1243</v>
      </c>
      <c r="H80" s="34">
        <f>SUM(Table2471014[[#This Row],[Profit]]-Table2471014[[#This Row],[Loss]])</f>
        <v>7.5</v>
      </c>
      <c r="I80" s="28">
        <f>SUM(I69*1.5,I70*1.5,I71*1.5,I73*1.5,I72*1.5,I74*1.5,I75*1.5,I76*1.5,I77*1.5,I78*1.5)</f>
        <v>10.5</v>
      </c>
      <c r="J80" s="28">
        <f>SUM(J69:J78)</f>
        <v>3</v>
      </c>
      <c r="M80" s="27" t="s">
        <v>1243</v>
      </c>
      <c r="N80" s="34">
        <f>SUM(Table2581115[[#This Row],[Profit]]-Table2581115[[#This Row],[Loss]])</f>
        <v>0.5</v>
      </c>
      <c r="O80" s="28">
        <f>SUM(O69*1.5,O70*1.5,O71*1.5,O73*1.5,O72*1.5,O74*1.5,O75*1.5,O76*1.5,O77*1.5,O78*1.5)</f>
        <v>4.5</v>
      </c>
      <c r="P80" s="28">
        <f>SUM(P69:P78)</f>
        <v>4</v>
      </c>
    </row>
    <row r="81" spans="1:10" ht="15.75" thickTop="1" x14ac:dyDescent="0.25"/>
    <row r="84" spans="1:10" ht="15.75" x14ac:dyDescent="0.25">
      <c r="A84" s="567" t="s">
        <v>1743</v>
      </c>
      <c r="B84" s="568"/>
      <c r="C84" s="568"/>
      <c r="D84" s="568"/>
      <c r="F84" s="24"/>
      <c r="G84" s="567" t="s">
        <v>1858</v>
      </c>
      <c r="H84" s="568"/>
      <c r="I84" s="568"/>
      <c r="J84" s="568"/>
    </row>
    <row r="85" spans="1:10" ht="15.75" x14ac:dyDescent="0.25">
      <c r="A85" s="23" t="s">
        <v>1229</v>
      </c>
      <c r="B85" s="23" t="s">
        <v>1241</v>
      </c>
      <c r="C85" s="23" t="s">
        <v>18</v>
      </c>
      <c r="D85" s="23" t="s">
        <v>630</v>
      </c>
      <c r="E85" s="24"/>
      <c r="F85" s="24"/>
      <c r="G85" s="32" t="s">
        <v>1229</v>
      </c>
      <c r="H85" s="32" t="s">
        <v>1241</v>
      </c>
      <c r="I85" s="32" t="s">
        <v>18</v>
      </c>
      <c r="J85" s="32" t="s">
        <v>630</v>
      </c>
    </row>
    <row r="86" spans="1:10" x14ac:dyDescent="0.25">
      <c r="A86" t="s">
        <v>1231</v>
      </c>
      <c r="B86" s="22">
        <v>3</v>
      </c>
      <c r="C86" s="22">
        <v>0</v>
      </c>
      <c r="D86" s="22">
        <v>3</v>
      </c>
      <c r="E86" s="24"/>
      <c r="F86" s="24"/>
      <c r="G86" s="33" t="s">
        <v>1231</v>
      </c>
      <c r="H86" s="22">
        <v>1</v>
      </c>
      <c r="I86" s="22">
        <v>1</v>
      </c>
      <c r="J86" s="22">
        <v>0</v>
      </c>
    </row>
    <row r="87" spans="1:10" x14ac:dyDescent="0.25">
      <c r="A87" t="s">
        <v>1232</v>
      </c>
      <c r="B87" s="22">
        <v>2</v>
      </c>
      <c r="C87" s="22">
        <v>2</v>
      </c>
      <c r="D87" s="22">
        <v>0</v>
      </c>
      <c r="E87" s="24"/>
      <c r="F87" s="24"/>
      <c r="G87" s="33" t="s">
        <v>1232</v>
      </c>
      <c r="H87" s="22">
        <v>1</v>
      </c>
      <c r="I87" s="22">
        <v>1</v>
      </c>
      <c r="J87" s="22">
        <v>0</v>
      </c>
    </row>
    <row r="88" spans="1:10" x14ac:dyDescent="0.25">
      <c r="A88" t="s">
        <v>1233</v>
      </c>
      <c r="B88" s="22">
        <v>1</v>
      </c>
      <c r="C88" s="22">
        <v>1</v>
      </c>
      <c r="D88" s="22">
        <v>0</v>
      </c>
      <c r="G88" s="33" t="s">
        <v>1233</v>
      </c>
      <c r="H88" s="22">
        <v>0</v>
      </c>
      <c r="I88" s="22">
        <v>0</v>
      </c>
      <c r="J88" s="22">
        <v>0</v>
      </c>
    </row>
    <row r="89" spans="1:10" x14ac:dyDescent="0.25">
      <c r="A89" t="s">
        <v>1234</v>
      </c>
      <c r="B89" s="22">
        <v>1</v>
      </c>
      <c r="C89" s="22">
        <v>0</v>
      </c>
      <c r="D89" s="22">
        <v>1</v>
      </c>
      <c r="G89" s="33" t="s">
        <v>1234</v>
      </c>
      <c r="H89" s="22">
        <v>2</v>
      </c>
      <c r="I89" s="22">
        <v>0</v>
      </c>
      <c r="J89" s="22">
        <v>2</v>
      </c>
    </row>
    <row r="90" spans="1:10" x14ac:dyDescent="0.25">
      <c r="A90" t="s">
        <v>1235</v>
      </c>
      <c r="B90" s="22">
        <v>0</v>
      </c>
      <c r="C90" s="22">
        <v>0</v>
      </c>
      <c r="D90" s="22">
        <v>0</v>
      </c>
      <c r="G90" s="33" t="s">
        <v>1235</v>
      </c>
      <c r="H90" s="22">
        <v>2</v>
      </c>
      <c r="I90" s="22">
        <v>0</v>
      </c>
      <c r="J90" s="22">
        <v>2</v>
      </c>
    </row>
    <row r="91" spans="1:10" x14ac:dyDescent="0.25">
      <c r="A91" t="s">
        <v>1236</v>
      </c>
      <c r="B91" s="22">
        <v>1</v>
      </c>
      <c r="C91" s="22">
        <v>0</v>
      </c>
      <c r="D91" s="22">
        <v>1</v>
      </c>
      <c r="G91" s="33" t="s">
        <v>1236</v>
      </c>
      <c r="H91" s="22">
        <v>0</v>
      </c>
      <c r="I91" s="22">
        <v>0</v>
      </c>
      <c r="J91" s="22">
        <v>0</v>
      </c>
    </row>
    <row r="92" spans="1:10" x14ac:dyDescent="0.25">
      <c r="A92" t="s">
        <v>1237</v>
      </c>
      <c r="B92" s="22">
        <v>2</v>
      </c>
      <c r="C92" s="22">
        <v>1</v>
      </c>
      <c r="D92" s="22">
        <v>1</v>
      </c>
      <c r="G92" s="33" t="s">
        <v>1237</v>
      </c>
      <c r="H92" s="22">
        <v>1</v>
      </c>
      <c r="I92" s="22">
        <v>0</v>
      </c>
      <c r="J92" s="22">
        <v>1</v>
      </c>
    </row>
    <row r="93" spans="1:10" x14ac:dyDescent="0.25">
      <c r="A93" t="s">
        <v>1238</v>
      </c>
      <c r="B93" s="22">
        <v>1</v>
      </c>
      <c r="C93" s="22">
        <v>0</v>
      </c>
      <c r="D93" s="22">
        <v>1</v>
      </c>
      <c r="G93" s="33" t="s">
        <v>1238</v>
      </c>
      <c r="H93" s="22">
        <v>0</v>
      </c>
      <c r="I93" s="22">
        <v>0</v>
      </c>
      <c r="J93" s="22">
        <v>0</v>
      </c>
    </row>
    <row r="94" spans="1:10" x14ac:dyDescent="0.25">
      <c r="A94" t="s">
        <v>1239</v>
      </c>
      <c r="B94" s="22">
        <v>1</v>
      </c>
      <c r="C94" s="22">
        <v>1</v>
      </c>
      <c r="D94" s="22">
        <v>0</v>
      </c>
      <c r="G94" s="33" t="s">
        <v>1239</v>
      </c>
      <c r="H94" s="22">
        <v>1</v>
      </c>
      <c r="I94" s="22">
        <v>0</v>
      </c>
      <c r="J94" s="22">
        <v>1</v>
      </c>
    </row>
    <row r="95" spans="1:10" x14ac:dyDescent="0.25">
      <c r="A95" t="s">
        <v>1240</v>
      </c>
      <c r="B95" s="22">
        <v>1</v>
      </c>
      <c r="C95" s="22">
        <v>1</v>
      </c>
      <c r="D95" s="22">
        <v>0</v>
      </c>
      <c r="G95" s="33" t="s">
        <v>1240</v>
      </c>
      <c r="H95" s="22">
        <v>1</v>
      </c>
      <c r="I95" s="22">
        <v>1</v>
      </c>
      <c r="J95" s="22">
        <v>0</v>
      </c>
    </row>
    <row r="96" spans="1:10" x14ac:dyDescent="0.25">
      <c r="A96" s="25" t="s">
        <v>1242</v>
      </c>
      <c r="B96" s="26">
        <f>SUM(B86:B95)</f>
        <v>13</v>
      </c>
      <c r="C96" s="26">
        <f>SUM(C86:C95)</f>
        <v>6</v>
      </c>
      <c r="D96" s="26">
        <f>SUM(D86:D95)</f>
        <v>7</v>
      </c>
      <c r="G96" s="25" t="s">
        <v>1242</v>
      </c>
      <c r="H96" s="26">
        <f>SUM(H86:H95)</f>
        <v>9</v>
      </c>
      <c r="I96" s="26">
        <f>SUM(I86:I95)</f>
        <v>3</v>
      </c>
      <c r="J96" s="26">
        <f>SUM(J86:J95)</f>
        <v>6</v>
      </c>
    </row>
    <row r="97" spans="1:19" ht="15.75" thickBot="1" x14ac:dyDescent="0.3">
      <c r="A97" s="27" t="s">
        <v>1243</v>
      </c>
      <c r="B97" s="97">
        <f>SUM(Table269132[[#This Row],[Profit]]-Table269132[[#This Row],[Loss]])</f>
        <v>2</v>
      </c>
      <c r="C97" s="28">
        <f>SUM(C86*1.5,C87*1.5,C88*1.5,C90*1.5,C89*1.5,C91*1.5,C92*1.5,C93*1.5,C94*1.5,C95*1.5)</f>
        <v>9</v>
      </c>
      <c r="D97" s="28">
        <f>SUM(D86:D95)</f>
        <v>7</v>
      </c>
      <c r="G97" s="27" t="s">
        <v>1243</v>
      </c>
      <c r="H97" s="104">
        <f>SUM(Table247101412[[#This Row],[Profit]]-Table247101412[[#This Row],[Loss]])</f>
        <v>-1.5</v>
      </c>
      <c r="I97" s="28">
        <f>SUM(I86*1.5,I87*1.5,I88*1.5,I90*1.5,I89*1.5,I91*1.5,I92*1.5,I93*1.5,I94*1.5,I95*1.5)</f>
        <v>4.5</v>
      </c>
      <c r="J97" s="28">
        <f>SUM(J86:J95)</f>
        <v>6</v>
      </c>
    </row>
    <row r="98" spans="1:19" ht="15.75" thickTop="1" x14ac:dyDescent="0.25"/>
    <row r="101" spans="1:19" ht="15.75" thickBot="1" x14ac:dyDescent="0.3"/>
    <row r="102" spans="1:19" ht="15.75" x14ac:dyDescent="0.25">
      <c r="D102" s="584" t="s">
        <v>1457</v>
      </c>
      <c r="E102" s="585"/>
      <c r="F102" s="585"/>
      <c r="G102" s="585"/>
      <c r="H102" s="585"/>
      <c r="I102" s="585"/>
      <c r="J102" s="585"/>
      <c r="K102" s="585"/>
      <c r="L102" s="585"/>
      <c r="M102" s="585"/>
      <c r="N102" s="585"/>
      <c r="O102" s="585"/>
      <c r="P102" s="586"/>
    </row>
    <row r="103" spans="1:19" x14ac:dyDescent="0.25">
      <c r="D103" s="587" t="s">
        <v>1477</v>
      </c>
      <c r="E103" s="588"/>
      <c r="F103" s="588"/>
      <c r="G103" s="588"/>
      <c r="H103" s="588"/>
      <c r="I103" s="588"/>
      <c r="J103" s="588"/>
      <c r="K103" s="588"/>
      <c r="L103" s="588"/>
      <c r="M103" s="588"/>
      <c r="N103" s="588"/>
      <c r="O103" s="588"/>
      <c r="P103" s="589"/>
    </row>
    <row r="104" spans="1:19" x14ac:dyDescent="0.25">
      <c r="D104" s="587" t="s">
        <v>3178</v>
      </c>
      <c r="E104" s="588"/>
      <c r="F104" s="588"/>
      <c r="G104" s="588"/>
      <c r="H104" s="588"/>
      <c r="I104" s="588"/>
      <c r="J104" s="588"/>
      <c r="K104" s="588"/>
      <c r="L104" s="588"/>
      <c r="M104" s="588"/>
      <c r="N104" s="588"/>
      <c r="O104" s="588"/>
      <c r="P104" s="589"/>
    </row>
    <row r="105" spans="1:19" x14ac:dyDescent="0.25">
      <c r="D105" s="587" t="s">
        <v>3177</v>
      </c>
      <c r="E105" s="588"/>
      <c r="F105" s="588"/>
      <c r="G105" s="588"/>
      <c r="H105" s="588"/>
      <c r="I105" s="588"/>
      <c r="J105" s="588"/>
      <c r="K105" s="588"/>
      <c r="L105" s="588"/>
      <c r="M105" s="588"/>
      <c r="N105" s="588"/>
      <c r="O105" s="588"/>
      <c r="P105" s="589"/>
    </row>
    <row r="106" spans="1:19" x14ac:dyDescent="0.25">
      <c r="D106" s="587" t="s">
        <v>3596</v>
      </c>
      <c r="E106" s="588"/>
      <c r="F106" s="588"/>
      <c r="G106" s="588"/>
      <c r="H106" s="588"/>
      <c r="I106" s="588"/>
      <c r="J106" s="588"/>
      <c r="K106" s="588"/>
      <c r="L106" s="588"/>
      <c r="M106" s="588"/>
      <c r="N106" s="588"/>
      <c r="O106" s="588"/>
      <c r="P106" s="589"/>
    </row>
    <row r="107" spans="1:19" x14ac:dyDescent="0.25">
      <c r="D107" s="587" t="s">
        <v>3597</v>
      </c>
      <c r="E107" s="588"/>
      <c r="F107" s="588"/>
      <c r="G107" s="588"/>
      <c r="H107" s="588"/>
      <c r="I107" s="588"/>
      <c r="J107" s="588"/>
      <c r="K107" s="588"/>
      <c r="L107" s="588"/>
      <c r="M107" s="588"/>
      <c r="N107" s="588"/>
      <c r="O107" s="588"/>
      <c r="P107" s="589"/>
    </row>
    <row r="108" spans="1:19" ht="15.75" thickBot="1" x14ac:dyDescent="0.3">
      <c r="D108" s="590" t="s">
        <v>3598</v>
      </c>
      <c r="E108" s="591"/>
      <c r="F108" s="591"/>
      <c r="G108" s="591"/>
      <c r="H108" s="591"/>
      <c r="I108" s="591"/>
      <c r="J108" s="591"/>
      <c r="K108" s="591"/>
      <c r="L108" s="591"/>
      <c r="M108" s="591"/>
      <c r="N108" s="591"/>
      <c r="O108" s="591"/>
      <c r="P108" s="592"/>
    </row>
    <row r="112" spans="1:19" ht="15.75" x14ac:dyDescent="0.25">
      <c r="A112" s="567" t="s">
        <v>1960</v>
      </c>
      <c r="B112" s="568"/>
      <c r="C112" s="568"/>
      <c r="D112" s="568"/>
      <c r="F112" s="567" t="s">
        <v>1962</v>
      </c>
      <c r="G112" s="568"/>
      <c r="H112" s="568"/>
      <c r="I112" s="568"/>
      <c r="K112" s="567" t="s">
        <v>1963</v>
      </c>
      <c r="L112" s="568"/>
      <c r="M112" s="568"/>
      <c r="N112" s="568"/>
      <c r="P112" s="567" t="s">
        <v>1964</v>
      </c>
      <c r="Q112" s="568"/>
      <c r="R112" s="568"/>
      <c r="S112" s="568"/>
    </row>
    <row r="113" spans="1:19" ht="15.75" x14ac:dyDescent="0.25">
      <c r="A113" s="23" t="s">
        <v>1229</v>
      </c>
      <c r="B113" s="23" t="s">
        <v>1241</v>
      </c>
      <c r="C113" s="23" t="s">
        <v>18</v>
      </c>
      <c r="D113" s="23" t="s">
        <v>630</v>
      </c>
      <c r="F113" s="23" t="s">
        <v>1229</v>
      </c>
      <c r="G113" s="23" t="s">
        <v>1241</v>
      </c>
      <c r="H113" s="23" t="s">
        <v>18</v>
      </c>
      <c r="I113" s="23" t="s">
        <v>630</v>
      </c>
      <c r="K113" s="23" t="s">
        <v>1229</v>
      </c>
      <c r="L113" s="23" t="s">
        <v>1241</v>
      </c>
      <c r="M113" s="23" t="s">
        <v>18</v>
      </c>
      <c r="N113" s="23" t="s">
        <v>630</v>
      </c>
      <c r="P113" s="23" t="s">
        <v>1229</v>
      </c>
      <c r="Q113" s="23" t="s">
        <v>1241</v>
      </c>
      <c r="R113" s="23" t="s">
        <v>18</v>
      </c>
      <c r="S113" s="23" t="s">
        <v>630</v>
      </c>
    </row>
    <row r="114" spans="1:19" x14ac:dyDescent="0.25">
      <c r="A114" t="s">
        <v>1231</v>
      </c>
      <c r="B114" s="22">
        <v>0</v>
      </c>
      <c r="C114" s="22">
        <v>0</v>
      </c>
      <c r="D114" s="22">
        <v>0</v>
      </c>
      <c r="F114" t="s">
        <v>1231</v>
      </c>
      <c r="G114" s="22">
        <v>1</v>
      </c>
      <c r="H114" s="22">
        <v>1</v>
      </c>
      <c r="I114" s="22">
        <v>0</v>
      </c>
      <c r="K114" t="s">
        <v>1231</v>
      </c>
      <c r="L114" s="22">
        <v>0</v>
      </c>
      <c r="M114" s="22">
        <v>0</v>
      </c>
      <c r="N114" s="22">
        <v>0</v>
      </c>
      <c r="P114" t="s">
        <v>1231</v>
      </c>
      <c r="Q114" s="22">
        <v>1</v>
      </c>
      <c r="R114" s="22">
        <v>1</v>
      </c>
      <c r="S114" s="22">
        <v>0</v>
      </c>
    </row>
    <row r="115" spans="1:19" x14ac:dyDescent="0.25">
      <c r="A115" t="s">
        <v>1839</v>
      </c>
      <c r="B115" s="22">
        <v>1</v>
      </c>
      <c r="C115" s="22">
        <v>1</v>
      </c>
      <c r="D115" s="22">
        <v>0</v>
      </c>
      <c r="F115" t="s">
        <v>1839</v>
      </c>
      <c r="G115" s="22">
        <v>0</v>
      </c>
      <c r="H115" s="22">
        <v>0</v>
      </c>
      <c r="I115" s="22">
        <v>0</v>
      </c>
      <c r="K115" t="s">
        <v>1839</v>
      </c>
      <c r="L115" s="22">
        <v>0</v>
      </c>
      <c r="M115" s="22">
        <v>0</v>
      </c>
      <c r="N115" s="22">
        <v>0</v>
      </c>
      <c r="P115" t="s">
        <v>1839</v>
      </c>
      <c r="Q115" s="22">
        <v>1</v>
      </c>
      <c r="R115" s="22">
        <v>0</v>
      </c>
      <c r="S115" s="22">
        <v>1</v>
      </c>
    </row>
    <row r="116" spans="1:19" x14ac:dyDescent="0.25">
      <c r="A116" t="s">
        <v>1840</v>
      </c>
      <c r="B116" s="22">
        <v>0</v>
      </c>
      <c r="C116" s="22">
        <v>0</v>
      </c>
      <c r="D116" s="22">
        <v>0</v>
      </c>
      <c r="F116" t="s">
        <v>1840</v>
      </c>
      <c r="G116" s="22">
        <v>0</v>
      </c>
      <c r="H116" s="22">
        <v>0</v>
      </c>
      <c r="I116" s="22">
        <v>0</v>
      </c>
      <c r="K116" t="s">
        <v>1840</v>
      </c>
      <c r="L116" s="22">
        <v>0</v>
      </c>
      <c r="M116" s="22">
        <v>0</v>
      </c>
      <c r="N116" s="22">
        <v>0</v>
      </c>
      <c r="P116" t="s">
        <v>1840</v>
      </c>
      <c r="Q116" s="22">
        <v>0</v>
      </c>
      <c r="R116" s="22">
        <v>0</v>
      </c>
      <c r="S116" s="22">
        <v>0</v>
      </c>
    </row>
    <row r="117" spans="1:19" x14ac:dyDescent="0.25">
      <c r="A117" t="s">
        <v>1841</v>
      </c>
      <c r="B117" s="22">
        <v>0</v>
      </c>
      <c r="C117" s="22">
        <v>0</v>
      </c>
      <c r="D117" s="22">
        <v>0</v>
      </c>
      <c r="F117" t="s">
        <v>1841</v>
      </c>
      <c r="G117" s="22">
        <v>1</v>
      </c>
      <c r="H117" s="22">
        <v>0</v>
      </c>
      <c r="I117" s="22">
        <v>1</v>
      </c>
      <c r="K117" t="s">
        <v>1841</v>
      </c>
      <c r="L117" s="22">
        <v>1</v>
      </c>
      <c r="M117" s="22">
        <v>0</v>
      </c>
      <c r="N117" s="22">
        <v>1</v>
      </c>
      <c r="P117" t="s">
        <v>1841</v>
      </c>
      <c r="Q117" s="22">
        <v>0</v>
      </c>
      <c r="R117" s="22">
        <v>0</v>
      </c>
      <c r="S117" s="22">
        <v>0</v>
      </c>
    </row>
    <row r="118" spans="1:19" x14ac:dyDescent="0.25">
      <c r="A118" t="s">
        <v>1842</v>
      </c>
      <c r="B118" s="22">
        <v>0</v>
      </c>
      <c r="C118" s="22">
        <v>0</v>
      </c>
      <c r="D118" s="22">
        <v>0</v>
      </c>
      <c r="F118" t="s">
        <v>1842</v>
      </c>
      <c r="G118" s="22">
        <v>0</v>
      </c>
      <c r="H118" s="22">
        <v>0</v>
      </c>
      <c r="I118" s="22">
        <v>0</v>
      </c>
      <c r="K118" t="s">
        <v>1842</v>
      </c>
      <c r="L118" s="22">
        <v>0</v>
      </c>
      <c r="M118" s="22">
        <v>0</v>
      </c>
      <c r="N118" s="22">
        <v>0</v>
      </c>
      <c r="P118" t="s">
        <v>1842</v>
      </c>
      <c r="Q118" s="22">
        <v>1</v>
      </c>
      <c r="R118" s="22">
        <v>1</v>
      </c>
      <c r="S118" s="22">
        <v>0</v>
      </c>
    </row>
    <row r="119" spans="1:19" x14ac:dyDescent="0.25">
      <c r="A119" t="s">
        <v>1843</v>
      </c>
      <c r="B119" s="22">
        <v>0</v>
      </c>
      <c r="C119" s="22">
        <v>0</v>
      </c>
      <c r="D119" s="22">
        <v>0</v>
      </c>
      <c r="F119" t="s">
        <v>1843</v>
      </c>
      <c r="G119" s="22">
        <v>0</v>
      </c>
      <c r="H119" s="22">
        <v>0</v>
      </c>
      <c r="I119" s="22">
        <v>0</v>
      </c>
      <c r="K119" t="s">
        <v>1843</v>
      </c>
      <c r="L119" s="22">
        <v>1</v>
      </c>
      <c r="M119" s="22">
        <v>0</v>
      </c>
      <c r="N119" s="22">
        <v>1</v>
      </c>
      <c r="P119" t="s">
        <v>1843</v>
      </c>
      <c r="Q119" s="22">
        <v>0</v>
      </c>
      <c r="R119" s="22">
        <v>0</v>
      </c>
      <c r="S119" s="22">
        <v>0</v>
      </c>
    </row>
    <row r="120" spans="1:19" x14ac:dyDescent="0.25">
      <c r="A120" t="s">
        <v>1844</v>
      </c>
      <c r="B120" s="22">
        <v>0</v>
      </c>
      <c r="C120" s="22">
        <v>0</v>
      </c>
      <c r="D120" s="22">
        <v>0</v>
      </c>
      <c r="F120" t="s">
        <v>1844</v>
      </c>
      <c r="G120" s="22">
        <v>0</v>
      </c>
      <c r="H120" s="22">
        <v>0</v>
      </c>
      <c r="I120" s="22">
        <v>0</v>
      </c>
      <c r="K120" t="s">
        <v>1844</v>
      </c>
      <c r="L120" s="22">
        <v>1</v>
      </c>
      <c r="M120" s="22">
        <v>0</v>
      </c>
      <c r="N120" s="22">
        <v>1</v>
      </c>
      <c r="P120" t="s">
        <v>1844</v>
      </c>
      <c r="Q120" s="22">
        <v>0</v>
      </c>
      <c r="R120" s="22">
        <v>0</v>
      </c>
      <c r="S120" s="22">
        <v>0</v>
      </c>
    </row>
    <row r="121" spans="1:19" x14ac:dyDescent="0.25">
      <c r="A121" t="s">
        <v>1845</v>
      </c>
      <c r="B121" s="22">
        <v>0</v>
      </c>
      <c r="C121" s="22">
        <v>0</v>
      </c>
      <c r="D121" s="22">
        <v>0</v>
      </c>
      <c r="F121" t="s">
        <v>1845</v>
      </c>
      <c r="G121" s="22">
        <v>2</v>
      </c>
      <c r="H121" s="22">
        <v>1</v>
      </c>
      <c r="I121" s="22">
        <v>1</v>
      </c>
      <c r="K121" t="s">
        <v>1845</v>
      </c>
      <c r="L121" s="22">
        <v>1</v>
      </c>
      <c r="M121" s="22">
        <v>1</v>
      </c>
      <c r="N121" s="22">
        <v>0</v>
      </c>
      <c r="P121" t="s">
        <v>1845</v>
      </c>
      <c r="Q121" s="22">
        <v>0</v>
      </c>
      <c r="R121" s="22">
        <v>0</v>
      </c>
      <c r="S121" s="22">
        <v>0</v>
      </c>
    </row>
    <row r="122" spans="1:19" x14ac:dyDescent="0.25">
      <c r="A122" t="s">
        <v>1847</v>
      </c>
      <c r="B122" s="22">
        <v>1</v>
      </c>
      <c r="C122" s="22">
        <v>1</v>
      </c>
      <c r="D122" s="22">
        <v>0</v>
      </c>
      <c r="F122" t="s">
        <v>1847</v>
      </c>
      <c r="G122" s="22">
        <v>0</v>
      </c>
      <c r="H122" s="22">
        <v>0</v>
      </c>
      <c r="I122" s="22">
        <v>0</v>
      </c>
      <c r="K122" t="s">
        <v>1847</v>
      </c>
      <c r="L122" s="22">
        <v>0</v>
      </c>
      <c r="M122" s="22">
        <v>0</v>
      </c>
      <c r="N122" s="22">
        <v>0</v>
      </c>
      <c r="P122" t="s">
        <v>1847</v>
      </c>
      <c r="Q122" s="22">
        <v>1</v>
      </c>
      <c r="R122" s="22">
        <v>1</v>
      </c>
      <c r="S122" s="22">
        <v>0</v>
      </c>
    </row>
    <row r="123" spans="1:19" x14ac:dyDescent="0.25">
      <c r="A123" t="s">
        <v>1848</v>
      </c>
      <c r="B123" s="22">
        <v>0</v>
      </c>
      <c r="C123" s="22">
        <v>0</v>
      </c>
      <c r="D123" s="22">
        <v>0</v>
      </c>
      <c r="F123" t="s">
        <v>1848</v>
      </c>
      <c r="G123" s="22">
        <v>0</v>
      </c>
      <c r="H123" s="22">
        <v>0</v>
      </c>
      <c r="I123" s="22">
        <v>0</v>
      </c>
      <c r="K123" t="s">
        <v>1848</v>
      </c>
      <c r="L123" s="22">
        <v>0</v>
      </c>
      <c r="M123" s="22">
        <v>0</v>
      </c>
      <c r="N123" s="22">
        <v>0</v>
      </c>
      <c r="P123" t="s">
        <v>1848</v>
      </c>
      <c r="Q123" s="22">
        <v>0</v>
      </c>
      <c r="R123" s="22">
        <v>0</v>
      </c>
      <c r="S123" s="22">
        <v>0</v>
      </c>
    </row>
    <row r="124" spans="1:19" x14ac:dyDescent="0.25">
      <c r="A124" t="s">
        <v>1849</v>
      </c>
      <c r="B124" s="22">
        <v>1</v>
      </c>
      <c r="C124" s="22">
        <v>1</v>
      </c>
      <c r="D124" s="22">
        <v>0</v>
      </c>
      <c r="F124" t="s">
        <v>1849</v>
      </c>
      <c r="G124" s="22">
        <v>0</v>
      </c>
      <c r="H124" s="22">
        <v>0</v>
      </c>
      <c r="I124" s="22">
        <v>0</v>
      </c>
      <c r="K124" t="s">
        <v>1849</v>
      </c>
      <c r="L124" s="22">
        <v>0</v>
      </c>
      <c r="M124" s="22">
        <v>0</v>
      </c>
      <c r="N124" s="22">
        <v>0</v>
      </c>
      <c r="P124" t="s">
        <v>1849</v>
      </c>
      <c r="Q124" s="22">
        <v>0</v>
      </c>
      <c r="R124" s="22">
        <v>0</v>
      </c>
      <c r="S124" s="22">
        <v>0</v>
      </c>
    </row>
    <row r="125" spans="1:19" x14ac:dyDescent="0.25">
      <c r="A125" t="s">
        <v>1850</v>
      </c>
      <c r="B125" s="22">
        <v>0</v>
      </c>
      <c r="C125" s="22">
        <v>0</v>
      </c>
      <c r="D125" s="22">
        <v>0</v>
      </c>
      <c r="F125" t="s">
        <v>1850</v>
      </c>
      <c r="G125" s="22">
        <v>1</v>
      </c>
      <c r="H125" s="22">
        <v>1</v>
      </c>
      <c r="I125" s="22">
        <v>0</v>
      </c>
      <c r="K125" t="s">
        <v>1850</v>
      </c>
      <c r="L125" s="22">
        <v>0</v>
      </c>
      <c r="M125" s="22">
        <v>0</v>
      </c>
      <c r="N125" s="22">
        <v>0</v>
      </c>
      <c r="P125" t="s">
        <v>1850</v>
      </c>
      <c r="Q125" s="22">
        <v>0</v>
      </c>
      <c r="R125" s="22">
        <v>0</v>
      </c>
      <c r="S125" s="22">
        <v>0</v>
      </c>
    </row>
    <row r="126" spans="1:19" x14ac:dyDescent="0.25">
      <c r="A126" t="s">
        <v>1851</v>
      </c>
      <c r="B126" s="22">
        <v>1</v>
      </c>
      <c r="C126" s="22">
        <v>0</v>
      </c>
      <c r="D126" s="22">
        <v>1</v>
      </c>
      <c r="F126" t="s">
        <v>1851</v>
      </c>
      <c r="G126" s="22">
        <v>1</v>
      </c>
      <c r="H126" s="22">
        <v>1</v>
      </c>
      <c r="I126" s="22">
        <v>0</v>
      </c>
      <c r="K126" t="s">
        <v>1851</v>
      </c>
      <c r="L126" s="22">
        <v>0</v>
      </c>
      <c r="M126" s="22">
        <v>0</v>
      </c>
      <c r="N126" s="22">
        <v>0</v>
      </c>
      <c r="P126" t="s">
        <v>1851</v>
      </c>
      <c r="Q126" s="22">
        <v>0</v>
      </c>
      <c r="R126" s="22">
        <v>0</v>
      </c>
      <c r="S126" s="22">
        <v>0</v>
      </c>
    </row>
    <row r="127" spans="1:19" x14ac:dyDescent="0.25">
      <c r="A127" t="s">
        <v>1852</v>
      </c>
      <c r="B127" s="22">
        <v>0</v>
      </c>
      <c r="C127" s="22">
        <v>0</v>
      </c>
      <c r="D127" s="22">
        <v>0</v>
      </c>
      <c r="F127" t="s">
        <v>1852</v>
      </c>
      <c r="G127" s="22">
        <v>1</v>
      </c>
      <c r="H127" s="22">
        <v>1</v>
      </c>
      <c r="I127" s="22">
        <v>0</v>
      </c>
      <c r="K127" t="s">
        <v>1852</v>
      </c>
      <c r="L127" s="22">
        <v>2</v>
      </c>
      <c r="M127" s="22">
        <v>1</v>
      </c>
      <c r="N127" s="22">
        <v>1</v>
      </c>
      <c r="P127" t="s">
        <v>1852</v>
      </c>
      <c r="Q127" s="22">
        <v>0</v>
      </c>
      <c r="R127" s="22">
        <v>0</v>
      </c>
      <c r="S127" s="22">
        <v>0</v>
      </c>
    </row>
    <row r="128" spans="1:19" x14ac:dyDescent="0.25">
      <c r="A128" t="s">
        <v>1853</v>
      </c>
      <c r="B128" s="22">
        <v>1</v>
      </c>
      <c r="C128" s="22">
        <v>1</v>
      </c>
      <c r="D128" s="22">
        <v>0</v>
      </c>
      <c r="F128" t="s">
        <v>1853</v>
      </c>
      <c r="G128" s="22">
        <v>0</v>
      </c>
      <c r="H128" s="22">
        <v>0</v>
      </c>
      <c r="I128" s="22">
        <v>0</v>
      </c>
      <c r="K128" t="s">
        <v>1853</v>
      </c>
      <c r="L128" s="22">
        <v>0</v>
      </c>
      <c r="M128" s="22">
        <v>0</v>
      </c>
      <c r="N128" s="22">
        <v>0</v>
      </c>
      <c r="P128" t="s">
        <v>1853</v>
      </c>
      <c r="Q128" s="22">
        <v>0</v>
      </c>
      <c r="R128" s="22">
        <v>0</v>
      </c>
      <c r="S128" s="22">
        <v>0</v>
      </c>
    </row>
    <row r="129" spans="1:19" x14ac:dyDescent="0.25">
      <c r="A129" t="s">
        <v>1854</v>
      </c>
      <c r="B129" s="22">
        <v>1</v>
      </c>
      <c r="C129" s="22">
        <v>0</v>
      </c>
      <c r="D129" s="22">
        <v>1</v>
      </c>
      <c r="F129" t="s">
        <v>1854</v>
      </c>
      <c r="G129" s="22">
        <v>1</v>
      </c>
      <c r="H129" s="22">
        <v>0</v>
      </c>
      <c r="I129" s="22">
        <v>1</v>
      </c>
      <c r="K129" t="s">
        <v>1854</v>
      </c>
      <c r="L129" s="22">
        <v>0</v>
      </c>
      <c r="M129" s="22">
        <v>0</v>
      </c>
      <c r="N129" s="22">
        <v>0</v>
      </c>
      <c r="P129" t="s">
        <v>1854</v>
      </c>
      <c r="Q129" s="22">
        <v>0</v>
      </c>
      <c r="R129" s="22">
        <v>0</v>
      </c>
      <c r="S129" s="22">
        <v>0</v>
      </c>
    </row>
    <row r="130" spans="1:19" x14ac:dyDescent="0.25">
      <c r="A130" t="s">
        <v>1855</v>
      </c>
      <c r="B130" s="22">
        <v>2</v>
      </c>
      <c r="C130" s="22">
        <v>1</v>
      </c>
      <c r="D130" s="22">
        <v>1</v>
      </c>
      <c r="F130" t="s">
        <v>1855</v>
      </c>
      <c r="G130" s="22">
        <v>0</v>
      </c>
      <c r="H130" s="22">
        <v>0</v>
      </c>
      <c r="I130" s="22">
        <v>0</v>
      </c>
      <c r="K130" t="s">
        <v>1855</v>
      </c>
      <c r="L130" s="22">
        <v>1</v>
      </c>
      <c r="M130" s="22">
        <v>0</v>
      </c>
      <c r="N130" s="22">
        <v>1</v>
      </c>
      <c r="P130" t="s">
        <v>1855</v>
      </c>
      <c r="Q130" s="22">
        <v>1</v>
      </c>
      <c r="R130" s="22">
        <v>1</v>
      </c>
      <c r="S130" s="22">
        <v>0</v>
      </c>
    </row>
    <row r="131" spans="1:19" x14ac:dyDescent="0.25">
      <c r="A131" t="s">
        <v>1856</v>
      </c>
      <c r="B131" s="22">
        <v>0</v>
      </c>
      <c r="C131" s="22">
        <v>0</v>
      </c>
      <c r="D131" s="22">
        <v>0</v>
      </c>
      <c r="F131" t="s">
        <v>1856</v>
      </c>
      <c r="G131" s="22">
        <v>0</v>
      </c>
      <c r="H131" s="22">
        <v>0</v>
      </c>
      <c r="I131" s="22">
        <v>0</v>
      </c>
      <c r="K131" t="s">
        <v>1856</v>
      </c>
      <c r="L131" s="22">
        <v>1</v>
      </c>
      <c r="M131" s="22">
        <v>1</v>
      </c>
      <c r="N131" s="22">
        <v>0</v>
      </c>
      <c r="P131" t="s">
        <v>1856</v>
      </c>
      <c r="Q131" s="22">
        <v>0</v>
      </c>
      <c r="R131" s="22">
        <v>0</v>
      </c>
      <c r="S131" s="22">
        <v>0</v>
      </c>
    </row>
    <row r="132" spans="1:19" x14ac:dyDescent="0.25">
      <c r="A132" t="s">
        <v>1857</v>
      </c>
      <c r="B132" s="22">
        <v>0</v>
      </c>
      <c r="C132" s="22">
        <v>0</v>
      </c>
      <c r="D132" s="22">
        <v>0</v>
      </c>
      <c r="F132" t="s">
        <v>1857</v>
      </c>
      <c r="G132" s="22">
        <v>0</v>
      </c>
      <c r="H132" s="22">
        <v>0</v>
      </c>
      <c r="I132" s="22">
        <v>0</v>
      </c>
      <c r="K132" t="s">
        <v>1857</v>
      </c>
      <c r="L132" s="22">
        <v>1</v>
      </c>
      <c r="M132" s="22">
        <v>0</v>
      </c>
      <c r="N132" s="22">
        <v>1</v>
      </c>
      <c r="P132" t="s">
        <v>1857</v>
      </c>
      <c r="Q132" s="22">
        <v>0</v>
      </c>
      <c r="R132" s="22">
        <v>0</v>
      </c>
      <c r="S132" s="22">
        <v>0</v>
      </c>
    </row>
    <row r="133" spans="1:19" x14ac:dyDescent="0.25">
      <c r="A133" t="s">
        <v>1846</v>
      </c>
      <c r="B133" s="22">
        <v>0</v>
      </c>
      <c r="C133" s="22">
        <v>0</v>
      </c>
      <c r="D133" s="22">
        <v>0</v>
      </c>
      <c r="F133" t="s">
        <v>1846</v>
      </c>
      <c r="G133" s="22">
        <v>0</v>
      </c>
      <c r="H133" s="22">
        <v>0</v>
      </c>
      <c r="I133" s="22">
        <v>0</v>
      </c>
      <c r="K133" t="s">
        <v>1846</v>
      </c>
      <c r="L133" s="22">
        <v>0</v>
      </c>
      <c r="M133" s="22">
        <v>0</v>
      </c>
      <c r="N133" s="22">
        <v>0</v>
      </c>
      <c r="P133" t="s">
        <v>1846</v>
      </c>
      <c r="Q133" s="22">
        <v>0</v>
      </c>
      <c r="R133" s="22">
        <v>0</v>
      </c>
      <c r="S133" s="22">
        <v>0</v>
      </c>
    </row>
    <row r="134" spans="1:19" x14ac:dyDescent="0.25">
      <c r="A134" s="25" t="s">
        <v>1242</v>
      </c>
      <c r="B134" s="26">
        <f>SUM(B114:B133)</f>
        <v>8</v>
      </c>
      <c r="C134" s="26">
        <f>SUM(C114:C133)</f>
        <v>5</v>
      </c>
      <c r="D134" s="26">
        <f>SUM(D114:D133)</f>
        <v>3</v>
      </c>
      <c r="F134" s="25" t="s">
        <v>1242</v>
      </c>
      <c r="G134" s="26">
        <f>SUM(G114:G133)</f>
        <v>8</v>
      </c>
      <c r="H134" s="26">
        <f>SUM(H114:H133)</f>
        <v>5</v>
      </c>
      <c r="I134" s="26">
        <f>SUM(I114:I133)</f>
        <v>3</v>
      </c>
      <c r="K134" s="25" t="s">
        <v>1242</v>
      </c>
      <c r="L134" s="26">
        <f>SUM(L114:L133)</f>
        <v>9</v>
      </c>
      <c r="M134" s="26">
        <f>SUM(M114:M133)</f>
        <v>3</v>
      </c>
      <c r="N134" s="26">
        <f>SUM(N114:N133)</f>
        <v>6</v>
      </c>
      <c r="P134" s="25" t="s">
        <v>1242</v>
      </c>
      <c r="Q134" s="26">
        <f>SUM(Q114:Q133)</f>
        <v>5</v>
      </c>
      <c r="R134" s="26">
        <f>SUM(R114:R133)</f>
        <v>4</v>
      </c>
      <c r="S134" s="26">
        <f>SUM(S114:S133)</f>
        <v>1</v>
      </c>
    </row>
    <row r="135" spans="1:19" ht="15.75" thickBot="1" x14ac:dyDescent="0.3">
      <c r="A135" s="27" t="s">
        <v>1243</v>
      </c>
      <c r="B135" s="97">
        <f>SUM(Table21716[[#This Row],[Profit]]-Table21716[[#This Row],[Loss]])</f>
        <v>4.5</v>
      </c>
      <c r="C135" s="28">
        <f>SUM(C114*1.5,C115*1.5,C116*1.5,C118*1.5,C117*1.5,C119*1.5,C120*1.5,C121*1.5,C122*1.5,C123*1.5,C124*1.5,C125*1.5,C126*1.5,C127*1.5,C128*1.5,C129*1.5,C130*1.5,C131*1.5,C132*1.5,C133*1.5)</f>
        <v>7.5</v>
      </c>
      <c r="D135" s="28">
        <f>SUM(D114:D133)</f>
        <v>3</v>
      </c>
      <c r="F135" s="27" t="s">
        <v>1243</v>
      </c>
      <c r="G135" s="97">
        <f>SUM(Table2171837[[#This Row],[Profit]]-Table2171837[[#This Row],[Loss]])</f>
        <v>4.5</v>
      </c>
      <c r="H135" s="28">
        <f>SUM(H114*1.5,H115*1.5,H116*1.5,H118*1.5,H117*1.5,H119*1.5,H120*1.5,H121*1.5,H122*1.5,H123*1.5,H124*1.5,H125*1.5,H126*1.5,H127*1.5,H128*1.5,H129*1.5,H130*1.5,H131*1.5,H132*1.5,H133*1.5)</f>
        <v>7.5</v>
      </c>
      <c r="I135" s="28">
        <f>SUM(I114:I133)</f>
        <v>3</v>
      </c>
      <c r="K135" s="27" t="s">
        <v>1243</v>
      </c>
      <c r="L135" s="104">
        <f>SUM(Table2171938[[#This Row],[Profit]]-Table2171938[[#This Row],[Loss]])</f>
        <v>-2.76</v>
      </c>
      <c r="M135" s="28">
        <f>SUM(M114*1.5,M115*1.5,M116*1.5,M118*1.5,M117*1.5,M119*1.5,M120*1.5,M121*1.5,M122*1.5,M123*1.5,M124*1.5,M125*1.5,M126*1.5,M127*0.24,M128*1.5,M129*1.5,M130*1.5,M131*1.5,M132*1.5,M133*1.5)</f>
        <v>3.24</v>
      </c>
      <c r="N135" s="28">
        <f>SUM(N114:N133)</f>
        <v>6</v>
      </c>
      <c r="P135" s="27" t="s">
        <v>1243</v>
      </c>
      <c r="Q135" s="97">
        <f>SUM(Table2172039[[#This Row],[Profit]]-Table2172039[[#This Row],[Loss]])</f>
        <v>5</v>
      </c>
      <c r="R135" s="28">
        <f>SUM(R114*1.5,R115*1.5,R116*1.5,R118*1.5,R117*1.5,R119*1.5,R120*1.5,R121*1.5,R122*1.5,R123*1.5,R124*1.5,R125*1.5,R126*1.5,R127*1.5,R128*1.5,R129*1.5,R130*1.5,R131*1.5,R132*1.5,R133*1.5)</f>
        <v>6</v>
      </c>
      <c r="S135" s="28">
        <f>SUM(S114:S133)</f>
        <v>1</v>
      </c>
    </row>
    <row r="136" spans="1:19" ht="15.75" thickTop="1" x14ac:dyDescent="0.25"/>
    <row r="137" spans="1:19" ht="15" customHeight="1" x14ac:dyDescent="0.25"/>
    <row r="138" spans="1:19" ht="18.75" customHeight="1" x14ac:dyDescent="0.25"/>
    <row r="139" spans="1:19" ht="15" customHeight="1" x14ac:dyDescent="0.25"/>
  </sheetData>
  <mergeCells count="35">
    <mergeCell ref="M6:P6"/>
    <mergeCell ref="G2:L3"/>
    <mergeCell ref="A23:D23"/>
    <mergeCell ref="G23:J23"/>
    <mergeCell ref="M23:P23"/>
    <mergeCell ref="A6:D6"/>
    <mergeCell ref="G6:J6"/>
    <mergeCell ref="A67:D67"/>
    <mergeCell ref="G67:J67"/>
    <mergeCell ref="M67:P67"/>
    <mergeCell ref="D39:N39"/>
    <mergeCell ref="A50:D50"/>
    <mergeCell ref="G50:J50"/>
    <mergeCell ref="M50:P50"/>
    <mergeCell ref="D44:N44"/>
    <mergeCell ref="D45:N45"/>
    <mergeCell ref="D46:N46"/>
    <mergeCell ref="D47:N47"/>
    <mergeCell ref="D40:N40"/>
    <mergeCell ref="D41:N41"/>
    <mergeCell ref="D42:N42"/>
    <mergeCell ref="D43:N43"/>
    <mergeCell ref="A112:D112"/>
    <mergeCell ref="F112:I112"/>
    <mergeCell ref="K112:N112"/>
    <mergeCell ref="P112:S112"/>
    <mergeCell ref="A84:D84"/>
    <mergeCell ref="G84:J84"/>
    <mergeCell ref="D102:P102"/>
    <mergeCell ref="D107:P107"/>
    <mergeCell ref="D103:P103"/>
    <mergeCell ref="D104:P104"/>
    <mergeCell ref="D105:P105"/>
    <mergeCell ref="D106:P106"/>
    <mergeCell ref="D108:P108"/>
  </mergeCells>
  <phoneticPr fontId="25" type="noConversion"/>
  <dataValidations count="1">
    <dataValidation type="list" allowBlank="1" showInputMessage="1" showErrorMessage="1" sqref="A114:A133 F114:F133 K114:K133 P114:P133 A143:A162 F143:F162 K143:K162 P143:P162 A169:A188 F169:F188 K169:K188 P169:P188" xr:uid="{7E51AD8C-C703-4AFA-BD78-60F5DAD9C15E}">
      <formula1>"NASDAQ100, EUR/USD, USD/JPY, AUD/USD, EUR/GBP, GBP/USD, USD/CHF, EUR/JPY, NZD/USD, USD/CAD, EUR/CHF, AUD/JPY, GBP/JPY, CHF/JPY, AUD/CAD, EUR/AUD, GBP/CHF, EUR/CAD, AUD/NZD, XAU/USD"</formula1>
    </dataValidation>
  </dataValidations>
  <pageMargins left="0.7" right="0.7" top="0.75" bottom="0.75" header="0.3" footer="0.3"/>
  <pageSetup paperSize="9" orientation="portrait" horizontalDpi="4294967293" verticalDpi="0"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7FFE2-B7BD-4260-AEBE-44D2A51930A3}">
  <sheetPr codeName="Sheet6"/>
  <dimension ref="A1:U227"/>
  <sheetViews>
    <sheetView topLeftCell="C205" zoomScaleNormal="100" workbookViewId="0">
      <selection sqref="A1:N1"/>
    </sheetView>
  </sheetViews>
  <sheetFormatPr defaultRowHeight="15" x14ac:dyDescent="0.25"/>
  <cols>
    <col min="6" max="6" width="8.85546875" bestFit="1" customWidth="1"/>
    <col min="7" max="7" width="12" bestFit="1" customWidth="1"/>
    <col min="8" max="8" width="11.7109375" bestFit="1" customWidth="1"/>
    <col min="11" max="11" width="11.42578125" bestFit="1" customWidth="1"/>
    <col min="13" max="13" width="10.140625" bestFit="1" customWidth="1"/>
    <col min="15" max="15" width="12.140625" bestFit="1" customWidth="1"/>
    <col min="16" max="16" width="15.85546875" customWidth="1"/>
    <col min="17" max="17" width="12.140625" bestFit="1" customWidth="1"/>
    <col min="19" max="20" width="12.140625" bestFit="1" customWidth="1"/>
  </cols>
  <sheetData>
    <row r="1" spans="1:19" ht="102" customHeight="1" x14ac:dyDescent="0.25">
      <c r="A1" s="565" t="s">
        <v>0</v>
      </c>
      <c r="B1" s="565"/>
      <c r="C1" s="565"/>
      <c r="D1" s="565"/>
      <c r="E1" s="565"/>
      <c r="F1" s="565"/>
      <c r="G1" s="565"/>
      <c r="H1" s="565"/>
      <c r="I1" s="565"/>
      <c r="J1" s="565"/>
      <c r="K1" s="565"/>
      <c r="L1" s="565"/>
      <c r="M1" s="565"/>
      <c r="N1" s="565"/>
    </row>
    <row r="3" spans="1:19" ht="21" x14ac:dyDescent="0.25">
      <c r="A3" s="37"/>
      <c r="B3" s="37"/>
      <c r="C3" s="37"/>
      <c r="D3" s="37"/>
      <c r="E3" s="37"/>
      <c r="G3" s="55" t="s">
        <v>1277</v>
      </c>
      <c r="H3" s="56">
        <v>100000</v>
      </c>
      <c r="I3" s="37"/>
      <c r="J3" s="36"/>
      <c r="K3" s="92"/>
      <c r="L3" s="36"/>
    </row>
    <row r="6" spans="1:19" x14ac:dyDescent="0.25">
      <c r="A6" s="545" t="s">
        <v>1278</v>
      </c>
      <c r="B6" s="545"/>
      <c r="C6" s="545" t="s">
        <v>2</v>
      </c>
      <c r="D6" s="545"/>
      <c r="E6" s="545"/>
      <c r="F6" s="545"/>
      <c r="G6" s="545"/>
      <c r="H6" s="545" t="s">
        <v>3</v>
      </c>
      <c r="I6" s="545"/>
      <c r="J6" s="546" t="s">
        <v>1279</v>
      </c>
      <c r="K6" s="546"/>
      <c r="L6" s="546"/>
    </row>
    <row r="7" spans="1:19" x14ac:dyDescent="0.25">
      <c r="A7" s="545" t="s">
        <v>5</v>
      </c>
      <c r="B7" s="545"/>
      <c r="C7" s="545"/>
      <c r="D7" s="545"/>
      <c r="E7" s="545"/>
      <c r="F7" s="545"/>
      <c r="G7" s="545"/>
      <c r="H7" s="545"/>
      <c r="I7" s="545"/>
      <c r="J7" s="545"/>
      <c r="K7" s="545"/>
      <c r="L7" s="545"/>
      <c r="M7" s="545"/>
    </row>
    <row r="8" spans="1:19" ht="15" customHeight="1" x14ac:dyDescent="0.25">
      <c r="A8" s="46" t="s">
        <v>6</v>
      </c>
      <c r="B8" s="45" t="s">
        <v>7</v>
      </c>
      <c r="C8" s="46" t="s">
        <v>8</v>
      </c>
      <c r="D8" s="46" t="s">
        <v>9</v>
      </c>
      <c r="E8" s="46" t="s">
        <v>10</v>
      </c>
      <c r="F8" s="46" t="s">
        <v>11</v>
      </c>
      <c r="G8" s="46" t="s">
        <v>12</v>
      </c>
      <c r="H8" s="46" t="s">
        <v>13</v>
      </c>
      <c r="I8" s="45" t="s">
        <v>14</v>
      </c>
      <c r="J8" s="46" t="s">
        <v>11</v>
      </c>
      <c r="K8" s="46" t="s">
        <v>15</v>
      </c>
      <c r="L8" s="46" t="s">
        <v>16</v>
      </c>
      <c r="M8" s="46" t="s">
        <v>17</v>
      </c>
      <c r="N8" s="46" t="s">
        <v>18</v>
      </c>
      <c r="P8" s="552" t="s">
        <v>1271</v>
      </c>
      <c r="Q8" s="552"/>
    </row>
    <row r="9" spans="1:19" x14ac:dyDescent="0.25">
      <c r="A9" s="43">
        <v>75076831</v>
      </c>
      <c r="B9" s="5" t="s">
        <v>1280</v>
      </c>
      <c r="C9" s="43" t="s">
        <v>20</v>
      </c>
      <c r="D9" s="547" t="s">
        <v>1281</v>
      </c>
      <c r="E9" s="547"/>
      <c r="F9" s="547"/>
      <c r="G9" s="547"/>
      <c r="H9" s="547"/>
      <c r="I9" s="547"/>
      <c r="J9" s="547"/>
      <c r="K9" s="547"/>
      <c r="L9" s="547"/>
      <c r="M9" s="547"/>
      <c r="N9" s="43" t="s">
        <v>1282</v>
      </c>
      <c r="P9" s="43" t="s">
        <v>634</v>
      </c>
      <c r="Q9" s="43">
        <v>12</v>
      </c>
    </row>
    <row r="10" spans="1:19" x14ac:dyDescent="0.25">
      <c r="A10" s="47">
        <v>75091476</v>
      </c>
      <c r="B10" s="7" t="s">
        <v>1283</v>
      </c>
      <c r="C10" s="47" t="s">
        <v>24</v>
      </c>
      <c r="D10" s="47" t="s">
        <v>1284</v>
      </c>
      <c r="E10" s="47" t="s">
        <v>700</v>
      </c>
      <c r="F10" s="47" t="s">
        <v>1285</v>
      </c>
      <c r="G10" s="47" t="s">
        <v>1286</v>
      </c>
      <c r="H10" s="47" t="s">
        <v>1287</v>
      </c>
      <c r="I10" s="7" t="s">
        <v>1288</v>
      </c>
      <c r="J10" s="47" t="s">
        <v>1286</v>
      </c>
      <c r="K10" s="47" t="s">
        <v>31</v>
      </c>
      <c r="L10" s="47" t="s">
        <v>31</v>
      </c>
      <c r="M10" s="47" t="s">
        <v>31</v>
      </c>
      <c r="N10" s="47" t="s">
        <v>1289</v>
      </c>
      <c r="P10" s="43" t="s">
        <v>630</v>
      </c>
      <c r="Q10" s="50">
        <v>9</v>
      </c>
    </row>
    <row r="11" spans="1:19" x14ac:dyDescent="0.25">
      <c r="A11" s="43">
        <v>75160213</v>
      </c>
      <c r="B11" s="5" t="s">
        <v>1290</v>
      </c>
      <c r="C11" s="43" t="s">
        <v>34</v>
      </c>
      <c r="D11" s="43" t="s">
        <v>1291</v>
      </c>
      <c r="E11" s="43" t="s">
        <v>89</v>
      </c>
      <c r="F11" s="43" t="s">
        <v>1292</v>
      </c>
      <c r="G11" s="43" t="s">
        <v>1293</v>
      </c>
      <c r="H11" s="43" t="s">
        <v>1294</v>
      </c>
      <c r="I11" s="5" t="s">
        <v>1295</v>
      </c>
      <c r="J11" s="43" t="s">
        <v>1293</v>
      </c>
      <c r="K11" s="43" t="s">
        <v>31</v>
      </c>
      <c r="L11" s="43" t="s">
        <v>31</v>
      </c>
      <c r="M11" s="43" t="s">
        <v>1296</v>
      </c>
      <c r="N11" s="43" t="s">
        <v>1297</v>
      </c>
      <c r="P11" s="43" t="s">
        <v>18</v>
      </c>
      <c r="Q11" s="50">
        <v>3</v>
      </c>
    </row>
    <row r="12" spans="1:19" x14ac:dyDescent="0.25">
      <c r="A12" s="47">
        <v>75163627</v>
      </c>
      <c r="B12" s="7" t="s">
        <v>1298</v>
      </c>
      <c r="C12" s="47" t="s">
        <v>34</v>
      </c>
      <c r="D12" s="47" t="s">
        <v>1299</v>
      </c>
      <c r="E12" s="47" t="s">
        <v>813</v>
      </c>
      <c r="F12" s="47" t="s">
        <v>1300</v>
      </c>
      <c r="G12" s="47" t="s">
        <v>1301</v>
      </c>
      <c r="H12" s="47" t="s">
        <v>1302</v>
      </c>
      <c r="I12" s="7" t="s">
        <v>1303</v>
      </c>
      <c r="J12" s="47" t="s">
        <v>1301</v>
      </c>
      <c r="K12" s="47" t="s">
        <v>31</v>
      </c>
      <c r="L12" s="47" t="s">
        <v>31</v>
      </c>
      <c r="M12" s="47" t="s">
        <v>1304</v>
      </c>
      <c r="N12" s="47" t="s">
        <v>1305</v>
      </c>
      <c r="P12" s="43" t="s">
        <v>783</v>
      </c>
      <c r="Q12" s="43">
        <v>0</v>
      </c>
    </row>
    <row r="13" spans="1:19" x14ac:dyDescent="0.25">
      <c r="A13" s="43">
        <v>75197126</v>
      </c>
      <c r="B13" s="5" t="s">
        <v>1306</v>
      </c>
      <c r="C13" s="43" t="s">
        <v>34</v>
      </c>
      <c r="D13" s="43" t="s">
        <v>1307</v>
      </c>
      <c r="E13" s="43" t="s">
        <v>122</v>
      </c>
      <c r="F13" s="43" t="s">
        <v>1308</v>
      </c>
      <c r="G13" s="43" t="s">
        <v>1309</v>
      </c>
      <c r="H13" s="43" t="s">
        <v>1310</v>
      </c>
      <c r="I13" s="5" t="s">
        <v>1311</v>
      </c>
      <c r="J13" s="43" t="s">
        <v>1309</v>
      </c>
      <c r="K13" s="43" t="s">
        <v>31</v>
      </c>
      <c r="L13" s="43" t="s">
        <v>31</v>
      </c>
      <c r="M13" s="43" t="s">
        <v>31</v>
      </c>
      <c r="N13" s="43" t="s">
        <v>1312</v>
      </c>
      <c r="P13" s="43" t="s">
        <v>17</v>
      </c>
      <c r="Q13" s="9">
        <v>77.92</v>
      </c>
      <c r="R13" s="17"/>
    </row>
    <row r="14" spans="1:19" x14ac:dyDescent="0.25">
      <c r="A14" s="47">
        <v>75235081</v>
      </c>
      <c r="B14" s="7" t="s">
        <v>1313</v>
      </c>
      <c r="C14" s="47" t="s">
        <v>24</v>
      </c>
      <c r="D14" s="47" t="s">
        <v>1314</v>
      </c>
      <c r="E14" s="47" t="s">
        <v>122</v>
      </c>
      <c r="F14" s="47" t="s">
        <v>1315</v>
      </c>
      <c r="G14" s="47" t="s">
        <v>1316</v>
      </c>
      <c r="H14" s="47" t="s">
        <v>1317</v>
      </c>
      <c r="I14" s="7" t="s">
        <v>1318</v>
      </c>
      <c r="J14" s="47" t="s">
        <v>1316</v>
      </c>
      <c r="K14" s="47" t="s">
        <v>31</v>
      </c>
      <c r="L14" s="47" t="s">
        <v>31</v>
      </c>
      <c r="M14" s="47" t="s">
        <v>31</v>
      </c>
      <c r="N14" s="47" t="s">
        <v>1319</v>
      </c>
      <c r="P14" s="43" t="s">
        <v>635</v>
      </c>
      <c r="Q14" s="9">
        <v>7869.47</v>
      </c>
    </row>
    <row r="15" spans="1:19" x14ac:dyDescent="0.25">
      <c r="A15" s="43">
        <v>75235988</v>
      </c>
      <c r="B15" s="5" t="s">
        <v>1320</v>
      </c>
      <c r="C15" s="43" t="s">
        <v>24</v>
      </c>
      <c r="D15" s="43" t="s">
        <v>1321</v>
      </c>
      <c r="E15" s="43" t="s">
        <v>89</v>
      </c>
      <c r="F15" s="43" t="s">
        <v>1322</v>
      </c>
      <c r="G15" s="43" t="s">
        <v>1323</v>
      </c>
      <c r="H15" s="43" t="s">
        <v>1324</v>
      </c>
      <c r="I15" s="5" t="s">
        <v>1325</v>
      </c>
      <c r="J15" s="43" t="s">
        <v>1323</v>
      </c>
      <c r="K15" s="43" t="s">
        <v>31</v>
      </c>
      <c r="L15" s="43" t="s">
        <v>31</v>
      </c>
      <c r="M15" s="43" t="s">
        <v>31</v>
      </c>
      <c r="N15" s="43" t="s">
        <v>1326</v>
      </c>
      <c r="P15" s="43" t="s">
        <v>636</v>
      </c>
      <c r="Q15" s="9">
        <v>3695.92</v>
      </c>
      <c r="S15" s="14"/>
    </row>
    <row r="16" spans="1:19" x14ac:dyDescent="0.25">
      <c r="A16" s="47">
        <v>75300607</v>
      </c>
      <c r="B16" s="7" t="s">
        <v>1327</v>
      </c>
      <c r="C16" s="47" t="s">
        <v>24</v>
      </c>
      <c r="D16" s="47" t="s">
        <v>199</v>
      </c>
      <c r="E16" s="47" t="s">
        <v>352</v>
      </c>
      <c r="F16" s="47" t="s">
        <v>1328</v>
      </c>
      <c r="G16" s="47" t="s">
        <v>1329</v>
      </c>
      <c r="H16" s="47" t="s">
        <v>31</v>
      </c>
      <c r="I16" s="7" t="s">
        <v>1330</v>
      </c>
      <c r="J16" s="47" t="s">
        <v>1331</v>
      </c>
      <c r="K16" s="47" t="s">
        <v>31</v>
      </c>
      <c r="L16" s="47" t="s">
        <v>31</v>
      </c>
      <c r="M16" s="47" t="s">
        <v>31</v>
      </c>
      <c r="N16" s="47" t="s">
        <v>1332</v>
      </c>
      <c r="P16" s="43" t="s">
        <v>1125</v>
      </c>
      <c r="Q16" s="9">
        <v>95748.53</v>
      </c>
    </row>
    <row r="17" spans="1:21" x14ac:dyDescent="0.25">
      <c r="A17" s="43">
        <v>75332945</v>
      </c>
      <c r="B17" s="5" t="s">
        <v>1333</v>
      </c>
      <c r="C17" s="43" t="s">
        <v>34</v>
      </c>
      <c r="D17" s="43" t="s">
        <v>128</v>
      </c>
      <c r="E17" s="43" t="s">
        <v>102</v>
      </c>
      <c r="F17" s="43" t="s">
        <v>1334</v>
      </c>
      <c r="G17" s="43" t="s">
        <v>1335</v>
      </c>
      <c r="H17" s="43" t="s">
        <v>1336</v>
      </c>
      <c r="I17" s="5" t="s">
        <v>1337</v>
      </c>
      <c r="J17" s="43" t="s">
        <v>1335</v>
      </c>
      <c r="K17" s="43" t="s">
        <v>31</v>
      </c>
      <c r="L17" s="43" t="s">
        <v>31</v>
      </c>
      <c r="M17" s="43" t="s">
        <v>338</v>
      </c>
      <c r="N17" s="43" t="s">
        <v>1338</v>
      </c>
      <c r="P17" s="12" t="s">
        <v>631</v>
      </c>
      <c r="Q17" s="10">
        <f>SUM(Q15-(Q13+Q14))</f>
        <v>-4251.47</v>
      </c>
    </row>
    <row r="18" spans="1:21" x14ac:dyDescent="0.25">
      <c r="A18" s="47">
        <v>75336583</v>
      </c>
      <c r="B18" s="7" t="s">
        <v>1339</v>
      </c>
      <c r="C18" s="47" t="s">
        <v>34</v>
      </c>
      <c r="D18" s="47" t="s">
        <v>1340</v>
      </c>
      <c r="E18" s="47" t="s">
        <v>700</v>
      </c>
      <c r="F18" s="47" t="s">
        <v>1341</v>
      </c>
      <c r="G18" s="47" t="s">
        <v>1342</v>
      </c>
      <c r="H18" s="47" t="s">
        <v>1343</v>
      </c>
      <c r="I18" s="7" t="s">
        <v>1344</v>
      </c>
      <c r="J18" s="47" t="s">
        <v>1342</v>
      </c>
      <c r="K18" s="47" t="s">
        <v>31</v>
      </c>
      <c r="L18" s="47" t="s">
        <v>31</v>
      </c>
      <c r="M18" s="47" t="s">
        <v>31</v>
      </c>
      <c r="N18" s="47" t="s">
        <v>1345</v>
      </c>
      <c r="Q18" s="44"/>
      <c r="R18" s="44"/>
      <c r="S18" s="44"/>
      <c r="T18" s="44"/>
    </row>
    <row r="19" spans="1:21" x14ac:dyDescent="0.25">
      <c r="A19" s="43">
        <v>75340149</v>
      </c>
      <c r="B19" s="5" t="s">
        <v>1346</v>
      </c>
      <c r="C19" s="43" t="s">
        <v>34</v>
      </c>
      <c r="D19" s="43" t="s">
        <v>1347</v>
      </c>
      <c r="E19" s="43" t="s">
        <v>68</v>
      </c>
      <c r="F19" s="43" t="s">
        <v>1348</v>
      </c>
      <c r="G19" s="43" t="s">
        <v>1349</v>
      </c>
      <c r="H19" s="43" t="s">
        <v>1350</v>
      </c>
      <c r="I19" s="5" t="s">
        <v>1351</v>
      </c>
      <c r="J19" s="43" t="s">
        <v>1350</v>
      </c>
      <c r="K19" s="43" t="s">
        <v>31</v>
      </c>
      <c r="L19" s="43" t="s">
        <v>31</v>
      </c>
      <c r="M19" s="43" t="s">
        <v>31</v>
      </c>
      <c r="N19" s="43" t="s">
        <v>1352</v>
      </c>
      <c r="P19" s="44" t="s">
        <v>639</v>
      </c>
      <c r="Q19" s="13"/>
      <c r="R19" s="13"/>
      <c r="S19" s="13"/>
      <c r="T19" s="13"/>
    </row>
    <row r="20" spans="1:21" x14ac:dyDescent="0.25">
      <c r="A20" s="47">
        <v>75382881</v>
      </c>
      <c r="B20" s="7" t="s">
        <v>1353</v>
      </c>
      <c r="C20" s="47" t="s">
        <v>24</v>
      </c>
      <c r="D20" s="47" t="s">
        <v>398</v>
      </c>
      <c r="E20" s="47" t="s">
        <v>813</v>
      </c>
      <c r="F20" s="47" t="s">
        <v>1354</v>
      </c>
      <c r="G20" s="47" t="s">
        <v>1355</v>
      </c>
      <c r="H20" s="47" t="s">
        <v>1356</v>
      </c>
      <c r="I20" s="7" t="s">
        <v>1357</v>
      </c>
      <c r="J20" s="47" t="s">
        <v>1356</v>
      </c>
      <c r="K20" s="47" t="s">
        <v>31</v>
      </c>
      <c r="L20" s="47" t="s">
        <v>31</v>
      </c>
      <c r="M20" s="47" t="s">
        <v>31</v>
      </c>
      <c r="N20" s="47" t="s">
        <v>1358</v>
      </c>
      <c r="P20" s="561" t="s">
        <v>1370</v>
      </c>
      <c r="Q20" s="561"/>
      <c r="R20" s="561"/>
      <c r="S20" s="561"/>
      <c r="T20" s="561"/>
      <c r="U20" s="561"/>
    </row>
    <row r="21" spans="1:21" x14ac:dyDescent="0.25">
      <c r="A21" s="43">
        <v>75383162</v>
      </c>
      <c r="B21" s="5" t="s">
        <v>1359</v>
      </c>
      <c r="C21" s="43" t="s">
        <v>34</v>
      </c>
      <c r="D21" s="43" t="s">
        <v>1360</v>
      </c>
      <c r="E21" s="43" t="s">
        <v>89</v>
      </c>
      <c r="F21" s="43" t="s">
        <v>1361</v>
      </c>
      <c r="G21" s="43" t="s">
        <v>1362</v>
      </c>
      <c r="H21" s="43" t="s">
        <v>1363</v>
      </c>
      <c r="I21" s="5" t="s">
        <v>1364</v>
      </c>
      <c r="J21" s="43" t="s">
        <v>1362</v>
      </c>
      <c r="K21" s="43" t="s">
        <v>31</v>
      </c>
      <c r="L21" s="43" t="s">
        <v>31</v>
      </c>
      <c r="M21" s="43" t="s">
        <v>1365</v>
      </c>
      <c r="N21" s="43" t="s">
        <v>1366</v>
      </c>
      <c r="P21" s="561"/>
      <c r="Q21" s="561"/>
      <c r="R21" s="561"/>
      <c r="S21" s="561"/>
      <c r="T21" s="561"/>
      <c r="U21" s="561"/>
    </row>
    <row r="22" spans="1:21" x14ac:dyDescent="0.25">
      <c r="A22" s="549"/>
      <c r="B22" s="549"/>
      <c r="C22" s="549"/>
      <c r="D22" s="549"/>
      <c r="E22" s="549"/>
      <c r="F22" s="549"/>
      <c r="G22" s="549"/>
      <c r="H22" s="549"/>
      <c r="I22" s="549"/>
      <c r="J22" s="549"/>
      <c r="K22" s="43" t="s">
        <v>31</v>
      </c>
      <c r="L22" s="43" t="s">
        <v>31</v>
      </c>
      <c r="M22" s="43" t="s">
        <v>1367</v>
      </c>
      <c r="N22" s="43" t="s">
        <v>1368</v>
      </c>
      <c r="P22" s="561"/>
      <c r="Q22" s="561"/>
      <c r="R22" s="561"/>
      <c r="S22" s="561"/>
      <c r="T22" s="561"/>
      <c r="U22" s="561"/>
    </row>
    <row r="23" spans="1:21" x14ac:dyDescent="0.25">
      <c r="A23" s="546" t="s">
        <v>523</v>
      </c>
      <c r="B23" s="546"/>
      <c r="C23" s="546"/>
      <c r="D23" s="546"/>
      <c r="E23" s="546"/>
      <c r="F23" s="546"/>
      <c r="G23" s="546"/>
      <c r="H23" s="546"/>
      <c r="I23" s="546"/>
      <c r="J23" s="546"/>
      <c r="K23" s="546"/>
      <c r="L23" s="546"/>
      <c r="M23" s="546" t="s">
        <v>1369</v>
      </c>
      <c r="N23" s="546"/>
      <c r="P23" s="561"/>
      <c r="Q23" s="561"/>
      <c r="R23" s="561"/>
      <c r="S23" s="561"/>
      <c r="T23" s="561"/>
      <c r="U23" s="561"/>
    </row>
    <row r="25" spans="1:21" x14ac:dyDescent="0.25">
      <c r="P25" s="14"/>
      <c r="Q25" s="14"/>
      <c r="S25" s="14"/>
    </row>
    <row r="26" spans="1:21" x14ac:dyDescent="0.25">
      <c r="A26" s="545" t="s">
        <v>1278</v>
      </c>
      <c r="B26" s="545"/>
      <c r="C26" s="545" t="s">
        <v>2</v>
      </c>
      <c r="D26" s="545"/>
      <c r="E26" s="545"/>
      <c r="F26" s="545"/>
      <c r="G26" s="545"/>
      <c r="H26" s="545" t="s">
        <v>3</v>
      </c>
      <c r="I26" s="545"/>
      <c r="J26" s="546" t="s">
        <v>1458</v>
      </c>
      <c r="K26" s="546"/>
      <c r="L26" s="546"/>
      <c r="S26" s="14"/>
    </row>
    <row r="27" spans="1:21" x14ac:dyDescent="0.25">
      <c r="A27" s="545" t="s">
        <v>5</v>
      </c>
      <c r="B27" s="545"/>
      <c r="C27" s="545"/>
      <c r="D27" s="545"/>
      <c r="E27" s="545"/>
      <c r="F27" s="545"/>
      <c r="G27" s="545"/>
      <c r="H27" s="545"/>
      <c r="I27" s="545"/>
      <c r="J27" s="545"/>
      <c r="K27" s="545"/>
      <c r="L27" s="545"/>
      <c r="M27" s="545"/>
    </row>
    <row r="28" spans="1:21" ht="15" customHeight="1" x14ac:dyDescent="0.25">
      <c r="A28" s="53" t="s">
        <v>6</v>
      </c>
      <c r="B28" s="52" t="s">
        <v>7</v>
      </c>
      <c r="C28" s="53" t="s">
        <v>8</v>
      </c>
      <c r="D28" s="53" t="s">
        <v>9</v>
      </c>
      <c r="E28" s="53" t="s">
        <v>10</v>
      </c>
      <c r="F28" s="53" t="s">
        <v>11</v>
      </c>
      <c r="G28" s="53" t="s">
        <v>12</v>
      </c>
      <c r="H28" s="53" t="s">
        <v>13</v>
      </c>
      <c r="I28" s="52" t="s">
        <v>14</v>
      </c>
      <c r="J28" s="53" t="s">
        <v>11</v>
      </c>
      <c r="K28" s="53" t="s">
        <v>15</v>
      </c>
      <c r="L28" s="53" t="s">
        <v>16</v>
      </c>
      <c r="M28" s="53" t="s">
        <v>17</v>
      </c>
      <c r="N28" s="53" t="s">
        <v>18</v>
      </c>
      <c r="P28" s="552" t="s">
        <v>1272</v>
      </c>
      <c r="Q28" s="552"/>
    </row>
    <row r="29" spans="1:21" x14ac:dyDescent="0.25">
      <c r="A29" s="51">
        <v>75605984</v>
      </c>
      <c r="B29" s="5" t="s">
        <v>1371</v>
      </c>
      <c r="C29" s="51" t="s">
        <v>34</v>
      </c>
      <c r="D29" s="51" t="s">
        <v>961</v>
      </c>
      <c r="E29" s="51" t="s">
        <v>68</v>
      </c>
      <c r="F29" s="51" t="s">
        <v>1372</v>
      </c>
      <c r="G29" s="51" t="s">
        <v>1373</v>
      </c>
      <c r="H29" s="51" t="s">
        <v>1374</v>
      </c>
      <c r="I29" s="5" t="s">
        <v>1375</v>
      </c>
      <c r="J29" s="51" t="s">
        <v>1373</v>
      </c>
      <c r="K29" s="51" t="s">
        <v>31</v>
      </c>
      <c r="L29" s="51" t="s">
        <v>31</v>
      </c>
      <c r="M29" s="51" t="s">
        <v>31</v>
      </c>
      <c r="N29" s="51" t="s">
        <v>1376</v>
      </c>
      <c r="P29" s="49" t="s">
        <v>634</v>
      </c>
      <c r="Q29" s="49">
        <v>14</v>
      </c>
    </row>
    <row r="30" spans="1:21" x14ac:dyDescent="0.25">
      <c r="A30" s="54">
        <v>75606345</v>
      </c>
      <c r="B30" s="7" t="s">
        <v>1377</v>
      </c>
      <c r="C30" s="54" t="s">
        <v>24</v>
      </c>
      <c r="D30" s="54" t="s">
        <v>961</v>
      </c>
      <c r="E30" s="54" t="s">
        <v>89</v>
      </c>
      <c r="F30" s="54" t="s">
        <v>1378</v>
      </c>
      <c r="G30" s="54" t="s">
        <v>1379</v>
      </c>
      <c r="H30" s="54" t="s">
        <v>1380</v>
      </c>
      <c r="I30" s="7" t="s">
        <v>1381</v>
      </c>
      <c r="J30" s="54" t="s">
        <v>1380</v>
      </c>
      <c r="K30" s="54" t="s">
        <v>31</v>
      </c>
      <c r="L30" s="54" t="s">
        <v>31</v>
      </c>
      <c r="M30" s="54" t="s">
        <v>31</v>
      </c>
      <c r="N30" s="54" t="s">
        <v>1382</v>
      </c>
      <c r="P30" s="49" t="s">
        <v>630</v>
      </c>
      <c r="Q30" s="50">
        <v>7</v>
      </c>
    </row>
    <row r="31" spans="1:21" x14ac:dyDescent="0.25">
      <c r="A31" s="51">
        <v>75606700</v>
      </c>
      <c r="B31" s="5" t="s">
        <v>1383</v>
      </c>
      <c r="C31" s="51" t="s">
        <v>34</v>
      </c>
      <c r="D31" s="51" t="s">
        <v>1384</v>
      </c>
      <c r="E31" s="51" t="s">
        <v>700</v>
      </c>
      <c r="F31" s="51" t="s">
        <v>1385</v>
      </c>
      <c r="G31" s="51" t="s">
        <v>1386</v>
      </c>
      <c r="H31" s="51" t="s">
        <v>1387</v>
      </c>
      <c r="I31" s="5" t="s">
        <v>1388</v>
      </c>
      <c r="J31" s="51" t="s">
        <v>1386</v>
      </c>
      <c r="K31" s="51" t="s">
        <v>31</v>
      </c>
      <c r="L31" s="51" t="s">
        <v>31</v>
      </c>
      <c r="M31" s="51" t="s">
        <v>31</v>
      </c>
      <c r="N31" s="51" t="s">
        <v>1389</v>
      </c>
      <c r="P31" s="49" t="s">
        <v>18</v>
      </c>
      <c r="Q31" s="50">
        <v>7</v>
      </c>
    </row>
    <row r="32" spans="1:21" x14ac:dyDescent="0.25">
      <c r="A32" s="54">
        <v>75607336</v>
      </c>
      <c r="B32" s="7" t="s">
        <v>1390</v>
      </c>
      <c r="C32" s="54" t="s">
        <v>34</v>
      </c>
      <c r="D32" s="54" t="s">
        <v>601</v>
      </c>
      <c r="E32" s="54" t="s">
        <v>134</v>
      </c>
      <c r="F32" s="54" t="s">
        <v>1391</v>
      </c>
      <c r="G32" s="54" t="s">
        <v>1392</v>
      </c>
      <c r="H32" s="54" t="s">
        <v>1393</v>
      </c>
      <c r="I32" s="7" t="s">
        <v>1394</v>
      </c>
      <c r="J32" s="54" t="s">
        <v>1392</v>
      </c>
      <c r="K32" s="54" t="s">
        <v>31</v>
      </c>
      <c r="L32" s="54" t="s">
        <v>31</v>
      </c>
      <c r="M32" s="54" t="s">
        <v>1395</v>
      </c>
      <c r="N32" s="54" t="s">
        <v>1396</v>
      </c>
      <c r="P32" s="49" t="s">
        <v>783</v>
      </c>
      <c r="Q32" s="49">
        <v>0</v>
      </c>
    </row>
    <row r="33" spans="1:21" x14ac:dyDescent="0.25">
      <c r="A33" s="51">
        <v>75705193</v>
      </c>
      <c r="B33" s="5" t="s">
        <v>1397</v>
      </c>
      <c r="C33" s="51" t="s">
        <v>24</v>
      </c>
      <c r="D33" s="51" t="s">
        <v>1398</v>
      </c>
      <c r="E33" s="51" t="s">
        <v>700</v>
      </c>
      <c r="F33" s="51" t="s">
        <v>1399</v>
      </c>
      <c r="G33" s="51" t="s">
        <v>1400</v>
      </c>
      <c r="H33" s="51" t="s">
        <v>1401</v>
      </c>
      <c r="I33" s="5" t="s">
        <v>1402</v>
      </c>
      <c r="J33" s="51" t="s">
        <v>1401</v>
      </c>
      <c r="K33" s="51" t="s">
        <v>31</v>
      </c>
      <c r="L33" s="51" t="s">
        <v>31</v>
      </c>
      <c r="M33" s="51" t="s">
        <v>31</v>
      </c>
      <c r="N33" s="51" t="s">
        <v>1403</v>
      </c>
      <c r="P33" s="49" t="s">
        <v>17</v>
      </c>
      <c r="Q33" s="9">
        <v>154.54</v>
      </c>
      <c r="R33" s="17"/>
    </row>
    <row r="34" spans="1:21" x14ac:dyDescent="0.25">
      <c r="A34" s="54">
        <v>75706416</v>
      </c>
      <c r="B34" s="7" t="s">
        <v>1404</v>
      </c>
      <c r="C34" s="54" t="s">
        <v>24</v>
      </c>
      <c r="D34" s="54" t="s">
        <v>1405</v>
      </c>
      <c r="E34" s="54" t="s">
        <v>76</v>
      </c>
      <c r="F34" s="54" t="s">
        <v>1406</v>
      </c>
      <c r="G34" s="54" t="s">
        <v>1407</v>
      </c>
      <c r="H34" s="54" t="s">
        <v>1408</v>
      </c>
      <c r="I34" s="7" t="s">
        <v>1409</v>
      </c>
      <c r="J34" s="54" t="s">
        <v>1408</v>
      </c>
      <c r="K34" s="54" t="s">
        <v>31</v>
      </c>
      <c r="L34" s="54" t="s">
        <v>31</v>
      </c>
      <c r="M34" s="54" t="s">
        <v>31</v>
      </c>
      <c r="N34" s="54" t="s">
        <v>1410</v>
      </c>
      <c r="P34" s="49" t="s">
        <v>635</v>
      </c>
      <c r="Q34" s="9">
        <v>6202.12</v>
      </c>
    </row>
    <row r="35" spans="1:21" x14ac:dyDescent="0.25">
      <c r="A35" s="51">
        <v>75778430</v>
      </c>
      <c r="B35" s="5" t="s">
        <v>1438</v>
      </c>
      <c r="C35" s="51" t="s">
        <v>24</v>
      </c>
      <c r="D35" s="51" t="s">
        <v>1439</v>
      </c>
      <c r="E35" s="51" t="s">
        <v>102</v>
      </c>
      <c r="F35" s="51" t="s">
        <v>1440</v>
      </c>
      <c r="G35" s="51" t="s">
        <v>1441</v>
      </c>
      <c r="H35" s="51" t="s">
        <v>31</v>
      </c>
      <c r="I35" s="5" t="s">
        <v>1459</v>
      </c>
      <c r="J35" s="51" t="s">
        <v>1460</v>
      </c>
      <c r="K35" s="51" t="s">
        <v>31</v>
      </c>
      <c r="L35" s="51" t="s">
        <v>31</v>
      </c>
      <c r="M35" s="51" t="s">
        <v>1442</v>
      </c>
      <c r="N35" s="51" t="s">
        <v>1461</v>
      </c>
      <c r="P35" s="49" t="s">
        <v>636</v>
      </c>
      <c r="Q35" s="9">
        <v>8361.4699999999993</v>
      </c>
      <c r="S35" s="14"/>
    </row>
    <row r="36" spans="1:21" x14ac:dyDescent="0.25">
      <c r="A36" s="54">
        <v>75778761</v>
      </c>
      <c r="B36" s="7" t="s">
        <v>1411</v>
      </c>
      <c r="C36" s="54" t="s">
        <v>34</v>
      </c>
      <c r="D36" s="54" t="s">
        <v>1384</v>
      </c>
      <c r="E36" s="54" t="s">
        <v>122</v>
      </c>
      <c r="F36" s="54" t="s">
        <v>1412</v>
      </c>
      <c r="G36" s="54" t="s">
        <v>1413</v>
      </c>
      <c r="H36" s="54" t="s">
        <v>1414</v>
      </c>
      <c r="I36" s="7" t="s">
        <v>1415</v>
      </c>
      <c r="J36" s="54" t="s">
        <v>1413</v>
      </c>
      <c r="K36" s="54" t="s">
        <v>31</v>
      </c>
      <c r="L36" s="54" t="s">
        <v>31</v>
      </c>
      <c r="M36" s="54" t="s">
        <v>1416</v>
      </c>
      <c r="N36" s="54" t="s">
        <v>1417</v>
      </c>
      <c r="P36" s="49" t="s">
        <v>1125</v>
      </c>
      <c r="Q36" s="9">
        <v>97753.34</v>
      </c>
    </row>
    <row r="37" spans="1:21" x14ac:dyDescent="0.25">
      <c r="A37" s="51">
        <v>75779098</v>
      </c>
      <c r="B37" s="5" t="s">
        <v>1418</v>
      </c>
      <c r="C37" s="51" t="s">
        <v>24</v>
      </c>
      <c r="D37" s="51" t="s">
        <v>1419</v>
      </c>
      <c r="E37" s="51" t="s">
        <v>907</v>
      </c>
      <c r="F37" s="51" t="s">
        <v>1420</v>
      </c>
      <c r="G37" s="51" t="s">
        <v>1421</v>
      </c>
      <c r="H37" s="51" t="s">
        <v>1422</v>
      </c>
      <c r="I37" s="5" t="s">
        <v>1423</v>
      </c>
      <c r="J37" s="51" t="s">
        <v>1421</v>
      </c>
      <c r="K37" s="51" t="s">
        <v>31</v>
      </c>
      <c r="L37" s="51" t="s">
        <v>31</v>
      </c>
      <c r="M37" s="51" t="s">
        <v>1424</v>
      </c>
      <c r="N37" s="51" t="s">
        <v>1425</v>
      </c>
      <c r="P37" s="12" t="s">
        <v>631</v>
      </c>
      <c r="Q37" s="11">
        <f>SUM(Q35-(Q33+Q34))</f>
        <v>2004.8099999999995</v>
      </c>
    </row>
    <row r="38" spans="1:21" x14ac:dyDescent="0.25">
      <c r="A38" s="54">
        <v>75803759</v>
      </c>
      <c r="B38" s="7" t="s">
        <v>1426</v>
      </c>
      <c r="C38" s="54" t="s">
        <v>34</v>
      </c>
      <c r="D38" s="54" t="s">
        <v>1427</v>
      </c>
      <c r="E38" s="54" t="s">
        <v>813</v>
      </c>
      <c r="F38" s="54" t="s">
        <v>1428</v>
      </c>
      <c r="G38" s="54" t="s">
        <v>1429</v>
      </c>
      <c r="H38" s="54" t="s">
        <v>1430</v>
      </c>
      <c r="I38" s="7" t="s">
        <v>1431</v>
      </c>
      <c r="J38" s="54" t="s">
        <v>1429</v>
      </c>
      <c r="K38" s="54" t="s">
        <v>31</v>
      </c>
      <c r="L38" s="54" t="s">
        <v>31</v>
      </c>
      <c r="M38" s="54" t="s">
        <v>31</v>
      </c>
      <c r="N38" s="54" t="s">
        <v>1432</v>
      </c>
      <c r="Q38" s="48"/>
      <c r="R38" s="48"/>
      <c r="S38" s="48"/>
      <c r="T38" s="48"/>
    </row>
    <row r="39" spans="1:21" x14ac:dyDescent="0.25">
      <c r="A39" s="51">
        <v>75889142</v>
      </c>
      <c r="B39" s="5" t="s">
        <v>1452</v>
      </c>
      <c r="C39" s="51" t="s">
        <v>34</v>
      </c>
      <c r="D39" s="51" t="s">
        <v>1453</v>
      </c>
      <c r="E39" s="51" t="s">
        <v>813</v>
      </c>
      <c r="F39" s="51" t="s">
        <v>1454</v>
      </c>
      <c r="G39" s="51" t="s">
        <v>1455</v>
      </c>
      <c r="H39" s="51" t="s">
        <v>28</v>
      </c>
      <c r="I39" s="5" t="s">
        <v>1462</v>
      </c>
      <c r="J39" s="51" t="s">
        <v>1463</v>
      </c>
      <c r="K39" s="51" t="s">
        <v>31</v>
      </c>
      <c r="L39" s="51" t="s">
        <v>31</v>
      </c>
      <c r="M39" s="51" t="s">
        <v>1456</v>
      </c>
      <c r="N39" s="51" t="s">
        <v>1464</v>
      </c>
      <c r="P39" s="48" t="s">
        <v>639</v>
      </c>
      <c r="Q39" s="13"/>
      <c r="R39" s="13"/>
      <c r="S39" s="13"/>
      <c r="T39" s="13"/>
    </row>
    <row r="40" spans="1:21" ht="15" customHeight="1" x14ac:dyDescent="0.25">
      <c r="A40" s="54">
        <v>75889270</v>
      </c>
      <c r="B40" s="7" t="s">
        <v>1443</v>
      </c>
      <c r="C40" s="54" t="s">
        <v>24</v>
      </c>
      <c r="D40" s="54" t="s">
        <v>1444</v>
      </c>
      <c r="E40" s="54" t="s">
        <v>76</v>
      </c>
      <c r="F40" s="54" t="s">
        <v>1445</v>
      </c>
      <c r="G40" s="54" t="s">
        <v>1446</v>
      </c>
      <c r="H40" s="54" t="s">
        <v>28</v>
      </c>
      <c r="I40" s="7" t="s">
        <v>1465</v>
      </c>
      <c r="J40" s="54" t="s">
        <v>1466</v>
      </c>
      <c r="K40" s="54" t="s">
        <v>31</v>
      </c>
      <c r="L40" s="54" t="s">
        <v>31</v>
      </c>
      <c r="M40" s="54" t="s">
        <v>1447</v>
      </c>
      <c r="N40" s="54" t="s">
        <v>1467</v>
      </c>
      <c r="P40" s="603" t="s">
        <v>1478</v>
      </c>
      <c r="Q40" s="603"/>
      <c r="R40" s="603"/>
      <c r="S40" s="603"/>
      <c r="T40" s="603"/>
      <c r="U40" s="603"/>
    </row>
    <row r="41" spans="1:21" x14ac:dyDescent="0.25">
      <c r="A41" s="51">
        <v>75978599</v>
      </c>
      <c r="B41" s="5" t="s">
        <v>1433</v>
      </c>
      <c r="C41" s="51" t="s">
        <v>24</v>
      </c>
      <c r="D41" s="51" t="s">
        <v>1434</v>
      </c>
      <c r="E41" s="51" t="s">
        <v>68</v>
      </c>
      <c r="F41" s="51" t="s">
        <v>1435</v>
      </c>
      <c r="G41" s="51" t="s">
        <v>1436</v>
      </c>
      <c r="H41" s="51" t="s">
        <v>28</v>
      </c>
      <c r="I41" s="5" t="s">
        <v>1468</v>
      </c>
      <c r="J41" s="51" t="s">
        <v>1469</v>
      </c>
      <c r="K41" s="51" t="s">
        <v>31</v>
      </c>
      <c r="L41" s="51" t="s">
        <v>31</v>
      </c>
      <c r="M41" s="51" t="s">
        <v>1437</v>
      </c>
      <c r="N41" s="51" t="s">
        <v>1470</v>
      </c>
      <c r="P41" s="603"/>
      <c r="Q41" s="603"/>
      <c r="R41" s="603"/>
      <c r="S41" s="603"/>
      <c r="T41" s="603"/>
      <c r="U41" s="603"/>
    </row>
    <row r="42" spans="1:21" x14ac:dyDescent="0.25">
      <c r="A42" s="54">
        <v>75978855</v>
      </c>
      <c r="B42" s="7" t="s">
        <v>1448</v>
      </c>
      <c r="C42" s="54" t="s">
        <v>34</v>
      </c>
      <c r="D42" s="54" t="s">
        <v>1299</v>
      </c>
      <c r="E42" s="54" t="s">
        <v>122</v>
      </c>
      <c r="F42" s="54" t="s">
        <v>1449</v>
      </c>
      <c r="G42" s="54" t="s">
        <v>1450</v>
      </c>
      <c r="H42" s="54" t="s">
        <v>28</v>
      </c>
      <c r="I42" s="7" t="s">
        <v>1471</v>
      </c>
      <c r="J42" s="54" t="s">
        <v>1472</v>
      </c>
      <c r="K42" s="54" t="s">
        <v>31</v>
      </c>
      <c r="L42" s="54" t="s">
        <v>31</v>
      </c>
      <c r="M42" s="54" t="s">
        <v>1451</v>
      </c>
      <c r="N42" s="54" t="s">
        <v>1473</v>
      </c>
      <c r="P42" s="603"/>
      <c r="Q42" s="603"/>
      <c r="R42" s="603"/>
      <c r="S42" s="603"/>
      <c r="T42" s="603"/>
      <c r="U42" s="603"/>
    </row>
    <row r="43" spans="1:21" x14ac:dyDescent="0.25">
      <c r="A43" s="549"/>
      <c r="B43" s="549"/>
      <c r="C43" s="549"/>
      <c r="D43" s="549"/>
      <c r="E43" s="549"/>
      <c r="F43" s="549"/>
      <c r="G43" s="549"/>
      <c r="H43" s="549"/>
      <c r="I43" s="549"/>
      <c r="J43" s="549"/>
      <c r="K43" s="51" t="s">
        <v>31</v>
      </c>
      <c r="L43" s="51" t="s">
        <v>31</v>
      </c>
      <c r="M43" s="51" t="s">
        <v>1474</v>
      </c>
      <c r="N43" s="51" t="s">
        <v>1475</v>
      </c>
      <c r="P43" s="603"/>
      <c r="Q43" s="603"/>
      <c r="R43" s="603"/>
      <c r="S43" s="603"/>
      <c r="T43" s="603"/>
      <c r="U43" s="603"/>
    </row>
    <row r="44" spans="1:21" x14ac:dyDescent="0.25">
      <c r="A44" s="546" t="s">
        <v>523</v>
      </c>
      <c r="B44" s="546"/>
      <c r="C44" s="546"/>
      <c r="D44" s="546"/>
      <c r="E44" s="546"/>
      <c r="F44" s="546"/>
      <c r="G44" s="546"/>
      <c r="H44" s="546"/>
      <c r="I44" s="546"/>
      <c r="J44" s="546"/>
      <c r="K44" s="546"/>
      <c r="L44" s="546"/>
      <c r="M44" s="546" t="s">
        <v>1476</v>
      </c>
      <c r="N44" s="546"/>
      <c r="P44" s="603"/>
      <c r="Q44" s="603"/>
      <c r="R44" s="603"/>
      <c r="S44" s="603"/>
      <c r="T44" s="603"/>
      <c r="U44" s="603"/>
    </row>
    <row r="45" spans="1:21" x14ac:dyDescent="0.25">
      <c r="K45" s="14"/>
      <c r="P45" s="13"/>
      <c r="Q45" s="13"/>
      <c r="R45" s="13"/>
      <c r="S45" s="13"/>
      <c r="T45" s="13"/>
      <c r="U45" s="13"/>
    </row>
    <row r="46" spans="1:21" x14ac:dyDescent="0.25">
      <c r="K46" s="14"/>
    </row>
    <row r="47" spans="1:21" x14ac:dyDescent="0.25">
      <c r="A47" s="545" t="s">
        <v>1278</v>
      </c>
      <c r="B47" s="545"/>
      <c r="C47" s="545" t="s">
        <v>2</v>
      </c>
      <c r="D47" s="545"/>
      <c r="E47" s="545"/>
      <c r="F47" s="545"/>
      <c r="G47" s="545"/>
      <c r="H47" s="545" t="s">
        <v>3</v>
      </c>
      <c r="I47" s="545"/>
      <c r="J47" s="546" t="s">
        <v>1479</v>
      </c>
      <c r="K47" s="546"/>
      <c r="L47" s="546"/>
    </row>
    <row r="48" spans="1:21" x14ac:dyDescent="0.25">
      <c r="A48" s="545" t="s">
        <v>5</v>
      </c>
      <c r="B48" s="545"/>
      <c r="C48" s="545"/>
      <c r="D48" s="545"/>
      <c r="E48" s="545"/>
      <c r="F48" s="545"/>
      <c r="G48" s="545"/>
      <c r="H48" s="545"/>
      <c r="I48" s="545"/>
      <c r="J48" s="545"/>
      <c r="K48" s="545"/>
      <c r="L48" s="545"/>
      <c r="M48" s="545"/>
      <c r="O48" s="14"/>
    </row>
    <row r="49" spans="1:21" ht="15" customHeight="1" x14ac:dyDescent="0.25">
      <c r="A49" s="60" t="s">
        <v>6</v>
      </c>
      <c r="B49" s="59" t="s">
        <v>7</v>
      </c>
      <c r="C49" s="60" t="s">
        <v>8</v>
      </c>
      <c r="D49" s="60" t="s">
        <v>9</v>
      </c>
      <c r="E49" s="60" t="s">
        <v>10</v>
      </c>
      <c r="F49" s="60" t="s">
        <v>11</v>
      </c>
      <c r="G49" s="60" t="s">
        <v>12</v>
      </c>
      <c r="H49" s="60" t="s">
        <v>13</v>
      </c>
      <c r="I49" s="59" t="s">
        <v>14</v>
      </c>
      <c r="J49" s="60" t="s">
        <v>11</v>
      </c>
      <c r="K49" s="60" t="s">
        <v>15</v>
      </c>
      <c r="L49" s="60" t="s">
        <v>16</v>
      </c>
      <c r="M49" s="60" t="s">
        <v>17</v>
      </c>
      <c r="N49" s="60" t="s">
        <v>18</v>
      </c>
      <c r="P49" s="552" t="s">
        <v>1273</v>
      </c>
      <c r="Q49" s="552"/>
    </row>
    <row r="50" spans="1:21" x14ac:dyDescent="0.25">
      <c r="A50" s="58">
        <v>76066488</v>
      </c>
      <c r="B50" s="5" t="s">
        <v>1480</v>
      </c>
      <c r="C50" s="58" t="s">
        <v>24</v>
      </c>
      <c r="D50" s="58" t="s">
        <v>1481</v>
      </c>
      <c r="E50" s="58" t="s">
        <v>700</v>
      </c>
      <c r="F50" s="58" t="s">
        <v>1482</v>
      </c>
      <c r="G50" s="58" t="s">
        <v>1483</v>
      </c>
      <c r="H50" s="58" t="s">
        <v>28</v>
      </c>
      <c r="I50" s="5" t="s">
        <v>1484</v>
      </c>
      <c r="J50" s="58" t="s">
        <v>1485</v>
      </c>
      <c r="K50" s="58" t="s">
        <v>31</v>
      </c>
      <c r="L50" s="58" t="s">
        <v>31</v>
      </c>
      <c r="M50" s="58" t="s">
        <v>1486</v>
      </c>
      <c r="N50" s="58" t="s">
        <v>1487</v>
      </c>
      <c r="P50" s="58" t="s">
        <v>634</v>
      </c>
      <c r="Q50" s="58">
        <v>10</v>
      </c>
    </row>
    <row r="51" spans="1:21" x14ac:dyDescent="0.25">
      <c r="A51" s="61">
        <v>76067176</v>
      </c>
      <c r="B51" s="7" t="s">
        <v>1488</v>
      </c>
      <c r="C51" s="61" t="s">
        <v>24</v>
      </c>
      <c r="D51" s="61" t="s">
        <v>1489</v>
      </c>
      <c r="E51" s="61" t="s">
        <v>134</v>
      </c>
      <c r="F51" s="61" t="s">
        <v>1490</v>
      </c>
      <c r="G51" s="61" t="s">
        <v>1491</v>
      </c>
      <c r="H51" s="61" t="s">
        <v>28</v>
      </c>
      <c r="I51" s="7" t="s">
        <v>1492</v>
      </c>
      <c r="J51" s="61" t="s">
        <v>1493</v>
      </c>
      <c r="K51" s="61" t="s">
        <v>31</v>
      </c>
      <c r="L51" s="61" t="s">
        <v>31</v>
      </c>
      <c r="M51" s="61" t="s">
        <v>1494</v>
      </c>
      <c r="N51" s="61" t="s">
        <v>1495</v>
      </c>
      <c r="P51" s="58" t="s">
        <v>630</v>
      </c>
      <c r="Q51" s="50">
        <v>4</v>
      </c>
    </row>
    <row r="52" spans="1:21" x14ac:dyDescent="0.25">
      <c r="A52" s="58">
        <v>76091773</v>
      </c>
      <c r="B52" s="5" t="s">
        <v>1496</v>
      </c>
      <c r="C52" s="58" t="s">
        <v>34</v>
      </c>
      <c r="D52" s="58" t="s">
        <v>1497</v>
      </c>
      <c r="E52" s="58" t="s">
        <v>907</v>
      </c>
      <c r="F52" s="58" t="s">
        <v>1498</v>
      </c>
      <c r="G52" s="58" t="s">
        <v>1499</v>
      </c>
      <c r="H52" s="58" t="s">
        <v>43</v>
      </c>
      <c r="I52" s="5" t="s">
        <v>1500</v>
      </c>
      <c r="J52" s="58" t="s">
        <v>1499</v>
      </c>
      <c r="K52" s="58" t="s">
        <v>31</v>
      </c>
      <c r="L52" s="58" t="s">
        <v>31</v>
      </c>
      <c r="M52" s="58" t="s">
        <v>31</v>
      </c>
      <c r="N52" s="58" t="s">
        <v>1501</v>
      </c>
      <c r="P52" s="58" t="s">
        <v>18</v>
      </c>
      <c r="Q52" s="50">
        <v>6</v>
      </c>
    </row>
    <row r="53" spans="1:21" x14ac:dyDescent="0.25">
      <c r="A53" s="61">
        <v>76132882</v>
      </c>
      <c r="B53" s="7" t="s">
        <v>1502</v>
      </c>
      <c r="C53" s="61" t="s">
        <v>24</v>
      </c>
      <c r="D53" s="61" t="s">
        <v>1434</v>
      </c>
      <c r="E53" s="61" t="s">
        <v>134</v>
      </c>
      <c r="F53" s="61" t="s">
        <v>1503</v>
      </c>
      <c r="G53" s="61" t="s">
        <v>1504</v>
      </c>
      <c r="H53" s="61" t="s">
        <v>28</v>
      </c>
      <c r="I53" s="7" t="s">
        <v>1505</v>
      </c>
      <c r="J53" s="61" t="s">
        <v>1504</v>
      </c>
      <c r="K53" s="61" t="s">
        <v>31</v>
      </c>
      <c r="L53" s="61" t="s">
        <v>31</v>
      </c>
      <c r="M53" s="61" t="s">
        <v>1506</v>
      </c>
      <c r="N53" s="61" t="s">
        <v>1507</v>
      </c>
      <c r="P53" s="58" t="s">
        <v>783</v>
      </c>
      <c r="Q53" s="58">
        <v>0</v>
      </c>
    </row>
    <row r="54" spans="1:21" x14ac:dyDescent="0.25">
      <c r="A54" s="58">
        <v>76133659</v>
      </c>
      <c r="B54" s="5" t="s">
        <v>1508</v>
      </c>
      <c r="C54" s="58" t="s">
        <v>34</v>
      </c>
      <c r="D54" s="58" t="s">
        <v>1509</v>
      </c>
      <c r="E54" s="58" t="s">
        <v>122</v>
      </c>
      <c r="F54" s="58" t="s">
        <v>1510</v>
      </c>
      <c r="G54" s="58" t="s">
        <v>1511</v>
      </c>
      <c r="H54" s="58" t="s">
        <v>28</v>
      </c>
      <c r="I54" s="5" t="s">
        <v>1512</v>
      </c>
      <c r="J54" s="58" t="s">
        <v>1511</v>
      </c>
      <c r="K54" s="58" t="s">
        <v>31</v>
      </c>
      <c r="L54" s="58" t="s">
        <v>31</v>
      </c>
      <c r="M54" s="58" t="s">
        <v>1513</v>
      </c>
      <c r="N54" s="58" t="s">
        <v>1514</v>
      </c>
      <c r="P54" s="58" t="s">
        <v>17</v>
      </c>
      <c r="Q54" s="9">
        <v>51.94</v>
      </c>
      <c r="R54" s="17"/>
      <c r="T54" s="14"/>
    </row>
    <row r="55" spans="1:21" x14ac:dyDescent="0.25">
      <c r="A55" s="61">
        <v>76182283</v>
      </c>
      <c r="B55" s="7" t="s">
        <v>1515</v>
      </c>
      <c r="C55" s="61" t="s">
        <v>24</v>
      </c>
      <c r="D55" s="61" t="s">
        <v>25</v>
      </c>
      <c r="E55" s="61" t="s">
        <v>102</v>
      </c>
      <c r="F55" s="61" t="s">
        <v>1516</v>
      </c>
      <c r="G55" s="61" t="s">
        <v>1517</v>
      </c>
      <c r="H55" s="61" t="s">
        <v>1518</v>
      </c>
      <c r="I55" s="7" t="s">
        <v>1519</v>
      </c>
      <c r="J55" s="61" t="s">
        <v>1517</v>
      </c>
      <c r="K55" s="61" t="s">
        <v>31</v>
      </c>
      <c r="L55" s="61" t="s">
        <v>31</v>
      </c>
      <c r="M55" s="61" t="s">
        <v>752</v>
      </c>
      <c r="N55" s="61" t="s">
        <v>1520</v>
      </c>
      <c r="P55" s="58" t="s">
        <v>635</v>
      </c>
      <c r="Q55" s="9">
        <v>4879.6499999999996</v>
      </c>
      <c r="T55" s="14"/>
    </row>
    <row r="56" spans="1:21" x14ac:dyDescent="0.25">
      <c r="A56" s="58">
        <v>76282885</v>
      </c>
      <c r="B56" s="5" t="s">
        <v>1521</v>
      </c>
      <c r="C56" s="58" t="s">
        <v>24</v>
      </c>
      <c r="D56" s="58" t="s">
        <v>128</v>
      </c>
      <c r="E56" s="58" t="s">
        <v>352</v>
      </c>
      <c r="F56" s="58" t="s">
        <v>1522</v>
      </c>
      <c r="G56" s="58" t="s">
        <v>31</v>
      </c>
      <c r="H56" s="58" t="s">
        <v>31</v>
      </c>
      <c r="I56" s="5" t="s">
        <v>1523</v>
      </c>
      <c r="J56" s="58" t="s">
        <v>1524</v>
      </c>
      <c r="K56" s="58" t="s">
        <v>31</v>
      </c>
      <c r="L56" s="58" t="s">
        <v>31</v>
      </c>
      <c r="M56" s="58" t="s">
        <v>31</v>
      </c>
      <c r="N56" s="58" t="s">
        <v>1525</v>
      </c>
      <c r="P56" s="58" t="s">
        <v>636</v>
      </c>
      <c r="Q56" s="9">
        <v>19816.72</v>
      </c>
      <c r="S56" s="14"/>
    </row>
    <row r="57" spans="1:21" x14ac:dyDescent="0.25">
      <c r="A57" s="61">
        <v>76283049</v>
      </c>
      <c r="B57" s="7" t="s">
        <v>1526</v>
      </c>
      <c r="C57" s="61" t="s">
        <v>24</v>
      </c>
      <c r="D57" s="61" t="s">
        <v>199</v>
      </c>
      <c r="E57" s="61" t="s">
        <v>352</v>
      </c>
      <c r="F57" s="61" t="s">
        <v>1527</v>
      </c>
      <c r="G57" s="61" t="s">
        <v>1528</v>
      </c>
      <c r="H57" s="61" t="s">
        <v>31</v>
      </c>
      <c r="I57" s="7" t="s">
        <v>1529</v>
      </c>
      <c r="J57" s="61" t="s">
        <v>1530</v>
      </c>
      <c r="K57" s="61" t="s">
        <v>31</v>
      </c>
      <c r="L57" s="61" t="s">
        <v>31</v>
      </c>
      <c r="M57" s="61" t="s">
        <v>31</v>
      </c>
      <c r="N57" s="61" t="s">
        <v>1531</v>
      </c>
      <c r="O57" s="14"/>
      <c r="P57" s="58" t="s">
        <v>1125</v>
      </c>
      <c r="Q57" s="9">
        <v>112638.47</v>
      </c>
    </row>
    <row r="58" spans="1:21" x14ac:dyDescent="0.25">
      <c r="A58" s="58">
        <v>76283191</v>
      </c>
      <c r="B58" s="5" t="s">
        <v>1532</v>
      </c>
      <c r="C58" s="58" t="s">
        <v>24</v>
      </c>
      <c r="D58" s="58" t="s">
        <v>128</v>
      </c>
      <c r="E58" s="58" t="s">
        <v>352</v>
      </c>
      <c r="F58" s="58" t="s">
        <v>1533</v>
      </c>
      <c r="G58" s="58" t="s">
        <v>1534</v>
      </c>
      <c r="H58" s="58" t="s">
        <v>31</v>
      </c>
      <c r="I58" s="5" t="s">
        <v>1535</v>
      </c>
      <c r="J58" s="58" t="s">
        <v>1536</v>
      </c>
      <c r="K58" s="58" t="s">
        <v>31</v>
      </c>
      <c r="L58" s="58" t="s">
        <v>31</v>
      </c>
      <c r="M58" s="58" t="s">
        <v>164</v>
      </c>
      <c r="N58" s="58" t="s">
        <v>1537</v>
      </c>
      <c r="P58" s="12" t="s">
        <v>631</v>
      </c>
      <c r="Q58" s="11">
        <f>SUM(Q56-(Q54+Q55))</f>
        <v>14885.130000000001</v>
      </c>
    </row>
    <row r="59" spans="1:21" x14ac:dyDescent="0.25">
      <c r="A59" s="61">
        <v>76284167</v>
      </c>
      <c r="B59" s="7" t="s">
        <v>1538</v>
      </c>
      <c r="C59" s="61" t="s">
        <v>34</v>
      </c>
      <c r="D59" s="61" t="s">
        <v>1539</v>
      </c>
      <c r="E59" s="61" t="s">
        <v>352</v>
      </c>
      <c r="F59" s="61" t="s">
        <v>1540</v>
      </c>
      <c r="G59" s="61" t="s">
        <v>31</v>
      </c>
      <c r="H59" s="61" t="s">
        <v>31</v>
      </c>
      <c r="I59" s="7" t="s">
        <v>1541</v>
      </c>
      <c r="J59" s="61" t="s">
        <v>1542</v>
      </c>
      <c r="K59" s="61" t="s">
        <v>31</v>
      </c>
      <c r="L59" s="61" t="s">
        <v>31</v>
      </c>
      <c r="M59" s="61" t="s">
        <v>31</v>
      </c>
      <c r="N59" s="61" t="s">
        <v>1543</v>
      </c>
      <c r="Q59" s="57"/>
      <c r="R59" s="57"/>
      <c r="S59" s="57"/>
      <c r="T59" s="57"/>
    </row>
    <row r="60" spans="1:21" x14ac:dyDescent="0.25">
      <c r="A60" s="549"/>
      <c r="B60" s="549"/>
      <c r="C60" s="549"/>
      <c r="D60" s="549"/>
      <c r="E60" s="549"/>
      <c r="F60" s="549"/>
      <c r="G60" s="549"/>
      <c r="H60" s="549"/>
      <c r="I60" s="549"/>
      <c r="J60" s="549"/>
      <c r="K60" s="58" t="s">
        <v>31</v>
      </c>
      <c r="L60" s="58" t="s">
        <v>31</v>
      </c>
      <c r="M60" s="58" t="s">
        <v>1544</v>
      </c>
      <c r="N60" s="58" t="s">
        <v>1545</v>
      </c>
      <c r="P60" s="57" t="s">
        <v>639</v>
      </c>
      <c r="Q60" s="62"/>
      <c r="R60" s="62"/>
      <c r="S60" s="62"/>
      <c r="T60" s="62"/>
    </row>
    <row r="61" spans="1:21" x14ac:dyDescent="0.25">
      <c r="A61" s="546" t="s">
        <v>523</v>
      </c>
      <c r="B61" s="546"/>
      <c r="C61" s="546"/>
      <c r="D61" s="546"/>
      <c r="E61" s="546"/>
      <c r="F61" s="546"/>
      <c r="G61" s="546"/>
      <c r="H61" s="546"/>
      <c r="I61" s="546"/>
      <c r="J61" s="546"/>
      <c r="K61" s="546"/>
      <c r="L61" s="546"/>
      <c r="M61" s="546" t="s">
        <v>1546</v>
      </c>
      <c r="N61" s="546"/>
      <c r="O61" s="15"/>
      <c r="P61" s="603" t="s">
        <v>1547</v>
      </c>
      <c r="Q61" s="603"/>
      <c r="R61" s="603"/>
      <c r="S61" s="603"/>
      <c r="T61" s="603"/>
      <c r="U61" s="603"/>
    </row>
    <row r="62" spans="1:21" x14ac:dyDescent="0.25">
      <c r="M62" s="14"/>
      <c r="P62" s="603"/>
      <c r="Q62" s="603"/>
      <c r="R62" s="603"/>
      <c r="S62" s="603"/>
      <c r="T62" s="603"/>
      <c r="U62" s="603"/>
    </row>
    <row r="63" spans="1:21" x14ac:dyDescent="0.25">
      <c r="M63" s="14"/>
      <c r="P63" s="603"/>
      <c r="Q63" s="603"/>
      <c r="R63" s="603"/>
      <c r="S63" s="603"/>
      <c r="T63" s="603"/>
      <c r="U63" s="603"/>
    </row>
    <row r="64" spans="1:21" x14ac:dyDescent="0.25">
      <c r="A64" s="545" t="s">
        <v>1278</v>
      </c>
      <c r="B64" s="545"/>
      <c r="C64" s="545" t="s">
        <v>2</v>
      </c>
      <c r="D64" s="545"/>
      <c r="E64" s="545"/>
      <c r="F64" s="545"/>
      <c r="G64" s="545"/>
      <c r="H64" s="545" t="s">
        <v>3</v>
      </c>
      <c r="I64" s="545"/>
      <c r="J64" s="546" t="s">
        <v>1548</v>
      </c>
      <c r="K64" s="546"/>
      <c r="L64" s="546"/>
    </row>
    <row r="65" spans="1:21" x14ac:dyDescent="0.25">
      <c r="A65" s="545" t="s">
        <v>5</v>
      </c>
      <c r="B65" s="545"/>
      <c r="C65" s="545"/>
      <c r="D65" s="545"/>
      <c r="E65" s="545"/>
      <c r="F65" s="545"/>
      <c r="G65" s="545"/>
      <c r="H65" s="545"/>
      <c r="I65" s="545"/>
      <c r="J65" s="545"/>
      <c r="K65" s="545"/>
      <c r="L65" s="545"/>
      <c r="M65" s="545"/>
    </row>
    <row r="66" spans="1:21" ht="15" customHeight="1" x14ac:dyDescent="0.25">
      <c r="A66" s="66" t="s">
        <v>6</v>
      </c>
      <c r="B66" s="65" t="s">
        <v>7</v>
      </c>
      <c r="C66" s="66" t="s">
        <v>8</v>
      </c>
      <c r="D66" s="66" t="s">
        <v>9</v>
      </c>
      <c r="E66" s="66" t="s">
        <v>10</v>
      </c>
      <c r="F66" s="66" t="s">
        <v>11</v>
      </c>
      <c r="G66" s="66" t="s">
        <v>12</v>
      </c>
      <c r="H66" s="66" t="s">
        <v>13</v>
      </c>
      <c r="I66" s="65" t="s">
        <v>14</v>
      </c>
      <c r="J66" s="66" t="s">
        <v>11</v>
      </c>
      <c r="K66" s="66" t="s">
        <v>15</v>
      </c>
      <c r="L66" s="66" t="s">
        <v>16</v>
      </c>
      <c r="M66" s="66" t="s">
        <v>17</v>
      </c>
      <c r="N66" s="66" t="s">
        <v>18</v>
      </c>
      <c r="P66" s="552" t="s">
        <v>1617</v>
      </c>
      <c r="Q66" s="552"/>
    </row>
    <row r="67" spans="1:21" x14ac:dyDescent="0.25">
      <c r="A67" s="63">
        <v>76454229</v>
      </c>
      <c r="B67" s="5" t="s">
        <v>1549</v>
      </c>
      <c r="C67" s="63" t="s">
        <v>34</v>
      </c>
      <c r="D67" s="63" t="s">
        <v>1550</v>
      </c>
      <c r="E67" s="63" t="s">
        <v>813</v>
      </c>
      <c r="F67" s="63" t="s">
        <v>1551</v>
      </c>
      <c r="G67" s="63" t="s">
        <v>1552</v>
      </c>
      <c r="H67" s="63" t="s">
        <v>28</v>
      </c>
      <c r="I67" s="5" t="s">
        <v>1553</v>
      </c>
      <c r="J67" s="63" t="s">
        <v>1552</v>
      </c>
      <c r="K67" s="63" t="s">
        <v>31</v>
      </c>
      <c r="L67" s="63" t="s">
        <v>31</v>
      </c>
      <c r="M67" s="63" t="s">
        <v>1554</v>
      </c>
      <c r="N67" s="63" t="s">
        <v>1555</v>
      </c>
      <c r="P67" s="63" t="s">
        <v>634</v>
      </c>
      <c r="Q67" s="63">
        <v>11</v>
      </c>
    </row>
    <row r="68" spans="1:21" x14ac:dyDescent="0.25">
      <c r="A68" s="67">
        <v>76454453</v>
      </c>
      <c r="B68" s="7" t="s">
        <v>1556</v>
      </c>
      <c r="C68" s="67" t="s">
        <v>34</v>
      </c>
      <c r="D68" s="67" t="s">
        <v>912</v>
      </c>
      <c r="E68" s="67" t="s">
        <v>76</v>
      </c>
      <c r="F68" s="67" t="s">
        <v>1557</v>
      </c>
      <c r="G68" s="67" t="s">
        <v>1558</v>
      </c>
      <c r="H68" s="67" t="s">
        <v>28</v>
      </c>
      <c r="I68" s="7" t="s">
        <v>1559</v>
      </c>
      <c r="J68" s="67" t="s">
        <v>1558</v>
      </c>
      <c r="K68" s="67" t="s">
        <v>31</v>
      </c>
      <c r="L68" s="67" t="s">
        <v>31</v>
      </c>
      <c r="M68" s="67" t="s">
        <v>31</v>
      </c>
      <c r="N68" s="67" t="s">
        <v>1560</v>
      </c>
      <c r="P68" s="63" t="s">
        <v>630</v>
      </c>
      <c r="Q68" s="50">
        <v>7</v>
      </c>
    </row>
    <row r="69" spans="1:21" x14ac:dyDescent="0.25">
      <c r="A69" s="63">
        <v>76460873</v>
      </c>
      <c r="B69" s="5" t="s">
        <v>1561</v>
      </c>
      <c r="C69" s="63" t="s">
        <v>24</v>
      </c>
      <c r="D69" s="63" t="s">
        <v>25</v>
      </c>
      <c r="E69" s="63" t="s">
        <v>352</v>
      </c>
      <c r="F69" s="63" t="s">
        <v>1562</v>
      </c>
      <c r="G69" s="63" t="s">
        <v>1563</v>
      </c>
      <c r="H69" s="63" t="s">
        <v>31</v>
      </c>
      <c r="I69" s="5" t="s">
        <v>1564</v>
      </c>
      <c r="J69" s="63" t="s">
        <v>1563</v>
      </c>
      <c r="K69" s="63" t="s">
        <v>31</v>
      </c>
      <c r="L69" s="63" t="s">
        <v>31</v>
      </c>
      <c r="M69" s="63" t="s">
        <v>31</v>
      </c>
      <c r="N69" s="63" t="s">
        <v>199</v>
      </c>
      <c r="P69" s="63" t="s">
        <v>18</v>
      </c>
      <c r="Q69" s="50">
        <v>4</v>
      </c>
    </row>
    <row r="70" spans="1:21" x14ac:dyDescent="0.25">
      <c r="A70" s="67">
        <v>76503240</v>
      </c>
      <c r="B70" s="7" t="s">
        <v>1565</v>
      </c>
      <c r="C70" s="67" t="s">
        <v>34</v>
      </c>
      <c r="D70" s="67" t="s">
        <v>25</v>
      </c>
      <c r="E70" s="67" t="s">
        <v>102</v>
      </c>
      <c r="F70" s="67" t="s">
        <v>1566</v>
      </c>
      <c r="G70" s="67" t="s">
        <v>1567</v>
      </c>
      <c r="H70" s="67" t="s">
        <v>1568</v>
      </c>
      <c r="I70" s="7" t="s">
        <v>1569</v>
      </c>
      <c r="J70" s="67" t="s">
        <v>1567</v>
      </c>
      <c r="K70" s="67" t="s">
        <v>31</v>
      </c>
      <c r="L70" s="67" t="s">
        <v>31</v>
      </c>
      <c r="M70" s="67" t="s">
        <v>144</v>
      </c>
      <c r="N70" s="67" t="s">
        <v>1570</v>
      </c>
      <c r="P70" s="63" t="s">
        <v>783</v>
      </c>
      <c r="Q70" s="63">
        <v>0</v>
      </c>
    </row>
    <row r="71" spans="1:21" x14ac:dyDescent="0.25">
      <c r="A71" s="63">
        <v>76503418</v>
      </c>
      <c r="B71" s="5" t="s">
        <v>1571</v>
      </c>
      <c r="C71" s="63" t="s">
        <v>24</v>
      </c>
      <c r="D71" s="63" t="s">
        <v>25</v>
      </c>
      <c r="E71" s="63" t="s">
        <v>352</v>
      </c>
      <c r="F71" s="63" t="s">
        <v>1572</v>
      </c>
      <c r="G71" s="63" t="s">
        <v>1573</v>
      </c>
      <c r="H71" s="63" t="s">
        <v>31</v>
      </c>
      <c r="I71" s="5" t="s">
        <v>1574</v>
      </c>
      <c r="J71" s="63" t="s">
        <v>1573</v>
      </c>
      <c r="K71" s="63" t="s">
        <v>31</v>
      </c>
      <c r="L71" s="63" t="s">
        <v>31</v>
      </c>
      <c r="M71" s="63" t="s">
        <v>1575</v>
      </c>
      <c r="N71" s="63" t="s">
        <v>1576</v>
      </c>
      <c r="P71" s="63" t="s">
        <v>17</v>
      </c>
      <c r="Q71" s="9">
        <v>46.2</v>
      </c>
      <c r="R71" s="17"/>
      <c r="T71" s="14"/>
    </row>
    <row r="72" spans="1:21" x14ac:dyDescent="0.25">
      <c r="A72" s="67">
        <v>76560699</v>
      </c>
      <c r="B72" s="7" t="s">
        <v>1577</v>
      </c>
      <c r="C72" s="67" t="s">
        <v>24</v>
      </c>
      <c r="D72" s="67" t="s">
        <v>25</v>
      </c>
      <c r="E72" s="67" t="s">
        <v>352</v>
      </c>
      <c r="F72" s="67" t="s">
        <v>1578</v>
      </c>
      <c r="G72" s="67" t="s">
        <v>1579</v>
      </c>
      <c r="H72" s="67" t="s">
        <v>31</v>
      </c>
      <c r="I72" s="7" t="s">
        <v>1580</v>
      </c>
      <c r="J72" s="67" t="s">
        <v>1579</v>
      </c>
      <c r="K72" s="67" t="s">
        <v>31</v>
      </c>
      <c r="L72" s="67" t="s">
        <v>31</v>
      </c>
      <c r="M72" s="67" t="s">
        <v>31</v>
      </c>
      <c r="N72" s="67" t="s">
        <v>1581</v>
      </c>
      <c r="P72" s="63" t="s">
        <v>635</v>
      </c>
      <c r="Q72" s="9">
        <v>3380.33</v>
      </c>
      <c r="S72" s="14"/>
      <c r="T72" s="14"/>
    </row>
    <row r="73" spans="1:21" x14ac:dyDescent="0.25">
      <c r="A73" s="63">
        <v>76564390</v>
      </c>
      <c r="B73" s="5" t="s">
        <v>1582</v>
      </c>
      <c r="C73" s="63" t="s">
        <v>34</v>
      </c>
      <c r="D73" s="63" t="s">
        <v>1583</v>
      </c>
      <c r="E73" s="63" t="s">
        <v>76</v>
      </c>
      <c r="F73" s="63" t="s">
        <v>1584</v>
      </c>
      <c r="G73" s="63" t="s">
        <v>1585</v>
      </c>
      <c r="H73" s="63" t="s">
        <v>1586</v>
      </c>
      <c r="I73" s="5" t="s">
        <v>1587</v>
      </c>
      <c r="J73" s="63" t="s">
        <v>1586</v>
      </c>
      <c r="K73" s="63" t="s">
        <v>31</v>
      </c>
      <c r="L73" s="63" t="s">
        <v>31</v>
      </c>
      <c r="M73" s="63" t="s">
        <v>1588</v>
      </c>
      <c r="N73" s="63" t="s">
        <v>1589</v>
      </c>
      <c r="P73" s="63" t="s">
        <v>636</v>
      </c>
      <c r="Q73" s="9">
        <v>2398.0500000000002</v>
      </c>
      <c r="S73" s="14"/>
    </row>
    <row r="74" spans="1:21" x14ac:dyDescent="0.25">
      <c r="A74" s="67">
        <v>76564613</v>
      </c>
      <c r="B74" s="7" t="s">
        <v>1590</v>
      </c>
      <c r="C74" s="67" t="s">
        <v>34</v>
      </c>
      <c r="D74" s="67" t="s">
        <v>1591</v>
      </c>
      <c r="E74" s="67" t="s">
        <v>134</v>
      </c>
      <c r="F74" s="67" t="s">
        <v>1592</v>
      </c>
      <c r="G74" s="67" t="s">
        <v>1593</v>
      </c>
      <c r="H74" s="67" t="s">
        <v>28</v>
      </c>
      <c r="I74" s="7" t="s">
        <v>1594</v>
      </c>
      <c r="J74" s="67" t="s">
        <v>1593</v>
      </c>
      <c r="K74" s="67" t="s">
        <v>31</v>
      </c>
      <c r="L74" s="67" t="s">
        <v>31</v>
      </c>
      <c r="M74" s="67" t="s">
        <v>31</v>
      </c>
      <c r="N74" s="67" t="s">
        <v>1595</v>
      </c>
      <c r="P74" s="63" t="s">
        <v>1125</v>
      </c>
      <c r="Q74" s="9">
        <v>111609.99</v>
      </c>
    </row>
    <row r="75" spans="1:21" x14ac:dyDescent="0.25">
      <c r="A75" s="63">
        <v>76564811</v>
      </c>
      <c r="B75" s="5" t="s">
        <v>1596</v>
      </c>
      <c r="C75" s="63" t="s">
        <v>34</v>
      </c>
      <c r="D75" s="63" t="s">
        <v>1591</v>
      </c>
      <c r="E75" s="63" t="s">
        <v>700</v>
      </c>
      <c r="F75" s="63" t="s">
        <v>1597</v>
      </c>
      <c r="G75" s="63" t="s">
        <v>1598</v>
      </c>
      <c r="H75" s="63" t="s">
        <v>28</v>
      </c>
      <c r="I75" s="5" t="s">
        <v>1599</v>
      </c>
      <c r="J75" s="63" t="s">
        <v>1598</v>
      </c>
      <c r="K75" s="63" t="s">
        <v>31</v>
      </c>
      <c r="L75" s="63" t="s">
        <v>31</v>
      </c>
      <c r="M75" s="63" t="s">
        <v>115</v>
      </c>
      <c r="N75" s="63" t="s">
        <v>1600</v>
      </c>
      <c r="P75" s="12" t="s">
        <v>631</v>
      </c>
      <c r="Q75" s="10">
        <f>SUM(Q73-(Q71+Q72))</f>
        <v>-1028.4799999999996</v>
      </c>
    </row>
    <row r="76" spans="1:21" x14ac:dyDescent="0.25">
      <c r="A76" s="67">
        <v>76626321</v>
      </c>
      <c r="B76" s="7" t="s">
        <v>1601</v>
      </c>
      <c r="C76" s="67" t="s">
        <v>24</v>
      </c>
      <c r="D76" s="67" t="s">
        <v>25</v>
      </c>
      <c r="E76" s="67" t="s">
        <v>352</v>
      </c>
      <c r="F76" s="67" t="s">
        <v>1602</v>
      </c>
      <c r="G76" s="67" t="s">
        <v>1603</v>
      </c>
      <c r="H76" s="67" t="s">
        <v>31</v>
      </c>
      <c r="I76" s="7" t="s">
        <v>1604</v>
      </c>
      <c r="J76" s="67" t="s">
        <v>1603</v>
      </c>
      <c r="K76" s="67" t="s">
        <v>31</v>
      </c>
      <c r="L76" s="67" t="s">
        <v>31</v>
      </c>
      <c r="M76" s="67" t="s">
        <v>31</v>
      </c>
      <c r="N76" s="67" t="s">
        <v>1605</v>
      </c>
      <c r="Q76" s="64"/>
      <c r="R76" s="64"/>
      <c r="S76" s="64"/>
      <c r="T76" s="64"/>
    </row>
    <row r="77" spans="1:21" x14ac:dyDescent="0.25">
      <c r="A77" s="63">
        <v>76632067</v>
      </c>
      <c r="B77" s="5" t="s">
        <v>1606</v>
      </c>
      <c r="C77" s="63" t="s">
        <v>24</v>
      </c>
      <c r="D77" s="63" t="s">
        <v>25</v>
      </c>
      <c r="E77" s="63" t="s">
        <v>352</v>
      </c>
      <c r="F77" s="63" t="s">
        <v>1607</v>
      </c>
      <c r="G77" s="63" t="s">
        <v>1608</v>
      </c>
      <c r="H77" s="63" t="s">
        <v>1609</v>
      </c>
      <c r="I77" s="5" t="s">
        <v>1610</v>
      </c>
      <c r="J77" s="63" t="s">
        <v>1609</v>
      </c>
      <c r="K77" s="63" t="s">
        <v>31</v>
      </c>
      <c r="L77" s="63" t="s">
        <v>31</v>
      </c>
      <c r="M77" s="63" t="s">
        <v>1611</v>
      </c>
      <c r="N77" s="63" t="s">
        <v>1612</v>
      </c>
      <c r="P77" s="64" t="s">
        <v>639</v>
      </c>
      <c r="Q77" s="68"/>
      <c r="R77" s="68"/>
      <c r="S77" s="68"/>
      <c r="T77" s="68"/>
    </row>
    <row r="78" spans="1:21" ht="15" customHeight="1" x14ac:dyDescent="0.25">
      <c r="A78" s="549"/>
      <c r="B78" s="549"/>
      <c r="C78" s="549"/>
      <c r="D78" s="549"/>
      <c r="E78" s="549"/>
      <c r="F78" s="549"/>
      <c r="G78" s="549"/>
      <c r="H78" s="549"/>
      <c r="I78" s="549"/>
      <c r="J78" s="549"/>
      <c r="K78" s="63" t="s">
        <v>31</v>
      </c>
      <c r="L78" s="63" t="s">
        <v>31</v>
      </c>
      <c r="M78" s="63" t="s">
        <v>1613</v>
      </c>
      <c r="N78" s="63" t="s">
        <v>1614</v>
      </c>
      <c r="P78" s="603" t="s">
        <v>1616</v>
      </c>
      <c r="Q78" s="603"/>
      <c r="R78" s="603"/>
      <c r="S78" s="603"/>
      <c r="T78" s="603"/>
      <c r="U78" s="603"/>
    </row>
    <row r="79" spans="1:21" x14ac:dyDescent="0.25">
      <c r="A79" s="546" t="s">
        <v>523</v>
      </c>
      <c r="B79" s="546"/>
      <c r="C79" s="546"/>
      <c r="D79" s="546"/>
      <c r="E79" s="546"/>
      <c r="F79" s="546"/>
      <c r="G79" s="546"/>
      <c r="H79" s="546"/>
      <c r="I79" s="546"/>
      <c r="J79" s="546"/>
      <c r="K79" s="546"/>
      <c r="L79" s="546"/>
      <c r="M79" s="546" t="s">
        <v>1615</v>
      </c>
      <c r="N79" s="546"/>
      <c r="P79" s="603"/>
      <c r="Q79" s="603"/>
      <c r="R79" s="603"/>
      <c r="S79" s="603"/>
      <c r="T79" s="603"/>
      <c r="U79" s="603"/>
    </row>
    <row r="80" spans="1:21" x14ac:dyDescent="0.25">
      <c r="P80" s="603"/>
      <c r="Q80" s="603"/>
      <c r="R80" s="603"/>
      <c r="S80" s="603"/>
      <c r="T80" s="603"/>
      <c r="U80" s="603"/>
    </row>
    <row r="82" spans="1:21" x14ac:dyDescent="0.25">
      <c r="A82" s="545" t="s">
        <v>1278</v>
      </c>
      <c r="B82" s="545"/>
      <c r="C82" s="545" t="s">
        <v>2</v>
      </c>
      <c r="D82" s="545"/>
      <c r="E82" s="545"/>
      <c r="F82" s="545"/>
      <c r="G82" s="545"/>
      <c r="H82" s="545" t="s">
        <v>3</v>
      </c>
      <c r="I82" s="545"/>
      <c r="J82" s="546" t="s">
        <v>1669</v>
      </c>
      <c r="K82" s="546"/>
      <c r="L82" s="546"/>
    </row>
    <row r="83" spans="1:21" x14ac:dyDescent="0.25">
      <c r="A83" s="545" t="s">
        <v>5</v>
      </c>
      <c r="B83" s="545"/>
      <c r="C83" s="545"/>
      <c r="D83" s="545"/>
      <c r="E83" s="545"/>
      <c r="F83" s="545"/>
      <c r="G83" s="545"/>
      <c r="H83" s="545"/>
      <c r="I83" s="545"/>
      <c r="J83" s="545"/>
      <c r="K83" s="545"/>
      <c r="L83" s="545"/>
      <c r="M83" s="545"/>
    </row>
    <row r="84" spans="1:21" ht="15" customHeight="1" x14ac:dyDescent="0.25">
      <c r="A84" s="72" t="s">
        <v>6</v>
      </c>
      <c r="B84" s="71" t="s">
        <v>7</v>
      </c>
      <c r="C84" s="72" t="s">
        <v>8</v>
      </c>
      <c r="D84" s="72" t="s">
        <v>9</v>
      </c>
      <c r="E84" s="72" t="s">
        <v>10</v>
      </c>
      <c r="F84" s="72" t="s">
        <v>11</v>
      </c>
      <c r="G84" s="72" t="s">
        <v>12</v>
      </c>
      <c r="H84" s="72" t="s">
        <v>13</v>
      </c>
      <c r="I84" s="71" t="s">
        <v>14</v>
      </c>
      <c r="J84" s="72" t="s">
        <v>11</v>
      </c>
      <c r="K84" s="72" t="s">
        <v>15</v>
      </c>
      <c r="L84" s="72" t="s">
        <v>16</v>
      </c>
      <c r="M84" s="72" t="s">
        <v>17</v>
      </c>
      <c r="N84" s="72" t="s">
        <v>18</v>
      </c>
      <c r="P84" s="552" t="s">
        <v>1275</v>
      </c>
      <c r="Q84" s="552"/>
    </row>
    <row r="85" spans="1:21" x14ac:dyDescent="0.25">
      <c r="A85" s="70">
        <v>76904451</v>
      </c>
      <c r="B85" s="5" t="s">
        <v>1618</v>
      </c>
      <c r="C85" s="70" t="s">
        <v>34</v>
      </c>
      <c r="D85" s="70" t="s">
        <v>804</v>
      </c>
      <c r="E85" s="70" t="s">
        <v>68</v>
      </c>
      <c r="F85" s="70" t="s">
        <v>1619</v>
      </c>
      <c r="G85" s="70" t="s">
        <v>1620</v>
      </c>
      <c r="H85" s="70" t="s">
        <v>28</v>
      </c>
      <c r="I85" s="5" t="s">
        <v>1621</v>
      </c>
      <c r="J85" s="70" t="s">
        <v>1620</v>
      </c>
      <c r="K85" s="70" t="s">
        <v>31</v>
      </c>
      <c r="L85" s="70" t="s">
        <v>31</v>
      </c>
      <c r="M85" s="70" t="s">
        <v>31</v>
      </c>
      <c r="N85" s="70" t="s">
        <v>1622</v>
      </c>
      <c r="P85" s="70" t="s">
        <v>634</v>
      </c>
      <c r="Q85" s="70">
        <v>10</v>
      </c>
    </row>
    <row r="86" spans="1:21" x14ac:dyDescent="0.25">
      <c r="A86" s="73">
        <v>76904634</v>
      </c>
      <c r="B86" s="7" t="s">
        <v>1623</v>
      </c>
      <c r="C86" s="73" t="s">
        <v>34</v>
      </c>
      <c r="D86" s="73" t="s">
        <v>912</v>
      </c>
      <c r="E86" s="73" t="s">
        <v>76</v>
      </c>
      <c r="F86" s="73" t="s">
        <v>1624</v>
      </c>
      <c r="G86" s="73" t="s">
        <v>1625</v>
      </c>
      <c r="H86" s="73" t="s">
        <v>28</v>
      </c>
      <c r="I86" s="7" t="s">
        <v>1626</v>
      </c>
      <c r="J86" s="73" t="s">
        <v>1625</v>
      </c>
      <c r="K86" s="73" t="s">
        <v>31</v>
      </c>
      <c r="L86" s="73" t="s">
        <v>31</v>
      </c>
      <c r="M86" s="73" t="s">
        <v>31</v>
      </c>
      <c r="N86" s="73" t="s">
        <v>1627</v>
      </c>
      <c r="P86" s="70" t="s">
        <v>630</v>
      </c>
      <c r="Q86" s="50">
        <v>3</v>
      </c>
    </row>
    <row r="87" spans="1:21" x14ac:dyDescent="0.25">
      <c r="A87" s="70">
        <v>76904926</v>
      </c>
      <c r="B87" s="5" t="s">
        <v>1628</v>
      </c>
      <c r="C87" s="70" t="s">
        <v>34</v>
      </c>
      <c r="D87" s="70" t="s">
        <v>25</v>
      </c>
      <c r="E87" s="70" t="s">
        <v>352</v>
      </c>
      <c r="F87" s="70" t="s">
        <v>1629</v>
      </c>
      <c r="G87" s="70" t="s">
        <v>1630</v>
      </c>
      <c r="H87" s="70" t="s">
        <v>1631</v>
      </c>
      <c r="I87" s="5" t="s">
        <v>1632</v>
      </c>
      <c r="J87" s="70" t="s">
        <v>1630</v>
      </c>
      <c r="K87" s="70" t="s">
        <v>31</v>
      </c>
      <c r="L87" s="70" t="s">
        <v>31</v>
      </c>
      <c r="M87" s="70" t="s">
        <v>1575</v>
      </c>
      <c r="N87" s="70" t="s">
        <v>1633</v>
      </c>
      <c r="P87" s="70" t="s">
        <v>18</v>
      </c>
      <c r="Q87" s="50">
        <v>7</v>
      </c>
    </row>
    <row r="88" spans="1:21" x14ac:dyDescent="0.25">
      <c r="A88" s="73">
        <v>76961439</v>
      </c>
      <c r="B88" s="7" t="s">
        <v>1634</v>
      </c>
      <c r="C88" s="73" t="s">
        <v>24</v>
      </c>
      <c r="D88" s="73" t="s">
        <v>1539</v>
      </c>
      <c r="E88" s="73" t="s">
        <v>134</v>
      </c>
      <c r="F88" s="73" t="s">
        <v>1635</v>
      </c>
      <c r="G88" s="73" t="s">
        <v>1636</v>
      </c>
      <c r="H88" s="73" t="s">
        <v>28</v>
      </c>
      <c r="I88" s="7" t="s">
        <v>1637</v>
      </c>
      <c r="J88" s="73" t="s">
        <v>1638</v>
      </c>
      <c r="K88" s="73" t="s">
        <v>31</v>
      </c>
      <c r="L88" s="73" t="s">
        <v>31</v>
      </c>
      <c r="M88" s="73" t="s">
        <v>1639</v>
      </c>
      <c r="N88" s="73" t="s">
        <v>1640</v>
      </c>
      <c r="P88" s="70" t="s">
        <v>783</v>
      </c>
      <c r="Q88" s="70">
        <v>0</v>
      </c>
    </row>
    <row r="89" spans="1:21" x14ac:dyDescent="0.25">
      <c r="A89" s="70">
        <v>76988686</v>
      </c>
      <c r="B89" s="5" t="s">
        <v>1641</v>
      </c>
      <c r="C89" s="70" t="s">
        <v>34</v>
      </c>
      <c r="D89" s="70" t="s">
        <v>1642</v>
      </c>
      <c r="E89" s="70" t="s">
        <v>89</v>
      </c>
      <c r="F89" s="70" t="s">
        <v>1643</v>
      </c>
      <c r="G89" s="70" t="s">
        <v>1644</v>
      </c>
      <c r="H89" s="70" t="s">
        <v>43</v>
      </c>
      <c r="I89" s="5" t="s">
        <v>1645</v>
      </c>
      <c r="J89" s="70" t="s">
        <v>1646</v>
      </c>
      <c r="K89" s="70" t="s">
        <v>31</v>
      </c>
      <c r="L89" s="70" t="s">
        <v>31</v>
      </c>
      <c r="M89" s="70" t="s">
        <v>31</v>
      </c>
      <c r="N89" s="70" t="s">
        <v>1647</v>
      </c>
      <c r="P89" s="70" t="s">
        <v>17</v>
      </c>
      <c r="Q89" s="9">
        <v>131.84</v>
      </c>
      <c r="R89" s="17"/>
      <c r="T89" s="14"/>
    </row>
    <row r="90" spans="1:21" x14ac:dyDescent="0.25">
      <c r="A90" s="73">
        <v>76989041</v>
      </c>
      <c r="B90" s="7" t="s">
        <v>1648</v>
      </c>
      <c r="C90" s="73" t="s">
        <v>24</v>
      </c>
      <c r="D90" s="73" t="s">
        <v>25</v>
      </c>
      <c r="E90" s="73" t="s">
        <v>352</v>
      </c>
      <c r="F90" s="73" t="s">
        <v>1649</v>
      </c>
      <c r="G90" s="73" t="s">
        <v>1650</v>
      </c>
      <c r="H90" s="73" t="s">
        <v>1651</v>
      </c>
      <c r="I90" s="7" t="s">
        <v>1652</v>
      </c>
      <c r="J90" s="73" t="s">
        <v>1651</v>
      </c>
      <c r="K90" s="73" t="s">
        <v>31</v>
      </c>
      <c r="L90" s="73" t="s">
        <v>31</v>
      </c>
      <c r="M90" s="73" t="s">
        <v>1575</v>
      </c>
      <c r="N90" s="73" t="s">
        <v>1653</v>
      </c>
      <c r="P90" s="70" t="s">
        <v>635</v>
      </c>
      <c r="Q90" s="9">
        <v>2413.08</v>
      </c>
      <c r="S90" s="14"/>
      <c r="T90" s="14"/>
    </row>
    <row r="91" spans="1:21" x14ac:dyDescent="0.25">
      <c r="A91" s="70">
        <v>76998040</v>
      </c>
      <c r="B91" s="5" t="s">
        <v>1654</v>
      </c>
      <c r="C91" s="70" t="s">
        <v>24</v>
      </c>
      <c r="D91" s="70" t="s">
        <v>1655</v>
      </c>
      <c r="E91" s="70" t="s">
        <v>700</v>
      </c>
      <c r="F91" s="70" t="s">
        <v>1656</v>
      </c>
      <c r="G91" s="70" t="s">
        <v>1657</v>
      </c>
      <c r="H91" s="70" t="s">
        <v>28</v>
      </c>
      <c r="I91" s="5" t="s">
        <v>1658</v>
      </c>
      <c r="J91" s="70" t="s">
        <v>1659</v>
      </c>
      <c r="K91" s="70" t="s">
        <v>31</v>
      </c>
      <c r="L91" s="70" t="s">
        <v>31</v>
      </c>
      <c r="M91" s="70" t="s">
        <v>31</v>
      </c>
      <c r="N91" s="70" t="s">
        <v>1660</v>
      </c>
      <c r="P91" s="70" t="s">
        <v>636</v>
      </c>
      <c r="Q91" s="9">
        <v>7941.14</v>
      </c>
      <c r="S91" s="14"/>
    </row>
    <row r="92" spans="1:21" x14ac:dyDescent="0.25">
      <c r="A92" s="73">
        <v>77068993</v>
      </c>
      <c r="B92" s="7" t="s">
        <v>1661</v>
      </c>
      <c r="C92" s="73" t="s">
        <v>34</v>
      </c>
      <c r="D92" s="73" t="s">
        <v>1662</v>
      </c>
      <c r="E92" s="73" t="s">
        <v>122</v>
      </c>
      <c r="F92" s="73" t="s">
        <v>1663</v>
      </c>
      <c r="G92" s="73" t="s">
        <v>1664</v>
      </c>
      <c r="H92" s="73" t="s">
        <v>28</v>
      </c>
      <c r="I92" s="7" t="s">
        <v>1665</v>
      </c>
      <c r="J92" s="73" t="s">
        <v>1666</v>
      </c>
      <c r="K92" s="73" t="s">
        <v>31</v>
      </c>
      <c r="L92" s="73" t="s">
        <v>31</v>
      </c>
      <c r="M92" s="73" t="s">
        <v>1667</v>
      </c>
      <c r="N92" s="73" t="s">
        <v>1668</v>
      </c>
      <c r="P92" s="70" t="s">
        <v>1125</v>
      </c>
      <c r="Q92" s="9">
        <v>117006.21</v>
      </c>
    </row>
    <row r="93" spans="1:21" x14ac:dyDescent="0.25">
      <c r="A93" s="70">
        <v>77092210</v>
      </c>
      <c r="B93" s="5" t="s">
        <v>1670</v>
      </c>
      <c r="C93" s="70" t="s">
        <v>34</v>
      </c>
      <c r="D93" s="70" t="s">
        <v>199</v>
      </c>
      <c r="E93" s="70" t="s">
        <v>102</v>
      </c>
      <c r="F93" s="70" t="s">
        <v>1671</v>
      </c>
      <c r="G93" s="70" t="s">
        <v>1672</v>
      </c>
      <c r="H93" s="70" t="s">
        <v>1673</v>
      </c>
      <c r="I93" s="5" t="s">
        <v>1674</v>
      </c>
      <c r="J93" s="70" t="s">
        <v>1673</v>
      </c>
      <c r="K93" s="70" t="s">
        <v>31</v>
      </c>
      <c r="L93" s="70" t="s">
        <v>31</v>
      </c>
      <c r="M93" s="70" t="s">
        <v>1675</v>
      </c>
      <c r="N93" s="70" t="s">
        <v>1676</v>
      </c>
      <c r="P93" s="12" t="s">
        <v>631</v>
      </c>
      <c r="Q93" s="11">
        <f>SUM(Q91-(Q89+Q90))</f>
        <v>5396.22</v>
      </c>
    </row>
    <row r="94" spans="1:21" x14ac:dyDescent="0.25">
      <c r="A94" s="73">
        <v>77129647</v>
      </c>
      <c r="B94" s="7" t="s">
        <v>1677</v>
      </c>
      <c r="C94" s="73" t="s">
        <v>24</v>
      </c>
      <c r="D94" s="73" t="s">
        <v>214</v>
      </c>
      <c r="E94" s="73" t="s">
        <v>700</v>
      </c>
      <c r="F94" s="73" t="s">
        <v>1678</v>
      </c>
      <c r="G94" s="73" t="s">
        <v>1679</v>
      </c>
      <c r="H94" s="73" t="s">
        <v>28</v>
      </c>
      <c r="I94" s="7" t="s">
        <v>1680</v>
      </c>
      <c r="J94" s="73" t="s">
        <v>1679</v>
      </c>
      <c r="K94" s="73" t="s">
        <v>31</v>
      </c>
      <c r="L94" s="73" t="s">
        <v>31</v>
      </c>
      <c r="M94" s="73" t="s">
        <v>1681</v>
      </c>
      <c r="N94" s="73" t="s">
        <v>1682</v>
      </c>
      <c r="Q94" s="69"/>
      <c r="R94" s="69"/>
      <c r="S94" s="69"/>
      <c r="T94" s="69"/>
    </row>
    <row r="95" spans="1:21" x14ac:dyDescent="0.25">
      <c r="A95" s="549"/>
      <c r="B95" s="549"/>
      <c r="C95" s="549"/>
      <c r="D95" s="549"/>
      <c r="E95" s="549"/>
      <c r="F95" s="549"/>
      <c r="G95" s="549"/>
      <c r="H95" s="549"/>
      <c r="I95" s="549"/>
      <c r="J95" s="549"/>
      <c r="K95" s="70" t="s">
        <v>31</v>
      </c>
      <c r="L95" s="70" t="s">
        <v>31</v>
      </c>
      <c r="M95" s="70" t="s">
        <v>1683</v>
      </c>
      <c r="N95" s="70" t="s">
        <v>1684</v>
      </c>
      <c r="P95" s="69" t="s">
        <v>639</v>
      </c>
      <c r="Q95" s="74"/>
      <c r="R95" s="74"/>
      <c r="S95" s="74"/>
      <c r="T95" s="74"/>
    </row>
    <row r="96" spans="1:21" ht="15" customHeight="1" x14ac:dyDescent="0.25">
      <c r="A96" s="546" t="s">
        <v>523</v>
      </c>
      <c r="B96" s="546"/>
      <c r="C96" s="546"/>
      <c r="D96" s="546"/>
      <c r="E96" s="546"/>
      <c r="F96" s="546"/>
      <c r="G96" s="546"/>
      <c r="H96" s="546"/>
      <c r="I96" s="546"/>
      <c r="J96" s="546"/>
      <c r="K96" s="546"/>
      <c r="L96" s="546"/>
      <c r="M96" s="546" t="s">
        <v>1685</v>
      </c>
      <c r="N96" s="546"/>
      <c r="P96" s="603" t="s">
        <v>1744</v>
      </c>
      <c r="Q96" s="603"/>
      <c r="R96" s="603"/>
      <c r="S96" s="603"/>
      <c r="T96" s="603"/>
      <c r="U96" s="603"/>
    </row>
    <row r="97" spans="1:21" x14ac:dyDescent="0.25">
      <c r="P97" s="603"/>
      <c r="Q97" s="603"/>
      <c r="R97" s="603"/>
      <c r="S97" s="603"/>
      <c r="T97" s="603"/>
      <c r="U97" s="603"/>
    </row>
    <row r="98" spans="1:21" x14ac:dyDescent="0.25">
      <c r="P98" s="74"/>
      <c r="Q98" s="74"/>
      <c r="R98" s="74"/>
      <c r="S98" s="74"/>
      <c r="T98" s="74"/>
      <c r="U98" s="74"/>
    </row>
    <row r="99" spans="1:21" x14ac:dyDescent="0.25">
      <c r="A99" s="545" t="s">
        <v>1278</v>
      </c>
      <c r="B99" s="545"/>
      <c r="C99" s="545" t="s">
        <v>2</v>
      </c>
      <c r="D99" s="545"/>
      <c r="E99" s="545"/>
      <c r="F99" s="545"/>
      <c r="G99" s="545"/>
      <c r="H99" s="545" t="s">
        <v>3</v>
      </c>
      <c r="I99" s="545"/>
      <c r="J99" s="546" t="s">
        <v>1693</v>
      </c>
      <c r="K99" s="546"/>
      <c r="L99" s="546"/>
    </row>
    <row r="100" spans="1:21" x14ac:dyDescent="0.25">
      <c r="A100" s="545" t="s">
        <v>5</v>
      </c>
      <c r="B100" s="545"/>
      <c r="C100" s="545"/>
      <c r="D100" s="545"/>
      <c r="E100" s="545"/>
      <c r="F100" s="545"/>
      <c r="G100" s="545"/>
      <c r="H100" s="545"/>
      <c r="I100" s="545"/>
      <c r="J100" s="545"/>
      <c r="K100" s="545"/>
      <c r="L100" s="545"/>
      <c r="M100" s="545"/>
    </row>
    <row r="101" spans="1:21" ht="15" customHeight="1" x14ac:dyDescent="0.25">
      <c r="A101" s="79" t="s">
        <v>6</v>
      </c>
      <c r="B101" s="78" t="s">
        <v>7</v>
      </c>
      <c r="C101" s="79" t="s">
        <v>8</v>
      </c>
      <c r="D101" s="79" t="s">
        <v>9</v>
      </c>
      <c r="E101" s="79" t="s">
        <v>10</v>
      </c>
      <c r="F101" s="79" t="s">
        <v>11</v>
      </c>
      <c r="G101" s="79" t="s">
        <v>12</v>
      </c>
      <c r="H101" s="79" t="s">
        <v>13</v>
      </c>
      <c r="I101" s="78" t="s">
        <v>14</v>
      </c>
      <c r="J101" s="79" t="s">
        <v>11</v>
      </c>
      <c r="K101" s="79" t="s">
        <v>15</v>
      </c>
      <c r="L101" s="79" t="s">
        <v>16</v>
      </c>
      <c r="M101" s="79" t="s">
        <v>17</v>
      </c>
      <c r="N101" s="79" t="s">
        <v>18</v>
      </c>
      <c r="P101" s="552" t="s">
        <v>1276</v>
      </c>
      <c r="Q101" s="552"/>
    </row>
    <row r="102" spans="1:21" x14ac:dyDescent="0.25">
      <c r="A102" s="77">
        <v>77344700</v>
      </c>
      <c r="B102" s="5" t="s">
        <v>1694</v>
      </c>
      <c r="C102" s="77" t="s">
        <v>34</v>
      </c>
      <c r="D102" s="77" t="s">
        <v>928</v>
      </c>
      <c r="E102" s="77" t="s">
        <v>122</v>
      </c>
      <c r="F102" s="77" t="s">
        <v>1695</v>
      </c>
      <c r="G102" s="77" t="s">
        <v>1696</v>
      </c>
      <c r="H102" s="77" t="s">
        <v>28</v>
      </c>
      <c r="I102" s="5" t="s">
        <v>1697</v>
      </c>
      <c r="J102" s="77" t="s">
        <v>1696</v>
      </c>
      <c r="K102" s="77" t="s">
        <v>31</v>
      </c>
      <c r="L102" s="77" t="s">
        <v>31</v>
      </c>
      <c r="M102" s="77" t="s">
        <v>1698</v>
      </c>
      <c r="N102" s="77" t="s">
        <v>1699</v>
      </c>
      <c r="P102" s="77" t="s">
        <v>634</v>
      </c>
      <c r="Q102" s="77">
        <v>7</v>
      </c>
    </row>
    <row r="103" spans="1:21" x14ac:dyDescent="0.25">
      <c r="A103" s="80">
        <v>77414814</v>
      </c>
      <c r="B103" s="7" t="s">
        <v>1700</v>
      </c>
      <c r="C103" s="80" t="s">
        <v>34</v>
      </c>
      <c r="D103" s="80" t="s">
        <v>1097</v>
      </c>
      <c r="E103" s="80" t="s">
        <v>134</v>
      </c>
      <c r="F103" s="80" t="s">
        <v>1701</v>
      </c>
      <c r="G103" s="80" t="s">
        <v>1702</v>
      </c>
      <c r="H103" s="80" t="s">
        <v>28</v>
      </c>
      <c r="I103" s="7" t="s">
        <v>1703</v>
      </c>
      <c r="J103" s="80" t="s">
        <v>1704</v>
      </c>
      <c r="K103" s="80" t="s">
        <v>31</v>
      </c>
      <c r="L103" s="80" t="s">
        <v>31</v>
      </c>
      <c r="M103" s="80" t="s">
        <v>1705</v>
      </c>
      <c r="N103" s="80" t="s">
        <v>1706</v>
      </c>
      <c r="P103" s="77" t="s">
        <v>630</v>
      </c>
      <c r="Q103" s="50">
        <v>4</v>
      </c>
    </row>
    <row r="104" spans="1:21" x14ac:dyDescent="0.25">
      <c r="A104" s="77">
        <v>77414969</v>
      </c>
      <c r="B104" s="5" t="s">
        <v>1707</v>
      </c>
      <c r="C104" s="77" t="s">
        <v>24</v>
      </c>
      <c r="D104" s="77" t="s">
        <v>1708</v>
      </c>
      <c r="E104" s="77" t="s">
        <v>813</v>
      </c>
      <c r="F104" s="77" t="s">
        <v>1709</v>
      </c>
      <c r="G104" s="77" t="s">
        <v>1710</v>
      </c>
      <c r="H104" s="77" t="s">
        <v>28</v>
      </c>
      <c r="I104" s="5" t="s">
        <v>1711</v>
      </c>
      <c r="J104" s="77" t="s">
        <v>1712</v>
      </c>
      <c r="K104" s="77" t="s">
        <v>31</v>
      </c>
      <c r="L104" s="77" t="s">
        <v>31</v>
      </c>
      <c r="M104" s="77" t="s">
        <v>31</v>
      </c>
      <c r="N104" s="77" t="s">
        <v>1713</v>
      </c>
      <c r="P104" s="77" t="s">
        <v>18</v>
      </c>
      <c r="Q104" s="50">
        <v>3</v>
      </c>
    </row>
    <row r="105" spans="1:21" x14ac:dyDescent="0.25">
      <c r="A105" s="80">
        <v>77429321</v>
      </c>
      <c r="B105" s="7" t="s">
        <v>1714</v>
      </c>
      <c r="C105" s="80" t="s">
        <v>24</v>
      </c>
      <c r="D105" s="80" t="s">
        <v>1715</v>
      </c>
      <c r="E105" s="80" t="s">
        <v>76</v>
      </c>
      <c r="F105" s="80" t="s">
        <v>1716</v>
      </c>
      <c r="G105" s="80" t="s">
        <v>1717</v>
      </c>
      <c r="H105" s="80" t="s">
        <v>28</v>
      </c>
      <c r="I105" s="7" t="s">
        <v>1718</v>
      </c>
      <c r="J105" s="80" t="s">
        <v>1717</v>
      </c>
      <c r="K105" s="80" t="s">
        <v>31</v>
      </c>
      <c r="L105" s="80" t="s">
        <v>31</v>
      </c>
      <c r="M105" s="80" t="s">
        <v>1719</v>
      </c>
      <c r="N105" s="80" t="s">
        <v>1720</v>
      </c>
      <c r="P105" s="77" t="s">
        <v>783</v>
      </c>
      <c r="Q105" s="77">
        <v>0</v>
      </c>
    </row>
    <row r="106" spans="1:21" x14ac:dyDescent="0.25">
      <c r="A106" s="77">
        <v>77429384</v>
      </c>
      <c r="B106" s="5" t="s">
        <v>1721</v>
      </c>
      <c r="C106" s="77" t="s">
        <v>34</v>
      </c>
      <c r="D106" s="77" t="s">
        <v>1722</v>
      </c>
      <c r="E106" s="77" t="s">
        <v>907</v>
      </c>
      <c r="F106" s="77" t="s">
        <v>1723</v>
      </c>
      <c r="G106" s="77" t="s">
        <v>1724</v>
      </c>
      <c r="H106" s="77" t="s">
        <v>43</v>
      </c>
      <c r="I106" s="5" t="s">
        <v>1725</v>
      </c>
      <c r="J106" s="77" t="s">
        <v>1726</v>
      </c>
      <c r="K106" s="77" t="s">
        <v>31</v>
      </c>
      <c r="L106" s="77" t="s">
        <v>31</v>
      </c>
      <c r="M106" s="77" t="s">
        <v>31</v>
      </c>
      <c r="N106" s="77" t="s">
        <v>1727</v>
      </c>
      <c r="P106" s="77" t="s">
        <v>17</v>
      </c>
      <c r="Q106" s="9">
        <v>91.46</v>
      </c>
      <c r="R106" s="17"/>
      <c r="T106" s="14"/>
    </row>
    <row r="107" spans="1:21" x14ac:dyDescent="0.25">
      <c r="A107" s="80">
        <v>77483816</v>
      </c>
      <c r="B107" s="7" t="s">
        <v>1728</v>
      </c>
      <c r="C107" s="80" t="s">
        <v>24</v>
      </c>
      <c r="D107" s="80" t="s">
        <v>1662</v>
      </c>
      <c r="E107" s="80" t="s">
        <v>700</v>
      </c>
      <c r="F107" s="80" t="s">
        <v>1729</v>
      </c>
      <c r="G107" s="80" t="s">
        <v>1730</v>
      </c>
      <c r="H107" s="80" t="s">
        <v>28</v>
      </c>
      <c r="I107" s="7" t="s">
        <v>1731</v>
      </c>
      <c r="J107" s="80" t="s">
        <v>1730</v>
      </c>
      <c r="K107" s="80" t="s">
        <v>31</v>
      </c>
      <c r="L107" s="80" t="s">
        <v>31</v>
      </c>
      <c r="M107" s="80" t="s">
        <v>1732</v>
      </c>
      <c r="N107" s="80" t="s">
        <v>1733</v>
      </c>
      <c r="P107" s="77" t="s">
        <v>635</v>
      </c>
      <c r="Q107" s="9">
        <v>3784.98</v>
      </c>
      <c r="S107" s="14"/>
      <c r="T107" s="14"/>
    </row>
    <row r="108" spans="1:21" x14ac:dyDescent="0.25">
      <c r="A108" s="77">
        <v>77580570</v>
      </c>
      <c r="B108" s="5" t="s">
        <v>1734</v>
      </c>
      <c r="C108" s="77" t="s">
        <v>34</v>
      </c>
      <c r="D108" s="77" t="s">
        <v>1735</v>
      </c>
      <c r="E108" s="77" t="s">
        <v>89</v>
      </c>
      <c r="F108" s="77" t="s">
        <v>1736</v>
      </c>
      <c r="G108" s="77" t="s">
        <v>1737</v>
      </c>
      <c r="H108" s="77" t="s">
        <v>43</v>
      </c>
      <c r="I108" s="5" t="s">
        <v>1738</v>
      </c>
      <c r="J108" s="77" t="s">
        <v>1737</v>
      </c>
      <c r="K108" s="77" t="s">
        <v>31</v>
      </c>
      <c r="L108" s="77" t="s">
        <v>31</v>
      </c>
      <c r="M108" s="77" t="s">
        <v>31</v>
      </c>
      <c r="N108" s="77" t="s">
        <v>1739</v>
      </c>
      <c r="P108" s="77" t="s">
        <v>636</v>
      </c>
      <c r="Q108" s="9">
        <v>6861.29</v>
      </c>
      <c r="S108" s="14"/>
    </row>
    <row r="109" spans="1:21" x14ac:dyDescent="0.25">
      <c r="A109" s="549"/>
      <c r="B109" s="549"/>
      <c r="C109" s="549"/>
      <c r="D109" s="549"/>
      <c r="E109" s="549"/>
      <c r="F109" s="549"/>
      <c r="G109" s="549"/>
      <c r="H109" s="549"/>
      <c r="I109" s="549"/>
      <c r="J109" s="549"/>
      <c r="K109" s="77" t="s">
        <v>31</v>
      </c>
      <c r="L109" s="77" t="s">
        <v>31</v>
      </c>
      <c r="M109" s="77" t="s">
        <v>1740</v>
      </c>
      <c r="N109" s="77" t="s">
        <v>1741</v>
      </c>
      <c r="P109" s="77" t="s">
        <v>1125</v>
      </c>
      <c r="Q109" s="9">
        <v>118581.82</v>
      </c>
    </row>
    <row r="110" spans="1:21" x14ac:dyDescent="0.25">
      <c r="A110" s="546" t="s">
        <v>523</v>
      </c>
      <c r="B110" s="546"/>
      <c r="C110" s="546"/>
      <c r="D110" s="546"/>
      <c r="E110" s="546"/>
      <c r="F110" s="546"/>
      <c r="G110" s="546"/>
      <c r="H110" s="546"/>
      <c r="I110" s="546"/>
      <c r="J110" s="546"/>
      <c r="K110" s="546"/>
      <c r="L110" s="546"/>
      <c r="M110" s="546" t="s">
        <v>1742</v>
      </c>
      <c r="N110" s="546"/>
      <c r="P110" s="12" t="s">
        <v>631</v>
      </c>
      <c r="Q110" s="11">
        <f>SUM(Q108-(Q106+Q107))</f>
        <v>2984.85</v>
      </c>
    </row>
    <row r="111" spans="1:21" x14ac:dyDescent="0.25">
      <c r="Q111" s="76"/>
      <c r="R111" s="76"/>
      <c r="S111" s="76"/>
      <c r="T111" s="76"/>
    </row>
    <row r="112" spans="1:21" x14ac:dyDescent="0.25">
      <c r="P112" s="76" t="s">
        <v>639</v>
      </c>
      <c r="Q112" s="81"/>
      <c r="R112" s="81"/>
      <c r="S112" s="81"/>
      <c r="T112" s="81"/>
    </row>
    <row r="113" spans="1:21" ht="15" customHeight="1" x14ac:dyDescent="0.25">
      <c r="P113" s="603" t="s">
        <v>1745</v>
      </c>
      <c r="Q113" s="603"/>
      <c r="R113" s="603"/>
      <c r="S113" s="603"/>
      <c r="T113" s="603"/>
      <c r="U113" s="603"/>
    </row>
    <row r="114" spans="1:21" x14ac:dyDescent="0.25">
      <c r="A114" s="545" t="s">
        <v>1278</v>
      </c>
      <c r="B114" s="545"/>
      <c r="C114" s="545" t="s">
        <v>2</v>
      </c>
      <c r="D114" s="545"/>
      <c r="E114" s="545"/>
      <c r="F114" s="545"/>
      <c r="G114" s="545"/>
      <c r="H114" s="545" t="s">
        <v>3</v>
      </c>
      <c r="I114" s="545"/>
      <c r="J114" s="546" t="s">
        <v>1838</v>
      </c>
      <c r="K114" s="546"/>
      <c r="L114" s="546"/>
      <c r="P114" s="603"/>
      <c r="Q114" s="603"/>
      <c r="R114" s="603"/>
      <c r="S114" s="603"/>
      <c r="T114" s="603"/>
      <c r="U114" s="603"/>
    </row>
    <row r="115" spans="1:21" x14ac:dyDescent="0.25">
      <c r="A115" s="545" t="s">
        <v>5</v>
      </c>
      <c r="B115" s="545"/>
      <c r="C115" s="545"/>
      <c r="D115" s="545"/>
      <c r="E115" s="545"/>
      <c r="F115" s="545"/>
      <c r="G115" s="545"/>
      <c r="H115" s="545"/>
      <c r="I115" s="545"/>
      <c r="J115" s="545"/>
      <c r="K115" s="545"/>
      <c r="L115" s="545"/>
      <c r="M115" s="545"/>
    </row>
    <row r="116" spans="1:21" x14ac:dyDescent="0.25">
      <c r="A116" s="95" t="s">
        <v>6</v>
      </c>
      <c r="B116" s="94" t="s">
        <v>7</v>
      </c>
      <c r="C116" s="95" t="s">
        <v>8</v>
      </c>
      <c r="D116" s="95" t="s">
        <v>9</v>
      </c>
      <c r="E116" s="95" t="s">
        <v>10</v>
      </c>
      <c r="F116" s="95" t="s">
        <v>11</v>
      </c>
      <c r="G116" s="95" t="s">
        <v>12</v>
      </c>
      <c r="H116" s="95" t="s">
        <v>13</v>
      </c>
      <c r="I116" s="94" t="s">
        <v>14</v>
      </c>
      <c r="J116" s="95" t="s">
        <v>11</v>
      </c>
      <c r="K116" s="95" t="s">
        <v>15</v>
      </c>
      <c r="L116" s="95" t="s">
        <v>16</v>
      </c>
      <c r="M116" s="95" t="s">
        <v>17</v>
      </c>
      <c r="N116" s="95" t="s">
        <v>18</v>
      </c>
      <c r="P116" s="552" t="s">
        <v>1743</v>
      </c>
      <c r="Q116" s="552"/>
    </row>
    <row r="117" spans="1:21" x14ac:dyDescent="0.25">
      <c r="A117" s="93">
        <v>77731766</v>
      </c>
      <c r="B117" s="5" t="s">
        <v>1746</v>
      </c>
      <c r="C117" s="93" t="s">
        <v>34</v>
      </c>
      <c r="D117" s="93" t="s">
        <v>1747</v>
      </c>
      <c r="E117" s="93" t="s">
        <v>813</v>
      </c>
      <c r="F117" s="93" t="s">
        <v>1748</v>
      </c>
      <c r="G117" s="93" t="s">
        <v>1749</v>
      </c>
      <c r="H117" s="93" t="s">
        <v>28</v>
      </c>
      <c r="I117" s="5" t="s">
        <v>1750</v>
      </c>
      <c r="J117" s="93" t="s">
        <v>1749</v>
      </c>
      <c r="K117" s="93" t="s">
        <v>31</v>
      </c>
      <c r="L117" s="93" t="s">
        <v>31</v>
      </c>
      <c r="M117" s="93" t="s">
        <v>1751</v>
      </c>
      <c r="N117" s="93" t="s">
        <v>1752</v>
      </c>
      <c r="P117" s="89" t="s">
        <v>634</v>
      </c>
      <c r="Q117" s="89">
        <v>13</v>
      </c>
    </row>
    <row r="118" spans="1:21" x14ac:dyDescent="0.25">
      <c r="A118" s="96">
        <v>77731888</v>
      </c>
      <c r="B118" s="7" t="s">
        <v>1753</v>
      </c>
      <c r="C118" s="96" t="s">
        <v>24</v>
      </c>
      <c r="D118" s="96" t="s">
        <v>1754</v>
      </c>
      <c r="E118" s="96" t="s">
        <v>76</v>
      </c>
      <c r="F118" s="96" t="s">
        <v>1755</v>
      </c>
      <c r="G118" s="96" t="s">
        <v>1756</v>
      </c>
      <c r="H118" s="96" t="s">
        <v>28</v>
      </c>
      <c r="I118" s="7" t="s">
        <v>1757</v>
      </c>
      <c r="J118" s="96" t="s">
        <v>1756</v>
      </c>
      <c r="K118" s="96" t="s">
        <v>31</v>
      </c>
      <c r="L118" s="96" t="s">
        <v>31</v>
      </c>
      <c r="M118" s="96" t="s">
        <v>31</v>
      </c>
      <c r="N118" s="96" t="s">
        <v>1758</v>
      </c>
      <c r="P118" s="89" t="s">
        <v>630</v>
      </c>
      <c r="Q118" s="50">
        <v>6</v>
      </c>
    </row>
    <row r="119" spans="1:21" x14ac:dyDescent="0.25">
      <c r="A119" s="93">
        <v>77732063</v>
      </c>
      <c r="B119" s="5" t="s">
        <v>1759</v>
      </c>
      <c r="C119" s="93" t="s">
        <v>24</v>
      </c>
      <c r="D119" s="93" t="s">
        <v>25</v>
      </c>
      <c r="E119" s="93" t="s">
        <v>352</v>
      </c>
      <c r="F119" s="93" t="s">
        <v>1760</v>
      </c>
      <c r="G119" s="93" t="s">
        <v>1761</v>
      </c>
      <c r="H119" s="93" t="s">
        <v>1762</v>
      </c>
      <c r="I119" s="5" t="s">
        <v>1763</v>
      </c>
      <c r="J119" s="93" t="s">
        <v>1761</v>
      </c>
      <c r="K119" s="93" t="s">
        <v>31</v>
      </c>
      <c r="L119" s="93" t="s">
        <v>31</v>
      </c>
      <c r="M119" s="93" t="s">
        <v>31</v>
      </c>
      <c r="N119" s="93" t="s">
        <v>1764</v>
      </c>
      <c r="P119" s="89" t="s">
        <v>18</v>
      </c>
      <c r="Q119" s="50">
        <v>7</v>
      </c>
    </row>
    <row r="120" spans="1:21" x14ac:dyDescent="0.25">
      <c r="A120" s="96">
        <v>77760232</v>
      </c>
      <c r="B120" s="7" t="s">
        <v>1765</v>
      </c>
      <c r="C120" s="96" t="s">
        <v>24</v>
      </c>
      <c r="D120" s="96" t="s">
        <v>1766</v>
      </c>
      <c r="E120" s="96" t="s">
        <v>122</v>
      </c>
      <c r="F120" s="96" t="s">
        <v>1767</v>
      </c>
      <c r="G120" s="96" t="s">
        <v>1768</v>
      </c>
      <c r="H120" s="96" t="s">
        <v>28</v>
      </c>
      <c r="I120" s="7" t="s">
        <v>1769</v>
      </c>
      <c r="J120" s="96" t="s">
        <v>1768</v>
      </c>
      <c r="K120" s="96" t="s">
        <v>31</v>
      </c>
      <c r="L120" s="96" t="s">
        <v>31</v>
      </c>
      <c r="M120" s="96" t="s">
        <v>1770</v>
      </c>
      <c r="N120" s="96" t="s">
        <v>1771</v>
      </c>
      <c r="P120" s="89" t="s">
        <v>783</v>
      </c>
      <c r="Q120" s="89">
        <v>0</v>
      </c>
    </row>
    <row r="121" spans="1:21" x14ac:dyDescent="0.25">
      <c r="A121" s="93">
        <v>77760460</v>
      </c>
      <c r="B121" s="5" t="s">
        <v>1772</v>
      </c>
      <c r="C121" s="93" t="s">
        <v>24</v>
      </c>
      <c r="D121" s="93" t="s">
        <v>25</v>
      </c>
      <c r="E121" s="93" t="s">
        <v>102</v>
      </c>
      <c r="F121" s="93" t="s">
        <v>1773</v>
      </c>
      <c r="G121" s="93" t="s">
        <v>1774</v>
      </c>
      <c r="H121" s="93" t="s">
        <v>1775</v>
      </c>
      <c r="I121" s="5" t="s">
        <v>1776</v>
      </c>
      <c r="J121" s="93" t="s">
        <v>1775</v>
      </c>
      <c r="K121" s="93" t="s">
        <v>31</v>
      </c>
      <c r="L121" s="93" t="s">
        <v>31</v>
      </c>
      <c r="M121" s="93" t="s">
        <v>144</v>
      </c>
      <c r="N121" s="93" t="s">
        <v>1777</v>
      </c>
      <c r="P121" s="89" t="s">
        <v>17</v>
      </c>
      <c r="Q121" s="9">
        <v>122.23</v>
      </c>
      <c r="R121" s="17"/>
      <c r="T121" s="14"/>
    </row>
    <row r="122" spans="1:21" x14ac:dyDescent="0.25">
      <c r="A122" s="96">
        <v>77805893</v>
      </c>
      <c r="B122" s="7" t="s">
        <v>1778</v>
      </c>
      <c r="C122" s="96" t="s">
        <v>24</v>
      </c>
      <c r="D122" s="96" t="s">
        <v>25</v>
      </c>
      <c r="E122" s="96" t="s">
        <v>352</v>
      </c>
      <c r="F122" s="96" t="s">
        <v>1779</v>
      </c>
      <c r="G122" s="96" t="s">
        <v>1780</v>
      </c>
      <c r="H122" s="96" t="s">
        <v>1781</v>
      </c>
      <c r="I122" s="7" t="s">
        <v>1782</v>
      </c>
      <c r="J122" s="96" t="s">
        <v>1780</v>
      </c>
      <c r="K122" s="96" t="s">
        <v>31</v>
      </c>
      <c r="L122" s="96" t="s">
        <v>31</v>
      </c>
      <c r="M122" s="96" t="s">
        <v>31</v>
      </c>
      <c r="N122" s="96" t="s">
        <v>1783</v>
      </c>
      <c r="P122" s="89" t="s">
        <v>635</v>
      </c>
      <c r="Q122" s="9">
        <v>5495.52</v>
      </c>
      <c r="S122" s="14"/>
      <c r="T122" s="14"/>
    </row>
    <row r="123" spans="1:21" x14ac:dyDescent="0.25">
      <c r="A123" s="93">
        <v>77806951</v>
      </c>
      <c r="B123" s="5" t="s">
        <v>1784</v>
      </c>
      <c r="C123" s="93" t="s">
        <v>34</v>
      </c>
      <c r="D123" s="93" t="s">
        <v>1785</v>
      </c>
      <c r="E123" s="93" t="s">
        <v>907</v>
      </c>
      <c r="F123" s="93" t="s">
        <v>1786</v>
      </c>
      <c r="G123" s="93" t="s">
        <v>1787</v>
      </c>
      <c r="H123" s="93" t="s">
        <v>43</v>
      </c>
      <c r="I123" s="5" t="s">
        <v>1788</v>
      </c>
      <c r="J123" s="93" t="s">
        <v>1787</v>
      </c>
      <c r="K123" s="93" t="s">
        <v>31</v>
      </c>
      <c r="L123" s="93" t="s">
        <v>31</v>
      </c>
      <c r="M123" s="93" t="s">
        <v>31</v>
      </c>
      <c r="N123" s="93" t="s">
        <v>1789</v>
      </c>
      <c r="P123" s="89" t="s">
        <v>636</v>
      </c>
      <c r="Q123" s="9">
        <v>4696.21</v>
      </c>
      <c r="S123" s="14"/>
    </row>
    <row r="124" spans="1:21" x14ac:dyDescent="0.25">
      <c r="A124" s="96">
        <v>77811030</v>
      </c>
      <c r="B124" s="7" t="s">
        <v>1790</v>
      </c>
      <c r="C124" s="96" t="s">
        <v>34</v>
      </c>
      <c r="D124" s="96" t="s">
        <v>1138</v>
      </c>
      <c r="E124" s="96" t="s">
        <v>89</v>
      </c>
      <c r="F124" s="96" t="s">
        <v>1791</v>
      </c>
      <c r="G124" s="96" t="s">
        <v>1792</v>
      </c>
      <c r="H124" s="96" t="s">
        <v>43</v>
      </c>
      <c r="I124" s="7" t="s">
        <v>1793</v>
      </c>
      <c r="J124" s="96" t="s">
        <v>1794</v>
      </c>
      <c r="K124" s="96" t="s">
        <v>31</v>
      </c>
      <c r="L124" s="96" t="s">
        <v>31</v>
      </c>
      <c r="M124" s="96" t="s">
        <v>1795</v>
      </c>
      <c r="N124" s="96" t="s">
        <v>1796</v>
      </c>
      <c r="P124" s="89" t="s">
        <v>1125</v>
      </c>
      <c r="Q124" s="9">
        <v>117913.96</v>
      </c>
    </row>
    <row r="125" spans="1:21" x14ac:dyDescent="0.25">
      <c r="A125" s="93">
        <v>77899013</v>
      </c>
      <c r="B125" s="5" t="s">
        <v>1797</v>
      </c>
      <c r="C125" s="93" t="s">
        <v>24</v>
      </c>
      <c r="D125" s="93" t="s">
        <v>128</v>
      </c>
      <c r="E125" s="93" t="s">
        <v>352</v>
      </c>
      <c r="F125" s="93" t="s">
        <v>1798</v>
      </c>
      <c r="G125" s="93" t="s">
        <v>1799</v>
      </c>
      <c r="H125" s="93" t="s">
        <v>1800</v>
      </c>
      <c r="I125" s="5" t="s">
        <v>1801</v>
      </c>
      <c r="J125" s="93" t="s">
        <v>1799</v>
      </c>
      <c r="K125" s="93" t="s">
        <v>31</v>
      </c>
      <c r="L125" s="93" t="s">
        <v>31</v>
      </c>
      <c r="M125" s="93" t="s">
        <v>31</v>
      </c>
      <c r="N125" s="93" t="s">
        <v>1802</v>
      </c>
      <c r="P125" s="12" t="s">
        <v>631</v>
      </c>
      <c r="Q125" s="10">
        <f>SUM(Q123-(Q122+Q121))</f>
        <v>-921.54</v>
      </c>
    </row>
    <row r="126" spans="1:21" x14ac:dyDescent="0.25">
      <c r="A126" s="96">
        <v>77899452</v>
      </c>
      <c r="B126" s="7" t="s">
        <v>1803</v>
      </c>
      <c r="C126" s="96" t="s">
        <v>24</v>
      </c>
      <c r="D126" s="96" t="s">
        <v>1804</v>
      </c>
      <c r="E126" s="96" t="s">
        <v>68</v>
      </c>
      <c r="F126" s="96" t="s">
        <v>1805</v>
      </c>
      <c r="G126" s="96" t="s">
        <v>1806</v>
      </c>
      <c r="H126" s="96" t="s">
        <v>28</v>
      </c>
      <c r="I126" s="7" t="s">
        <v>1807</v>
      </c>
      <c r="J126" s="96" t="s">
        <v>1808</v>
      </c>
      <c r="K126" s="96" t="s">
        <v>31</v>
      </c>
      <c r="L126" s="96" t="s">
        <v>31</v>
      </c>
      <c r="M126" s="96" t="s">
        <v>31</v>
      </c>
      <c r="N126" s="96" t="s">
        <v>1809</v>
      </c>
      <c r="Q126" s="90"/>
      <c r="R126" s="90"/>
      <c r="S126" s="90"/>
      <c r="T126" s="90"/>
    </row>
    <row r="127" spans="1:21" x14ac:dyDescent="0.25">
      <c r="A127" s="93">
        <v>77923872</v>
      </c>
      <c r="B127" s="5" t="s">
        <v>1803</v>
      </c>
      <c r="C127" s="93" t="s">
        <v>24</v>
      </c>
      <c r="D127" s="93" t="s">
        <v>1804</v>
      </c>
      <c r="E127" s="93" t="s">
        <v>68</v>
      </c>
      <c r="F127" s="93" t="s">
        <v>1805</v>
      </c>
      <c r="G127" s="93" t="s">
        <v>1810</v>
      </c>
      <c r="H127" s="93" t="s">
        <v>28</v>
      </c>
      <c r="I127" s="5" t="s">
        <v>1811</v>
      </c>
      <c r="J127" s="93" t="s">
        <v>1812</v>
      </c>
      <c r="K127" s="93" t="s">
        <v>31</v>
      </c>
      <c r="L127" s="93" t="s">
        <v>31</v>
      </c>
      <c r="M127" s="93" t="s">
        <v>31</v>
      </c>
      <c r="N127" s="93" t="s">
        <v>1813</v>
      </c>
      <c r="P127" s="90" t="s">
        <v>639</v>
      </c>
      <c r="Q127" s="91"/>
      <c r="R127" s="91"/>
      <c r="S127" s="91"/>
      <c r="T127" s="91"/>
    </row>
    <row r="128" spans="1:21" x14ac:dyDescent="0.25">
      <c r="A128" s="96">
        <v>77924242</v>
      </c>
      <c r="B128" s="7" t="s">
        <v>1814</v>
      </c>
      <c r="C128" s="96" t="s">
        <v>24</v>
      </c>
      <c r="D128" s="96" t="s">
        <v>128</v>
      </c>
      <c r="E128" s="96" t="s">
        <v>352</v>
      </c>
      <c r="F128" s="96" t="s">
        <v>1815</v>
      </c>
      <c r="G128" s="96" t="s">
        <v>1816</v>
      </c>
      <c r="H128" s="96" t="s">
        <v>1800</v>
      </c>
      <c r="I128" s="7" t="s">
        <v>1817</v>
      </c>
      <c r="J128" s="96" t="s">
        <v>1816</v>
      </c>
      <c r="K128" s="96" t="s">
        <v>31</v>
      </c>
      <c r="L128" s="96" t="s">
        <v>31</v>
      </c>
      <c r="M128" s="96" t="s">
        <v>31</v>
      </c>
      <c r="N128" s="96" t="s">
        <v>1818</v>
      </c>
      <c r="P128" s="603" t="s">
        <v>1837</v>
      </c>
      <c r="Q128" s="603"/>
      <c r="R128" s="603"/>
      <c r="S128" s="603"/>
      <c r="T128" s="603"/>
      <c r="U128" s="603"/>
    </row>
    <row r="129" spans="1:21" x14ac:dyDescent="0.25">
      <c r="A129" s="93">
        <v>77927009</v>
      </c>
      <c r="B129" s="5" t="s">
        <v>1819</v>
      </c>
      <c r="C129" s="93" t="s">
        <v>34</v>
      </c>
      <c r="D129" s="93" t="s">
        <v>1820</v>
      </c>
      <c r="E129" s="93" t="s">
        <v>907</v>
      </c>
      <c r="F129" s="93" t="s">
        <v>1821</v>
      </c>
      <c r="G129" s="93" t="s">
        <v>1822</v>
      </c>
      <c r="H129" s="93" t="s">
        <v>43</v>
      </c>
      <c r="I129" s="5" t="s">
        <v>1823</v>
      </c>
      <c r="J129" s="93" t="s">
        <v>1824</v>
      </c>
      <c r="K129" s="93" t="s">
        <v>31</v>
      </c>
      <c r="L129" s="93" t="s">
        <v>31</v>
      </c>
      <c r="M129" s="93" t="s">
        <v>1825</v>
      </c>
      <c r="N129" s="93" t="s">
        <v>1826</v>
      </c>
      <c r="P129" s="603"/>
      <c r="Q129" s="603"/>
      <c r="R129" s="603"/>
      <c r="S129" s="603"/>
      <c r="T129" s="603"/>
      <c r="U129" s="603"/>
    </row>
    <row r="130" spans="1:21" x14ac:dyDescent="0.25">
      <c r="A130" s="96">
        <v>78032925</v>
      </c>
      <c r="B130" s="7" t="s">
        <v>1827</v>
      </c>
      <c r="C130" s="96" t="s">
        <v>34</v>
      </c>
      <c r="D130" s="96" t="s">
        <v>1828</v>
      </c>
      <c r="E130" s="96" t="s">
        <v>700</v>
      </c>
      <c r="F130" s="96" t="s">
        <v>1829</v>
      </c>
      <c r="G130" s="96" t="s">
        <v>1830</v>
      </c>
      <c r="H130" s="96" t="s">
        <v>28</v>
      </c>
      <c r="I130" s="7" t="s">
        <v>1831</v>
      </c>
      <c r="J130" s="96" t="s">
        <v>1830</v>
      </c>
      <c r="K130" s="96" t="s">
        <v>31</v>
      </c>
      <c r="L130" s="96" t="s">
        <v>31</v>
      </c>
      <c r="M130" s="96" t="s">
        <v>1832</v>
      </c>
      <c r="N130" s="96" t="s">
        <v>1833</v>
      </c>
    </row>
    <row r="131" spans="1:21" x14ac:dyDescent="0.25">
      <c r="A131" s="549"/>
      <c r="B131" s="549"/>
      <c r="C131" s="549"/>
      <c r="D131" s="549"/>
      <c r="E131" s="549"/>
      <c r="F131" s="549"/>
      <c r="G131" s="549"/>
      <c r="H131" s="549"/>
      <c r="I131" s="549"/>
      <c r="J131" s="549"/>
      <c r="K131" s="93" t="s">
        <v>31</v>
      </c>
      <c r="L131" s="93" t="s">
        <v>31</v>
      </c>
      <c r="M131" s="93" t="s">
        <v>1834</v>
      </c>
      <c r="N131" s="93" t="s">
        <v>1835</v>
      </c>
    </row>
    <row r="132" spans="1:21" x14ac:dyDescent="0.25">
      <c r="A132" s="546" t="s">
        <v>523</v>
      </c>
      <c r="B132" s="546"/>
      <c r="C132" s="546"/>
      <c r="D132" s="546"/>
      <c r="E132" s="546"/>
      <c r="F132" s="546"/>
      <c r="G132" s="546"/>
      <c r="H132" s="546"/>
      <c r="I132" s="546"/>
      <c r="J132" s="546"/>
      <c r="K132" s="546"/>
      <c r="L132" s="546"/>
      <c r="M132" s="546" t="s">
        <v>1836</v>
      </c>
      <c r="N132" s="546"/>
    </row>
    <row r="135" spans="1:21" x14ac:dyDescent="0.25">
      <c r="A135" s="545" t="s">
        <v>1278</v>
      </c>
      <c r="B135" s="545"/>
      <c r="C135" s="545" t="s">
        <v>2</v>
      </c>
      <c r="D135" s="545"/>
      <c r="E135" s="545"/>
      <c r="F135" s="545"/>
      <c r="G135" s="545"/>
      <c r="H135" s="545" t="s">
        <v>3</v>
      </c>
      <c r="I135" s="545"/>
      <c r="J135" s="546" t="s">
        <v>1861</v>
      </c>
      <c r="K135" s="546"/>
      <c r="L135" s="546"/>
    </row>
    <row r="136" spans="1:21" x14ac:dyDescent="0.25">
      <c r="A136" s="545" t="s">
        <v>5</v>
      </c>
      <c r="B136" s="545"/>
      <c r="C136" s="545"/>
      <c r="D136" s="545"/>
      <c r="E136" s="545"/>
      <c r="F136" s="545"/>
      <c r="G136" s="545"/>
      <c r="H136" s="545"/>
      <c r="I136" s="545"/>
      <c r="J136" s="545"/>
      <c r="K136" s="545"/>
      <c r="L136" s="545"/>
      <c r="M136" s="545"/>
    </row>
    <row r="137" spans="1:21" x14ac:dyDescent="0.25">
      <c r="A137" s="101" t="s">
        <v>6</v>
      </c>
      <c r="B137" s="100" t="s">
        <v>7</v>
      </c>
      <c r="C137" s="101" t="s">
        <v>8</v>
      </c>
      <c r="D137" s="101" t="s">
        <v>9</v>
      </c>
      <c r="E137" s="101" t="s">
        <v>10</v>
      </c>
      <c r="F137" s="101" t="s">
        <v>11</v>
      </c>
      <c r="G137" s="101" t="s">
        <v>12</v>
      </c>
      <c r="H137" s="101" t="s">
        <v>13</v>
      </c>
      <c r="I137" s="100" t="s">
        <v>14</v>
      </c>
      <c r="J137" s="101" t="s">
        <v>11</v>
      </c>
      <c r="K137" s="101" t="s">
        <v>15</v>
      </c>
      <c r="L137" s="101" t="s">
        <v>16</v>
      </c>
      <c r="M137" s="101" t="s">
        <v>17</v>
      </c>
      <c r="N137" s="101" t="s">
        <v>18</v>
      </c>
      <c r="P137" s="552" t="s">
        <v>1859</v>
      </c>
      <c r="Q137" s="552"/>
    </row>
    <row r="138" spans="1:21" x14ac:dyDescent="0.25">
      <c r="A138" s="99">
        <v>78024452</v>
      </c>
      <c r="B138" s="5" t="s">
        <v>1862</v>
      </c>
      <c r="C138" s="99" t="s">
        <v>24</v>
      </c>
      <c r="D138" s="99" t="s">
        <v>1863</v>
      </c>
      <c r="E138" s="99" t="s">
        <v>68</v>
      </c>
      <c r="F138" s="99" t="s">
        <v>1864</v>
      </c>
      <c r="G138" s="99" t="s">
        <v>1865</v>
      </c>
      <c r="H138" s="99" t="s">
        <v>28</v>
      </c>
      <c r="I138" s="5" t="s">
        <v>1866</v>
      </c>
      <c r="J138" s="99" t="s">
        <v>1867</v>
      </c>
      <c r="K138" s="99" t="s">
        <v>31</v>
      </c>
      <c r="L138" s="99" t="s">
        <v>31</v>
      </c>
      <c r="M138" s="99" t="s">
        <v>1868</v>
      </c>
      <c r="N138" s="99" t="s">
        <v>1869</v>
      </c>
      <c r="P138" s="99" t="s">
        <v>634</v>
      </c>
      <c r="Q138" s="99">
        <v>14</v>
      </c>
    </row>
    <row r="139" spans="1:21" x14ac:dyDescent="0.25">
      <c r="A139" s="102">
        <v>78251363</v>
      </c>
      <c r="B139" s="7" t="s">
        <v>1870</v>
      </c>
      <c r="C139" s="102" t="s">
        <v>34</v>
      </c>
      <c r="D139" s="102" t="s">
        <v>1284</v>
      </c>
      <c r="E139" s="102" t="s">
        <v>134</v>
      </c>
      <c r="F139" s="102" t="s">
        <v>1871</v>
      </c>
      <c r="G139" s="102" t="s">
        <v>1872</v>
      </c>
      <c r="H139" s="102" t="s">
        <v>28</v>
      </c>
      <c r="I139" s="7" t="s">
        <v>1873</v>
      </c>
      <c r="J139" s="102" t="s">
        <v>1872</v>
      </c>
      <c r="K139" s="102" t="s">
        <v>31</v>
      </c>
      <c r="L139" s="102" t="s">
        <v>31</v>
      </c>
      <c r="M139" s="102" t="s">
        <v>31</v>
      </c>
      <c r="N139" s="102" t="s">
        <v>1874</v>
      </c>
      <c r="P139" s="99" t="s">
        <v>630</v>
      </c>
      <c r="Q139" s="50">
        <v>7</v>
      </c>
    </row>
    <row r="140" spans="1:21" x14ac:dyDescent="0.25">
      <c r="A140" s="99">
        <v>78252792</v>
      </c>
      <c r="B140" s="5" t="s">
        <v>1875</v>
      </c>
      <c r="C140" s="99" t="s">
        <v>24</v>
      </c>
      <c r="D140" s="99" t="s">
        <v>1863</v>
      </c>
      <c r="E140" s="99" t="s">
        <v>68</v>
      </c>
      <c r="F140" s="99" t="s">
        <v>1876</v>
      </c>
      <c r="G140" s="99" t="s">
        <v>1877</v>
      </c>
      <c r="H140" s="99" t="s">
        <v>28</v>
      </c>
      <c r="I140" s="5" t="s">
        <v>1878</v>
      </c>
      <c r="J140" s="99" t="s">
        <v>1879</v>
      </c>
      <c r="K140" s="99" t="s">
        <v>31</v>
      </c>
      <c r="L140" s="99" t="s">
        <v>31</v>
      </c>
      <c r="M140" s="99" t="s">
        <v>31</v>
      </c>
      <c r="N140" s="99" t="s">
        <v>1880</v>
      </c>
      <c r="P140" s="99" t="s">
        <v>18</v>
      </c>
      <c r="Q140" s="50">
        <v>7</v>
      </c>
    </row>
    <row r="141" spans="1:21" x14ac:dyDescent="0.25">
      <c r="A141" s="102">
        <v>78253163</v>
      </c>
      <c r="B141" s="7" t="s">
        <v>1881</v>
      </c>
      <c r="C141" s="102" t="s">
        <v>24</v>
      </c>
      <c r="D141" s="102" t="s">
        <v>25</v>
      </c>
      <c r="E141" s="102" t="s">
        <v>352</v>
      </c>
      <c r="F141" s="102" t="s">
        <v>1882</v>
      </c>
      <c r="G141" s="102" t="s">
        <v>1883</v>
      </c>
      <c r="H141" s="102" t="s">
        <v>31</v>
      </c>
      <c r="I141" s="7" t="s">
        <v>1884</v>
      </c>
      <c r="J141" s="102" t="s">
        <v>1885</v>
      </c>
      <c r="K141" s="102" t="s">
        <v>31</v>
      </c>
      <c r="L141" s="102" t="s">
        <v>31</v>
      </c>
      <c r="M141" s="102" t="s">
        <v>31</v>
      </c>
      <c r="N141" s="102" t="s">
        <v>1886</v>
      </c>
      <c r="P141" s="99" t="s">
        <v>783</v>
      </c>
      <c r="Q141" s="99">
        <v>0</v>
      </c>
    </row>
    <row r="142" spans="1:21" x14ac:dyDescent="0.25">
      <c r="A142" s="99">
        <v>78253910</v>
      </c>
      <c r="B142" s="5" t="s">
        <v>1887</v>
      </c>
      <c r="C142" s="99" t="s">
        <v>24</v>
      </c>
      <c r="D142" s="99" t="s">
        <v>25</v>
      </c>
      <c r="E142" s="99" t="s">
        <v>352</v>
      </c>
      <c r="F142" s="99" t="s">
        <v>1888</v>
      </c>
      <c r="G142" s="99" t="s">
        <v>1889</v>
      </c>
      <c r="H142" s="99" t="s">
        <v>31</v>
      </c>
      <c r="I142" s="5" t="s">
        <v>1890</v>
      </c>
      <c r="J142" s="99" t="s">
        <v>1889</v>
      </c>
      <c r="K142" s="99" t="s">
        <v>31</v>
      </c>
      <c r="L142" s="99" t="s">
        <v>31</v>
      </c>
      <c r="M142" s="99" t="s">
        <v>31</v>
      </c>
      <c r="N142" s="99" t="s">
        <v>1891</v>
      </c>
      <c r="P142" s="99" t="s">
        <v>17</v>
      </c>
      <c r="Q142" s="9">
        <v>117.69</v>
      </c>
      <c r="R142" s="17"/>
      <c r="T142" s="14"/>
    </row>
    <row r="143" spans="1:21" x14ac:dyDescent="0.25">
      <c r="A143" s="102">
        <v>78298836</v>
      </c>
      <c r="B143" s="7" t="s">
        <v>1892</v>
      </c>
      <c r="C143" s="102" t="s">
        <v>24</v>
      </c>
      <c r="D143" s="102" t="s">
        <v>1893</v>
      </c>
      <c r="E143" s="102" t="s">
        <v>89</v>
      </c>
      <c r="F143" s="102" t="s">
        <v>1894</v>
      </c>
      <c r="G143" s="102" t="s">
        <v>1895</v>
      </c>
      <c r="H143" s="102" t="s">
        <v>43</v>
      </c>
      <c r="I143" s="7" t="s">
        <v>1896</v>
      </c>
      <c r="J143" s="102" t="s">
        <v>1895</v>
      </c>
      <c r="K143" s="102" t="s">
        <v>31</v>
      </c>
      <c r="L143" s="102" t="s">
        <v>31</v>
      </c>
      <c r="M143" s="102" t="s">
        <v>31</v>
      </c>
      <c r="N143" s="102" t="s">
        <v>1897</v>
      </c>
      <c r="P143" s="99" t="s">
        <v>635</v>
      </c>
      <c r="Q143" s="9">
        <v>7158.66</v>
      </c>
      <c r="S143" s="14"/>
      <c r="T143" s="14"/>
    </row>
    <row r="144" spans="1:21" x14ac:dyDescent="0.25">
      <c r="A144" s="99">
        <v>78308503</v>
      </c>
      <c r="B144" s="5" t="s">
        <v>1898</v>
      </c>
      <c r="C144" s="99" t="s">
        <v>24</v>
      </c>
      <c r="D144" s="99" t="s">
        <v>1481</v>
      </c>
      <c r="E144" s="99" t="s">
        <v>700</v>
      </c>
      <c r="F144" s="99" t="s">
        <v>1899</v>
      </c>
      <c r="G144" s="99" t="s">
        <v>1900</v>
      </c>
      <c r="H144" s="99" t="s">
        <v>28</v>
      </c>
      <c r="I144" s="5" t="s">
        <v>1901</v>
      </c>
      <c r="J144" s="99" t="s">
        <v>1900</v>
      </c>
      <c r="K144" s="99" t="s">
        <v>31</v>
      </c>
      <c r="L144" s="99" t="s">
        <v>31</v>
      </c>
      <c r="M144" s="99" t="s">
        <v>1902</v>
      </c>
      <c r="N144" s="99" t="s">
        <v>1903</v>
      </c>
      <c r="P144" s="99" t="s">
        <v>636</v>
      </c>
      <c r="Q144" s="9">
        <v>1643.2</v>
      </c>
      <c r="S144" s="14"/>
    </row>
    <row r="145" spans="1:21" x14ac:dyDescent="0.25">
      <c r="A145" s="102">
        <v>78308576</v>
      </c>
      <c r="B145" s="7" t="s">
        <v>1904</v>
      </c>
      <c r="C145" s="102" t="s">
        <v>24</v>
      </c>
      <c r="D145" s="102" t="s">
        <v>128</v>
      </c>
      <c r="E145" s="102" t="s">
        <v>352</v>
      </c>
      <c r="F145" s="102" t="s">
        <v>1905</v>
      </c>
      <c r="G145" s="102" t="s">
        <v>31</v>
      </c>
      <c r="H145" s="102" t="s">
        <v>31</v>
      </c>
      <c r="I145" s="7" t="s">
        <v>1906</v>
      </c>
      <c r="J145" s="102" t="s">
        <v>1907</v>
      </c>
      <c r="K145" s="102" t="s">
        <v>31</v>
      </c>
      <c r="L145" s="102" t="s">
        <v>31</v>
      </c>
      <c r="M145" s="102" t="s">
        <v>1908</v>
      </c>
      <c r="N145" s="102" t="s">
        <v>1909</v>
      </c>
      <c r="P145" s="99" t="s">
        <v>1125</v>
      </c>
      <c r="Q145" s="9">
        <v>112027.13</v>
      </c>
    </row>
    <row r="146" spans="1:21" x14ac:dyDescent="0.25">
      <c r="A146" s="99">
        <v>78513468</v>
      </c>
      <c r="B146" s="5" t="s">
        <v>1910</v>
      </c>
      <c r="C146" s="99" t="s">
        <v>34</v>
      </c>
      <c r="D146" s="99" t="s">
        <v>1911</v>
      </c>
      <c r="E146" s="99" t="s">
        <v>68</v>
      </c>
      <c r="F146" s="99" t="s">
        <v>1912</v>
      </c>
      <c r="G146" s="99" t="s">
        <v>1913</v>
      </c>
      <c r="H146" s="99" t="s">
        <v>1914</v>
      </c>
      <c r="I146" s="5" t="s">
        <v>1915</v>
      </c>
      <c r="J146" s="99" t="s">
        <v>1916</v>
      </c>
      <c r="K146" s="99" t="s">
        <v>31</v>
      </c>
      <c r="L146" s="99" t="s">
        <v>31</v>
      </c>
      <c r="M146" s="99" t="s">
        <v>31</v>
      </c>
      <c r="N146" s="99" t="s">
        <v>1917</v>
      </c>
      <c r="P146" s="12" t="s">
        <v>631</v>
      </c>
      <c r="Q146" s="10">
        <f>SUM(Q144-(Q143+Q142))</f>
        <v>-5633.15</v>
      </c>
    </row>
    <row r="147" spans="1:21" x14ac:dyDescent="0.25">
      <c r="A147" s="102">
        <v>78513701</v>
      </c>
      <c r="B147" s="7" t="s">
        <v>1918</v>
      </c>
      <c r="C147" s="102" t="s">
        <v>34</v>
      </c>
      <c r="D147" s="102" t="s">
        <v>1919</v>
      </c>
      <c r="E147" s="102" t="s">
        <v>700</v>
      </c>
      <c r="F147" s="102" t="s">
        <v>1920</v>
      </c>
      <c r="G147" s="102" t="s">
        <v>1921</v>
      </c>
      <c r="H147" s="102" t="s">
        <v>1922</v>
      </c>
      <c r="I147" s="7" t="s">
        <v>1923</v>
      </c>
      <c r="J147" s="102" t="s">
        <v>1924</v>
      </c>
      <c r="K147" s="102" t="s">
        <v>31</v>
      </c>
      <c r="L147" s="102" t="s">
        <v>31</v>
      </c>
      <c r="M147" s="102" t="s">
        <v>1925</v>
      </c>
      <c r="N147" s="102" t="s">
        <v>1926</v>
      </c>
      <c r="Q147" s="98"/>
      <c r="R147" s="98"/>
      <c r="S147" s="98"/>
      <c r="T147" s="98"/>
    </row>
    <row r="148" spans="1:21" x14ac:dyDescent="0.25">
      <c r="A148" s="99">
        <v>78513896</v>
      </c>
      <c r="B148" s="5" t="s">
        <v>1927</v>
      </c>
      <c r="C148" s="99" t="s">
        <v>34</v>
      </c>
      <c r="D148" s="99" t="s">
        <v>1928</v>
      </c>
      <c r="E148" s="99" t="s">
        <v>134</v>
      </c>
      <c r="F148" s="99" t="s">
        <v>1929</v>
      </c>
      <c r="G148" s="99" t="s">
        <v>1930</v>
      </c>
      <c r="H148" s="99" t="s">
        <v>1931</v>
      </c>
      <c r="I148" s="5" t="s">
        <v>1932</v>
      </c>
      <c r="J148" s="99" t="s">
        <v>1933</v>
      </c>
      <c r="K148" s="99" t="s">
        <v>31</v>
      </c>
      <c r="L148" s="99" t="s">
        <v>31</v>
      </c>
      <c r="M148" s="99" t="s">
        <v>1934</v>
      </c>
      <c r="N148" s="99" t="s">
        <v>1935</v>
      </c>
      <c r="P148" s="98" t="s">
        <v>639</v>
      </c>
      <c r="Q148" s="103"/>
      <c r="R148" s="103"/>
      <c r="S148" s="103"/>
      <c r="T148" s="103"/>
    </row>
    <row r="149" spans="1:21" x14ac:dyDescent="0.25">
      <c r="A149" s="102">
        <v>78514229</v>
      </c>
      <c r="B149" s="7" t="s">
        <v>1936</v>
      </c>
      <c r="C149" s="102" t="s">
        <v>34</v>
      </c>
      <c r="D149" s="102" t="s">
        <v>1937</v>
      </c>
      <c r="E149" s="102" t="s">
        <v>907</v>
      </c>
      <c r="F149" s="102" t="s">
        <v>1938</v>
      </c>
      <c r="G149" s="102" t="s">
        <v>1939</v>
      </c>
      <c r="H149" s="102" t="s">
        <v>1940</v>
      </c>
      <c r="I149" s="7" t="s">
        <v>1941</v>
      </c>
      <c r="J149" s="102" t="s">
        <v>1939</v>
      </c>
      <c r="K149" s="102" t="s">
        <v>31</v>
      </c>
      <c r="L149" s="102" t="s">
        <v>31</v>
      </c>
      <c r="M149" s="102" t="s">
        <v>1942</v>
      </c>
      <c r="N149" s="102" t="s">
        <v>1943</v>
      </c>
      <c r="P149" s="603" t="s">
        <v>1860</v>
      </c>
      <c r="Q149" s="603"/>
      <c r="R149" s="603"/>
      <c r="S149" s="603"/>
      <c r="T149" s="603"/>
      <c r="U149" s="603"/>
    </row>
    <row r="150" spans="1:21" x14ac:dyDescent="0.25">
      <c r="A150" s="99">
        <v>78514546</v>
      </c>
      <c r="B150" s="5" t="s">
        <v>1944</v>
      </c>
      <c r="C150" s="99" t="s">
        <v>24</v>
      </c>
      <c r="D150" s="99" t="s">
        <v>1405</v>
      </c>
      <c r="E150" s="99" t="s">
        <v>122</v>
      </c>
      <c r="F150" s="99" t="s">
        <v>1945</v>
      </c>
      <c r="G150" s="99" t="s">
        <v>1946</v>
      </c>
      <c r="H150" s="99" t="s">
        <v>1947</v>
      </c>
      <c r="I150" s="5" t="s">
        <v>1948</v>
      </c>
      <c r="J150" s="99" t="s">
        <v>1946</v>
      </c>
      <c r="K150" s="99" t="s">
        <v>31</v>
      </c>
      <c r="L150" s="99" t="s">
        <v>31</v>
      </c>
      <c r="M150" s="99" t="s">
        <v>1949</v>
      </c>
      <c r="N150" s="99" t="s">
        <v>1950</v>
      </c>
      <c r="P150" s="603"/>
      <c r="Q150" s="603"/>
      <c r="R150" s="603"/>
      <c r="S150" s="603"/>
      <c r="T150" s="603"/>
      <c r="U150" s="603"/>
    </row>
    <row r="151" spans="1:21" x14ac:dyDescent="0.25">
      <c r="A151" s="102">
        <v>78514728</v>
      </c>
      <c r="B151" s="7" t="s">
        <v>1951</v>
      </c>
      <c r="C151" s="102" t="s">
        <v>34</v>
      </c>
      <c r="D151" s="102" t="s">
        <v>128</v>
      </c>
      <c r="E151" s="102" t="s">
        <v>102</v>
      </c>
      <c r="F151" s="102" t="s">
        <v>1952</v>
      </c>
      <c r="G151" s="102" t="s">
        <v>1953</v>
      </c>
      <c r="H151" s="102" t="s">
        <v>1954</v>
      </c>
      <c r="I151" s="7" t="s">
        <v>1955</v>
      </c>
      <c r="J151" s="102" t="s">
        <v>1954</v>
      </c>
      <c r="K151" s="102" t="s">
        <v>31</v>
      </c>
      <c r="L151" s="102" t="s">
        <v>31</v>
      </c>
      <c r="M151" s="102" t="s">
        <v>144</v>
      </c>
      <c r="N151" s="102" t="s">
        <v>1956</v>
      </c>
    </row>
    <row r="152" spans="1:21" x14ac:dyDescent="0.25">
      <c r="A152" s="549"/>
      <c r="B152" s="549"/>
      <c r="C152" s="549"/>
      <c r="D152" s="549"/>
      <c r="E152" s="549"/>
      <c r="F152" s="549"/>
      <c r="G152" s="549"/>
      <c r="H152" s="549"/>
      <c r="I152" s="549"/>
      <c r="J152" s="549"/>
      <c r="K152" s="99" t="s">
        <v>31</v>
      </c>
      <c r="L152" s="99" t="s">
        <v>31</v>
      </c>
      <c r="M152" s="99" t="s">
        <v>1957</v>
      </c>
      <c r="N152" s="99" t="s">
        <v>1958</v>
      </c>
      <c r="P152" s="14"/>
    </row>
    <row r="153" spans="1:21" x14ac:dyDescent="0.25">
      <c r="A153" s="546" t="s">
        <v>523</v>
      </c>
      <c r="B153" s="546"/>
      <c r="C153" s="546"/>
      <c r="D153" s="546"/>
      <c r="E153" s="546"/>
      <c r="F153" s="546"/>
      <c r="G153" s="546"/>
      <c r="H153" s="546"/>
      <c r="I153" s="546"/>
      <c r="J153" s="546"/>
      <c r="K153" s="546"/>
      <c r="L153" s="546"/>
      <c r="M153" s="546" t="s">
        <v>1959</v>
      </c>
      <c r="N153" s="546"/>
    </row>
    <row r="155" spans="1:21" ht="15.75" x14ac:dyDescent="0.25">
      <c r="A155" s="604" t="s">
        <v>1961</v>
      </c>
      <c r="B155" s="604"/>
      <c r="C155" s="604"/>
      <c r="D155" s="604"/>
      <c r="E155" s="604"/>
      <c r="F155" s="604"/>
      <c r="G155" s="604"/>
      <c r="H155" s="604"/>
      <c r="I155" s="604"/>
      <c r="J155" s="604"/>
      <c r="K155" s="604"/>
      <c r="L155" s="604"/>
      <c r="M155" s="604"/>
      <c r="N155" s="604"/>
      <c r="O155" s="604"/>
      <c r="P155" s="604"/>
      <c r="Q155" s="604"/>
      <c r="R155" s="604"/>
      <c r="S155" s="604"/>
      <c r="T155" s="604"/>
    </row>
    <row r="157" spans="1:21" ht="21" x14ac:dyDescent="0.25">
      <c r="G157" s="55" t="s">
        <v>1277</v>
      </c>
      <c r="H157" s="56">
        <v>100000</v>
      </c>
    </row>
    <row r="160" spans="1:21" x14ac:dyDescent="0.25">
      <c r="A160" s="545" t="s">
        <v>1965</v>
      </c>
      <c r="B160" s="545"/>
      <c r="C160" s="545" t="s">
        <v>2</v>
      </c>
      <c r="D160" s="545"/>
      <c r="E160" s="545"/>
      <c r="F160" s="545"/>
      <c r="G160" s="545"/>
      <c r="H160" s="545" t="s">
        <v>3</v>
      </c>
      <c r="I160" s="545"/>
      <c r="J160" s="546" t="s">
        <v>1966</v>
      </c>
      <c r="K160" s="546"/>
      <c r="L160" s="546"/>
    </row>
    <row r="161" spans="1:21" x14ac:dyDescent="0.25">
      <c r="A161" s="545" t="s">
        <v>5</v>
      </c>
      <c r="B161" s="545"/>
      <c r="C161" s="545"/>
      <c r="D161" s="545"/>
      <c r="E161" s="545"/>
      <c r="F161" s="545"/>
      <c r="G161" s="545"/>
      <c r="H161" s="545"/>
      <c r="I161" s="545"/>
      <c r="J161" s="545"/>
      <c r="K161" s="545"/>
      <c r="L161" s="545"/>
      <c r="M161" s="545"/>
    </row>
    <row r="162" spans="1:21" x14ac:dyDescent="0.25">
      <c r="A162" s="108" t="s">
        <v>6</v>
      </c>
      <c r="B162" s="107" t="s">
        <v>7</v>
      </c>
      <c r="C162" s="108" t="s">
        <v>8</v>
      </c>
      <c r="D162" s="108" t="s">
        <v>9</v>
      </c>
      <c r="E162" s="108" t="s">
        <v>10</v>
      </c>
      <c r="F162" s="108" t="s">
        <v>11</v>
      </c>
      <c r="G162" s="108" t="s">
        <v>12</v>
      </c>
      <c r="H162" s="108" t="s">
        <v>13</v>
      </c>
      <c r="I162" s="107" t="s">
        <v>14</v>
      </c>
      <c r="J162" s="108" t="s">
        <v>11</v>
      </c>
      <c r="K162" s="108" t="s">
        <v>15</v>
      </c>
      <c r="L162" s="108" t="s">
        <v>16</v>
      </c>
      <c r="M162" s="108" t="s">
        <v>17</v>
      </c>
      <c r="N162" s="108" t="s">
        <v>18</v>
      </c>
      <c r="P162" s="552" t="s">
        <v>1960</v>
      </c>
      <c r="Q162" s="552"/>
    </row>
    <row r="163" spans="1:21" x14ac:dyDescent="0.25">
      <c r="A163" s="105">
        <v>78989579</v>
      </c>
      <c r="B163" s="5" t="s">
        <v>1967</v>
      </c>
      <c r="C163" s="105" t="s">
        <v>20</v>
      </c>
      <c r="D163" s="547" t="s">
        <v>1281</v>
      </c>
      <c r="E163" s="547"/>
      <c r="F163" s="547"/>
      <c r="G163" s="547"/>
      <c r="H163" s="547"/>
      <c r="I163" s="547"/>
      <c r="J163" s="547"/>
      <c r="K163" s="547"/>
      <c r="L163" s="547"/>
      <c r="M163" s="547"/>
      <c r="N163" s="105" t="s">
        <v>1282</v>
      </c>
      <c r="P163" s="105" t="s">
        <v>634</v>
      </c>
      <c r="Q163" s="105">
        <v>10</v>
      </c>
    </row>
    <row r="164" spans="1:21" x14ac:dyDescent="0.25">
      <c r="A164" s="109">
        <v>79061705</v>
      </c>
      <c r="B164" s="7" t="s">
        <v>1968</v>
      </c>
      <c r="C164" s="109" t="s">
        <v>24</v>
      </c>
      <c r="D164" s="109" t="s">
        <v>1969</v>
      </c>
      <c r="E164" s="109" t="s">
        <v>26</v>
      </c>
      <c r="F164" s="109" t="s">
        <v>1970</v>
      </c>
      <c r="G164" s="109" t="s">
        <v>1971</v>
      </c>
      <c r="H164" s="109" t="s">
        <v>28</v>
      </c>
      <c r="I164" s="7" t="s">
        <v>1972</v>
      </c>
      <c r="J164" s="109" t="s">
        <v>1973</v>
      </c>
      <c r="K164" s="109" t="s">
        <v>31</v>
      </c>
      <c r="L164" s="109" t="s">
        <v>31</v>
      </c>
      <c r="M164" s="109" t="s">
        <v>31</v>
      </c>
      <c r="N164" s="109" t="s">
        <v>1974</v>
      </c>
      <c r="P164" s="105" t="s">
        <v>630</v>
      </c>
      <c r="Q164" s="50">
        <v>3</v>
      </c>
    </row>
    <row r="165" spans="1:21" x14ac:dyDescent="0.25">
      <c r="A165" s="105">
        <v>79061747</v>
      </c>
      <c r="B165" s="5" t="s">
        <v>1975</v>
      </c>
      <c r="C165" s="105" t="s">
        <v>24</v>
      </c>
      <c r="D165" s="105" t="s">
        <v>1550</v>
      </c>
      <c r="E165" s="105" t="s">
        <v>1976</v>
      </c>
      <c r="F165" s="105" t="s">
        <v>1977</v>
      </c>
      <c r="G165" s="105" t="s">
        <v>1978</v>
      </c>
      <c r="H165" s="105" t="s">
        <v>28</v>
      </c>
      <c r="I165" s="5" t="s">
        <v>1979</v>
      </c>
      <c r="J165" s="105" t="s">
        <v>1980</v>
      </c>
      <c r="K165" s="105" t="s">
        <v>31</v>
      </c>
      <c r="L165" s="105" t="s">
        <v>31</v>
      </c>
      <c r="M165" s="105" t="s">
        <v>31</v>
      </c>
      <c r="N165" s="105" t="s">
        <v>1981</v>
      </c>
      <c r="P165" s="105" t="s">
        <v>18</v>
      </c>
      <c r="Q165" s="50">
        <v>7</v>
      </c>
    </row>
    <row r="166" spans="1:21" x14ac:dyDescent="0.25">
      <c r="A166" s="109">
        <v>79110332</v>
      </c>
      <c r="B166" s="7" t="s">
        <v>1982</v>
      </c>
      <c r="C166" s="109" t="s">
        <v>24</v>
      </c>
      <c r="D166" s="109" t="s">
        <v>1321</v>
      </c>
      <c r="E166" s="109" t="s">
        <v>68</v>
      </c>
      <c r="F166" s="109" t="s">
        <v>1983</v>
      </c>
      <c r="G166" s="109" t="s">
        <v>1984</v>
      </c>
      <c r="H166" s="109" t="s">
        <v>1985</v>
      </c>
      <c r="I166" s="7" t="s">
        <v>1986</v>
      </c>
      <c r="J166" s="109" t="s">
        <v>1987</v>
      </c>
      <c r="K166" s="109" t="s">
        <v>31</v>
      </c>
      <c r="L166" s="109" t="s">
        <v>31</v>
      </c>
      <c r="M166" s="109" t="s">
        <v>1988</v>
      </c>
      <c r="N166" s="109" t="s">
        <v>1989</v>
      </c>
      <c r="P166" s="105" t="s">
        <v>783</v>
      </c>
      <c r="Q166" s="105">
        <v>0</v>
      </c>
    </row>
    <row r="167" spans="1:21" x14ac:dyDescent="0.25">
      <c r="A167" s="105">
        <v>79111104</v>
      </c>
      <c r="B167" s="5" t="s">
        <v>1990</v>
      </c>
      <c r="C167" s="105" t="s">
        <v>24</v>
      </c>
      <c r="D167" s="105" t="s">
        <v>1991</v>
      </c>
      <c r="E167" s="105" t="s">
        <v>1083</v>
      </c>
      <c r="F167" s="105" t="s">
        <v>1992</v>
      </c>
      <c r="G167" s="105" t="s">
        <v>1993</v>
      </c>
      <c r="H167" s="105" t="s">
        <v>28</v>
      </c>
      <c r="I167" s="5" t="s">
        <v>1994</v>
      </c>
      <c r="J167" s="105" t="s">
        <v>1995</v>
      </c>
      <c r="K167" s="105" t="s">
        <v>31</v>
      </c>
      <c r="L167" s="105" t="s">
        <v>31</v>
      </c>
      <c r="M167" s="105" t="s">
        <v>1996</v>
      </c>
      <c r="N167" s="105" t="s">
        <v>1997</v>
      </c>
      <c r="P167" s="105" t="s">
        <v>17</v>
      </c>
      <c r="Q167" s="9">
        <v>192.01</v>
      </c>
      <c r="R167" s="17"/>
      <c r="T167" s="14"/>
    </row>
    <row r="168" spans="1:21" x14ac:dyDescent="0.25">
      <c r="A168" s="109">
        <v>79111925</v>
      </c>
      <c r="B168" s="7" t="s">
        <v>1998</v>
      </c>
      <c r="C168" s="109" t="s">
        <v>24</v>
      </c>
      <c r="D168" s="109" t="s">
        <v>1999</v>
      </c>
      <c r="E168" s="109" t="s">
        <v>1976</v>
      </c>
      <c r="F168" s="109" t="s">
        <v>2000</v>
      </c>
      <c r="G168" s="109" t="s">
        <v>2001</v>
      </c>
      <c r="H168" s="109" t="s">
        <v>28</v>
      </c>
      <c r="I168" s="7" t="s">
        <v>2002</v>
      </c>
      <c r="J168" s="109" t="s">
        <v>2003</v>
      </c>
      <c r="K168" s="109" t="s">
        <v>31</v>
      </c>
      <c r="L168" s="109" t="s">
        <v>31</v>
      </c>
      <c r="M168" s="109" t="s">
        <v>2004</v>
      </c>
      <c r="N168" s="109" t="s">
        <v>2005</v>
      </c>
      <c r="P168" s="105" t="s">
        <v>635</v>
      </c>
      <c r="Q168" s="9">
        <v>2258.91</v>
      </c>
      <c r="S168" s="14"/>
      <c r="T168" s="14"/>
    </row>
    <row r="169" spans="1:21" x14ac:dyDescent="0.25">
      <c r="A169" s="105">
        <v>79116201</v>
      </c>
      <c r="B169" s="5" t="s">
        <v>2006</v>
      </c>
      <c r="C169" s="105" t="s">
        <v>24</v>
      </c>
      <c r="D169" s="105" t="s">
        <v>2007</v>
      </c>
      <c r="E169" s="105" t="s">
        <v>1099</v>
      </c>
      <c r="F169" s="105" t="s">
        <v>2008</v>
      </c>
      <c r="G169" s="105" t="s">
        <v>2009</v>
      </c>
      <c r="H169" s="105" t="s">
        <v>28</v>
      </c>
      <c r="I169" s="5" t="s">
        <v>2010</v>
      </c>
      <c r="J169" s="105" t="s">
        <v>2009</v>
      </c>
      <c r="K169" s="105" t="s">
        <v>31</v>
      </c>
      <c r="L169" s="105" t="s">
        <v>31</v>
      </c>
      <c r="M169" s="105" t="s">
        <v>2011</v>
      </c>
      <c r="N169" s="105" t="s">
        <v>2012</v>
      </c>
      <c r="P169" s="105" t="s">
        <v>636</v>
      </c>
      <c r="Q169" s="9">
        <v>8365.58</v>
      </c>
      <c r="S169" s="14"/>
    </row>
    <row r="170" spans="1:21" x14ac:dyDescent="0.25">
      <c r="A170" s="109">
        <v>79208349</v>
      </c>
      <c r="B170" s="7" t="s">
        <v>2013</v>
      </c>
      <c r="C170" s="109" t="s">
        <v>24</v>
      </c>
      <c r="D170" s="109" t="s">
        <v>1291</v>
      </c>
      <c r="E170" s="109" t="s">
        <v>76</v>
      </c>
      <c r="F170" s="109" t="s">
        <v>2014</v>
      </c>
      <c r="G170" s="109" t="s">
        <v>2015</v>
      </c>
      <c r="H170" s="109" t="s">
        <v>2016</v>
      </c>
      <c r="I170" s="7" t="s">
        <v>2017</v>
      </c>
      <c r="J170" s="109" t="s">
        <v>2018</v>
      </c>
      <c r="K170" s="109" t="s">
        <v>31</v>
      </c>
      <c r="L170" s="109" t="s">
        <v>31</v>
      </c>
      <c r="M170" s="109" t="s">
        <v>31</v>
      </c>
      <c r="N170" s="109" t="s">
        <v>2019</v>
      </c>
      <c r="P170" s="105" t="s">
        <v>1125</v>
      </c>
      <c r="Q170" s="9">
        <v>105914.66</v>
      </c>
    </row>
    <row r="171" spans="1:21" x14ac:dyDescent="0.25">
      <c r="A171" s="105">
        <v>79217325</v>
      </c>
      <c r="B171" s="5" t="s">
        <v>2020</v>
      </c>
      <c r="C171" s="105" t="s">
        <v>24</v>
      </c>
      <c r="D171" s="105" t="s">
        <v>2021</v>
      </c>
      <c r="E171" s="105" t="s">
        <v>140</v>
      </c>
      <c r="F171" s="105" t="s">
        <v>2022</v>
      </c>
      <c r="G171" s="105" t="s">
        <v>2023</v>
      </c>
      <c r="H171" s="105" t="s">
        <v>2024</v>
      </c>
      <c r="I171" s="5" t="s">
        <v>2025</v>
      </c>
      <c r="J171" s="105" t="s">
        <v>2023</v>
      </c>
      <c r="K171" s="105" t="s">
        <v>31</v>
      </c>
      <c r="L171" s="105" t="s">
        <v>31</v>
      </c>
      <c r="M171" s="105" t="s">
        <v>31</v>
      </c>
      <c r="N171" s="105" t="s">
        <v>2026</v>
      </c>
      <c r="P171" s="12" t="s">
        <v>631</v>
      </c>
      <c r="Q171" s="11">
        <f>SUM(Q169-(Q168+Q167))</f>
        <v>5914.66</v>
      </c>
    </row>
    <row r="172" spans="1:21" x14ac:dyDescent="0.25">
      <c r="A172" s="109">
        <v>79217413</v>
      </c>
      <c r="B172" s="7" t="s">
        <v>2027</v>
      </c>
      <c r="C172" s="109" t="s">
        <v>24</v>
      </c>
      <c r="D172" s="109" t="s">
        <v>2028</v>
      </c>
      <c r="E172" s="109" t="s">
        <v>2029</v>
      </c>
      <c r="F172" s="109" t="s">
        <v>2030</v>
      </c>
      <c r="G172" s="109" t="s">
        <v>2031</v>
      </c>
      <c r="H172" s="109" t="s">
        <v>2032</v>
      </c>
      <c r="I172" s="7" t="s">
        <v>2033</v>
      </c>
      <c r="J172" s="109" t="s">
        <v>2034</v>
      </c>
      <c r="K172" s="109" t="s">
        <v>31</v>
      </c>
      <c r="L172" s="109" t="s">
        <v>31</v>
      </c>
      <c r="M172" s="109" t="s">
        <v>2035</v>
      </c>
      <c r="N172" s="109" t="s">
        <v>2036</v>
      </c>
      <c r="Q172" s="106"/>
      <c r="R172" s="106"/>
      <c r="S172" s="106"/>
      <c r="T172" s="106"/>
    </row>
    <row r="173" spans="1:21" x14ac:dyDescent="0.25">
      <c r="A173" s="105">
        <v>79269164</v>
      </c>
      <c r="B173" s="5" t="s">
        <v>2013</v>
      </c>
      <c r="C173" s="105" t="s">
        <v>24</v>
      </c>
      <c r="D173" s="105" t="s">
        <v>1291</v>
      </c>
      <c r="E173" s="105" t="s">
        <v>76</v>
      </c>
      <c r="F173" s="105" t="s">
        <v>2014</v>
      </c>
      <c r="G173" s="105" t="s">
        <v>2015</v>
      </c>
      <c r="H173" s="105" t="s">
        <v>2016</v>
      </c>
      <c r="I173" s="5" t="s">
        <v>2037</v>
      </c>
      <c r="J173" s="105" t="s">
        <v>2016</v>
      </c>
      <c r="K173" s="105" t="s">
        <v>31</v>
      </c>
      <c r="L173" s="105" t="s">
        <v>31</v>
      </c>
      <c r="M173" s="105" t="s">
        <v>2038</v>
      </c>
      <c r="N173" s="105" t="s">
        <v>2039</v>
      </c>
      <c r="P173" s="106" t="s">
        <v>639</v>
      </c>
      <c r="Q173" s="110"/>
      <c r="R173" s="110"/>
      <c r="S173" s="110"/>
      <c r="T173" s="110"/>
    </row>
    <row r="174" spans="1:21" x14ac:dyDescent="0.25">
      <c r="A174" s="549"/>
      <c r="B174" s="549"/>
      <c r="C174" s="549"/>
      <c r="D174" s="549"/>
      <c r="E174" s="549"/>
      <c r="F174" s="549"/>
      <c r="G174" s="549"/>
      <c r="H174" s="549"/>
      <c r="I174" s="549"/>
      <c r="J174" s="549"/>
      <c r="K174" s="105" t="s">
        <v>31</v>
      </c>
      <c r="L174" s="105" t="s">
        <v>31</v>
      </c>
      <c r="M174" s="105" t="s">
        <v>2040</v>
      </c>
      <c r="N174" s="105" t="s">
        <v>2041</v>
      </c>
      <c r="P174" s="603" t="s">
        <v>2043</v>
      </c>
      <c r="Q174" s="603"/>
      <c r="R174" s="603"/>
      <c r="S174" s="603"/>
      <c r="T174" s="603"/>
      <c r="U174" s="603"/>
    </row>
    <row r="175" spans="1:21" x14ac:dyDescent="0.25">
      <c r="A175" s="546" t="s">
        <v>523</v>
      </c>
      <c r="B175" s="546"/>
      <c r="C175" s="546"/>
      <c r="D175" s="546"/>
      <c r="E175" s="546"/>
      <c r="F175" s="546"/>
      <c r="G175" s="546"/>
      <c r="H175" s="546"/>
      <c r="I175" s="546"/>
      <c r="J175" s="546"/>
      <c r="K175" s="546"/>
      <c r="L175" s="546"/>
      <c r="M175" s="546" t="s">
        <v>2042</v>
      </c>
      <c r="N175" s="546"/>
      <c r="P175" s="603"/>
      <c r="Q175" s="603"/>
      <c r="R175" s="603"/>
      <c r="S175" s="603"/>
      <c r="T175" s="603"/>
      <c r="U175" s="603"/>
    </row>
    <row r="178" spans="1:21" x14ac:dyDescent="0.25">
      <c r="A178" s="545" t="s">
        <v>1965</v>
      </c>
      <c r="B178" s="545"/>
      <c r="C178" s="545" t="s">
        <v>2</v>
      </c>
      <c r="D178" s="545"/>
      <c r="E178" s="545"/>
      <c r="F178" s="545"/>
      <c r="G178" s="545"/>
      <c r="H178" s="545" t="s">
        <v>3</v>
      </c>
      <c r="I178" s="545"/>
      <c r="J178" s="546" t="s">
        <v>2044</v>
      </c>
      <c r="K178" s="546"/>
      <c r="L178" s="546"/>
    </row>
    <row r="179" spans="1:21" x14ac:dyDescent="0.25">
      <c r="A179" s="545" t="s">
        <v>5</v>
      </c>
      <c r="B179" s="545"/>
      <c r="C179" s="545"/>
      <c r="D179" s="545"/>
      <c r="E179" s="545"/>
      <c r="F179" s="545"/>
      <c r="G179" s="545"/>
      <c r="H179" s="545"/>
      <c r="I179" s="545"/>
      <c r="J179" s="545"/>
      <c r="K179" s="545"/>
      <c r="L179" s="545"/>
      <c r="M179" s="545"/>
    </row>
    <row r="180" spans="1:21" x14ac:dyDescent="0.25">
      <c r="A180" s="114" t="s">
        <v>6</v>
      </c>
      <c r="B180" s="113" t="s">
        <v>7</v>
      </c>
      <c r="C180" s="114" t="s">
        <v>8</v>
      </c>
      <c r="D180" s="114" t="s">
        <v>9</v>
      </c>
      <c r="E180" s="114" t="s">
        <v>10</v>
      </c>
      <c r="F180" s="114" t="s">
        <v>11</v>
      </c>
      <c r="G180" s="114" t="s">
        <v>12</v>
      </c>
      <c r="H180" s="114" t="s">
        <v>13</v>
      </c>
      <c r="I180" s="113" t="s">
        <v>14</v>
      </c>
      <c r="J180" s="114" t="s">
        <v>11</v>
      </c>
      <c r="K180" s="114" t="s">
        <v>15</v>
      </c>
      <c r="L180" s="114" t="s">
        <v>16</v>
      </c>
      <c r="M180" s="114" t="s">
        <v>17</v>
      </c>
      <c r="N180" s="114" t="s">
        <v>18</v>
      </c>
      <c r="P180" s="552" t="s">
        <v>1962</v>
      </c>
      <c r="Q180" s="552"/>
    </row>
    <row r="181" spans="1:21" x14ac:dyDescent="0.25">
      <c r="A181" s="111">
        <v>79410009</v>
      </c>
      <c r="B181" s="5" t="s">
        <v>2045</v>
      </c>
      <c r="C181" s="111" t="s">
        <v>24</v>
      </c>
      <c r="D181" s="111" t="s">
        <v>1434</v>
      </c>
      <c r="E181" s="111" t="s">
        <v>907</v>
      </c>
      <c r="F181" s="111" t="s">
        <v>2046</v>
      </c>
      <c r="G181" s="111" t="s">
        <v>2047</v>
      </c>
      <c r="H181" s="111" t="s">
        <v>2048</v>
      </c>
      <c r="I181" s="5" t="s">
        <v>2049</v>
      </c>
      <c r="J181" s="111" t="s">
        <v>2050</v>
      </c>
      <c r="K181" s="111" t="s">
        <v>31</v>
      </c>
      <c r="L181" s="111" t="s">
        <v>31</v>
      </c>
      <c r="M181" s="111" t="s">
        <v>31</v>
      </c>
      <c r="N181" s="111" t="s">
        <v>2051</v>
      </c>
      <c r="P181" s="111" t="s">
        <v>634</v>
      </c>
      <c r="Q181" s="111">
        <v>8</v>
      </c>
    </row>
    <row r="182" spans="1:21" x14ac:dyDescent="0.25">
      <c r="A182" s="115">
        <v>79411981</v>
      </c>
      <c r="B182" s="7" t="s">
        <v>2052</v>
      </c>
      <c r="C182" s="115" t="s">
        <v>34</v>
      </c>
      <c r="D182" s="115" t="s">
        <v>2053</v>
      </c>
      <c r="E182" s="115" t="s">
        <v>510</v>
      </c>
      <c r="F182" s="115" t="s">
        <v>2054</v>
      </c>
      <c r="G182" s="115" t="s">
        <v>2055</v>
      </c>
      <c r="H182" s="115" t="s">
        <v>2056</v>
      </c>
      <c r="I182" s="7" t="s">
        <v>2057</v>
      </c>
      <c r="J182" s="115" t="s">
        <v>2055</v>
      </c>
      <c r="K182" s="115" t="s">
        <v>31</v>
      </c>
      <c r="L182" s="115" t="s">
        <v>31</v>
      </c>
      <c r="M182" s="115" t="s">
        <v>2058</v>
      </c>
      <c r="N182" s="115" t="s">
        <v>2059</v>
      </c>
      <c r="P182" s="111" t="s">
        <v>630</v>
      </c>
      <c r="Q182" s="50">
        <v>3</v>
      </c>
    </row>
    <row r="183" spans="1:21" x14ac:dyDescent="0.25">
      <c r="A183" s="111">
        <v>79443245</v>
      </c>
      <c r="B183" s="5" t="s">
        <v>2060</v>
      </c>
      <c r="C183" s="111" t="s">
        <v>24</v>
      </c>
      <c r="D183" s="111" t="s">
        <v>128</v>
      </c>
      <c r="E183" s="111" t="s">
        <v>352</v>
      </c>
      <c r="F183" s="111" t="s">
        <v>2061</v>
      </c>
      <c r="G183" s="111" t="s">
        <v>2062</v>
      </c>
      <c r="H183" s="111" t="s">
        <v>2063</v>
      </c>
      <c r="I183" s="5" t="s">
        <v>2064</v>
      </c>
      <c r="J183" s="111" t="s">
        <v>2063</v>
      </c>
      <c r="K183" s="111" t="s">
        <v>31</v>
      </c>
      <c r="L183" s="111" t="s">
        <v>31</v>
      </c>
      <c r="M183" s="111" t="s">
        <v>2065</v>
      </c>
      <c r="N183" s="111" t="s">
        <v>2066</v>
      </c>
      <c r="P183" s="111" t="s">
        <v>18</v>
      </c>
      <c r="Q183" s="50">
        <v>5</v>
      </c>
    </row>
    <row r="184" spans="1:21" x14ac:dyDescent="0.25">
      <c r="A184" s="115">
        <v>79496979</v>
      </c>
      <c r="B184" s="7" t="s">
        <v>2067</v>
      </c>
      <c r="C184" s="115" t="s">
        <v>34</v>
      </c>
      <c r="D184" s="115" t="s">
        <v>2068</v>
      </c>
      <c r="E184" s="115" t="s">
        <v>1089</v>
      </c>
      <c r="F184" s="115" t="s">
        <v>2069</v>
      </c>
      <c r="G184" s="115" t="s">
        <v>2070</v>
      </c>
      <c r="H184" s="115" t="s">
        <v>2071</v>
      </c>
      <c r="I184" s="7" t="s">
        <v>2072</v>
      </c>
      <c r="J184" s="115" t="s">
        <v>2073</v>
      </c>
      <c r="K184" s="115" t="s">
        <v>31</v>
      </c>
      <c r="L184" s="115" t="s">
        <v>31</v>
      </c>
      <c r="M184" s="115" t="s">
        <v>2074</v>
      </c>
      <c r="N184" s="115" t="s">
        <v>2075</v>
      </c>
      <c r="P184" s="111" t="s">
        <v>783</v>
      </c>
      <c r="Q184" s="111">
        <v>0</v>
      </c>
    </row>
    <row r="185" spans="1:21" x14ac:dyDescent="0.25">
      <c r="A185" s="111">
        <v>79497157</v>
      </c>
      <c r="B185" s="5" t="s">
        <v>2076</v>
      </c>
      <c r="C185" s="111" t="s">
        <v>34</v>
      </c>
      <c r="D185" s="111" t="s">
        <v>2077</v>
      </c>
      <c r="E185" s="111" t="s">
        <v>907</v>
      </c>
      <c r="F185" s="111" t="s">
        <v>2078</v>
      </c>
      <c r="G185" s="111" t="s">
        <v>2079</v>
      </c>
      <c r="H185" s="111" t="s">
        <v>2080</v>
      </c>
      <c r="I185" s="5" t="s">
        <v>2081</v>
      </c>
      <c r="J185" s="111" t="s">
        <v>2082</v>
      </c>
      <c r="K185" s="111" t="s">
        <v>31</v>
      </c>
      <c r="L185" s="111" t="s">
        <v>31</v>
      </c>
      <c r="M185" s="111" t="s">
        <v>2083</v>
      </c>
      <c r="N185" s="111" t="s">
        <v>2084</v>
      </c>
      <c r="P185" s="111" t="s">
        <v>17</v>
      </c>
      <c r="Q185" s="9">
        <v>58.42</v>
      </c>
      <c r="R185" s="17"/>
      <c r="T185" s="14"/>
    </row>
    <row r="186" spans="1:21" x14ac:dyDescent="0.25">
      <c r="A186" s="115">
        <v>79497271</v>
      </c>
      <c r="B186" s="7" t="s">
        <v>2085</v>
      </c>
      <c r="C186" s="115" t="s">
        <v>34</v>
      </c>
      <c r="D186" s="115" t="s">
        <v>2086</v>
      </c>
      <c r="E186" s="115" t="s">
        <v>700</v>
      </c>
      <c r="F186" s="115" t="s">
        <v>2087</v>
      </c>
      <c r="G186" s="115" t="s">
        <v>2088</v>
      </c>
      <c r="H186" s="115" t="s">
        <v>2089</v>
      </c>
      <c r="I186" s="7" t="s">
        <v>2090</v>
      </c>
      <c r="J186" s="115" t="s">
        <v>2088</v>
      </c>
      <c r="K186" s="115" t="s">
        <v>31</v>
      </c>
      <c r="L186" s="115" t="s">
        <v>31</v>
      </c>
      <c r="M186" s="115" t="s">
        <v>686</v>
      </c>
      <c r="N186" s="115" t="s">
        <v>2091</v>
      </c>
      <c r="P186" s="111" t="s">
        <v>635</v>
      </c>
      <c r="Q186" s="9">
        <v>560.34</v>
      </c>
      <c r="S186" s="14"/>
      <c r="T186" s="14"/>
    </row>
    <row r="187" spans="1:21" x14ac:dyDescent="0.25">
      <c r="A187" s="111">
        <v>79507722</v>
      </c>
      <c r="B187" s="5" t="s">
        <v>2092</v>
      </c>
      <c r="C187" s="111" t="s">
        <v>34</v>
      </c>
      <c r="D187" s="111" t="s">
        <v>2093</v>
      </c>
      <c r="E187" s="111" t="s">
        <v>140</v>
      </c>
      <c r="F187" s="111" t="s">
        <v>2094</v>
      </c>
      <c r="G187" s="111" t="s">
        <v>2095</v>
      </c>
      <c r="H187" s="111" t="s">
        <v>2096</v>
      </c>
      <c r="I187" s="5" t="s">
        <v>2097</v>
      </c>
      <c r="J187" s="111" t="s">
        <v>2098</v>
      </c>
      <c r="K187" s="111" t="s">
        <v>31</v>
      </c>
      <c r="L187" s="111" t="s">
        <v>31</v>
      </c>
      <c r="M187" s="111" t="s">
        <v>2099</v>
      </c>
      <c r="N187" s="111" t="s">
        <v>2100</v>
      </c>
      <c r="P187" s="111" t="s">
        <v>636</v>
      </c>
      <c r="Q187" s="9">
        <v>4921.4399999999996</v>
      </c>
      <c r="S187" s="14"/>
    </row>
    <row r="188" spans="1:21" x14ac:dyDescent="0.25">
      <c r="A188" s="115">
        <v>79508057</v>
      </c>
      <c r="B188" s="7" t="s">
        <v>2101</v>
      </c>
      <c r="C188" s="115" t="s">
        <v>24</v>
      </c>
      <c r="D188" s="115" t="s">
        <v>2077</v>
      </c>
      <c r="E188" s="115" t="s">
        <v>2029</v>
      </c>
      <c r="F188" s="115" t="s">
        <v>2102</v>
      </c>
      <c r="G188" s="115" t="s">
        <v>2103</v>
      </c>
      <c r="H188" s="115" t="s">
        <v>2104</v>
      </c>
      <c r="I188" s="7" t="s">
        <v>2105</v>
      </c>
      <c r="J188" s="115" t="s">
        <v>2103</v>
      </c>
      <c r="K188" s="115" t="s">
        <v>31</v>
      </c>
      <c r="L188" s="115" t="s">
        <v>31</v>
      </c>
      <c r="M188" s="115" t="s">
        <v>31</v>
      </c>
      <c r="N188" s="115" t="s">
        <v>2106</v>
      </c>
      <c r="P188" s="111" t="s">
        <v>1125</v>
      </c>
      <c r="Q188" s="9">
        <v>110217.34</v>
      </c>
    </row>
    <row r="189" spans="1:21" x14ac:dyDescent="0.25">
      <c r="A189" s="549"/>
      <c r="B189" s="549"/>
      <c r="C189" s="549"/>
      <c r="D189" s="549"/>
      <c r="E189" s="549"/>
      <c r="F189" s="549"/>
      <c r="G189" s="549"/>
      <c r="H189" s="549"/>
      <c r="I189" s="549"/>
      <c r="J189" s="549"/>
      <c r="K189" s="111" t="s">
        <v>31</v>
      </c>
      <c r="L189" s="111" t="s">
        <v>31</v>
      </c>
      <c r="M189" s="111" t="s">
        <v>2107</v>
      </c>
      <c r="N189" s="111" t="s">
        <v>2108</v>
      </c>
      <c r="P189" s="12" t="s">
        <v>631</v>
      </c>
      <c r="Q189" s="11">
        <f>SUM(Q187-(Q186+Q185))</f>
        <v>4302.6799999999994</v>
      </c>
    </row>
    <row r="190" spans="1:21" x14ac:dyDescent="0.25">
      <c r="A190" s="546" t="s">
        <v>523</v>
      </c>
      <c r="B190" s="546"/>
      <c r="C190" s="546"/>
      <c r="D190" s="546"/>
      <c r="E190" s="546"/>
      <c r="F190" s="546"/>
      <c r="G190" s="546"/>
      <c r="H190" s="546"/>
      <c r="I190" s="546"/>
      <c r="J190" s="546"/>
      <c r="K190" s="546"/>
      <c r="L190" s="546"/>
      <c r="M190" s="546" t="s">
        <v>2109</v>
      </c>
      <c r="N190" s="546"/>
      <c r="Q190" s="112"/>
      <c r="R190" s="112"/>
      <c r="S190" s="112"/>
      <c r="T190" s="112"/>
    </row>
    <row r="191" spans="1:21" x14ac:dyDescent="0.25">
      <c r="P191" s="112" t="s">
        <v>639</v>
      </c>
      <c r="Q191" s="116"/>
      <c r="R191" s="116"/>
      <c r="S191" s="116"/>
      <c r="T191" s="116"/>
    </row>
    <row r="192" spans="1:21" x14ac:dyDescent="0.25">
      <c r="P192" s="603" t="s">
        <v>2110</v>
      </c>
      <c r="Q192" s="603"/>
      <c r="R192" s="603"/>
      <c r="S192" s="603"/>
      <c r="T192" s="603"/>
      <c r="U192" s="603"/>
    </row>
    <row r="193" spans="1:21" x14ac:dyDescent="0.25">
      <c r="P193" s="603"/>
      <c r="Q193" s="603"/>
      <c r="R193" s="603"/>
      <c r="S193" s="603"/>
      <c r="T193" s="603"/>
      <c r="U193" s="603"/>
    </row>
    <row r="194" spans="1:21" x14ac:dyDescent="0.25">
      <c r="A194" s="545" t="s">
        <v>1965</v>
      </c>
      <c r="B194" s="545"/>
      <c r="C194" s="545" t="s">
        <v>2</v>
      </c>
      <c r="D194" s="545"/>
      <c r="E194" s="545"/>
      <c r="F194" s="545"/>
      <c r="G194" s="545"/>
      <c r="H194" s="545" t="s">
        <v>3</v>
      </c>
      <c r="I194" s="545"/>
      <c r="J194" s="546" t="s">
        <v>2111</v>
      </c>
      <c r="K194" s="546"/>
      <c r="L194" s="546"/>
      <c r="Q194" s="14"/>
    </row>
    <row r="195" spans="1:21" x14ac:dyDescent="0.25">
      <c r="A195" s="545" t="s">
        <v>5</v>
      </c>
      <c r="B195" s="545"/>
      <c r="C195" s="545"/>
      <c r="D195" s="545"/>
      <c r="E195" s="545"/>
      <c r="F195" s="545"/>
      <c r="G195" s="545"/>
      <c r="H195" s="545"/>
      <c r="I195" s="545"/>
      <c r="J195" s="545"/>
      <c r="K195" s="545"/>
      <c r="L195" s="545"/>
      <c r="M195" s="545"/>
      <c r="O195" s="14"/>
    </row>
    <row r="196" spans="1:21" x14ac:dyDescent="0.25">
      <c r="A196" s="120" t="s">
        <v>6</v>
      </c>
      <c r="B196" s="119" t="s">
        <v>7</v>
      </c>
      <c r="C196" s="120" t="s">
        <v>8</v>
      </c>
      <c r="D196" s="120" t="s">
        <v>9</v>
      </c>
      <c r="E196" s="120" t="s">
        <v>10</v>
      </c>
      <c r="F196" s="120" t="s">
        <v>11</v>
      </c>
      <c r="G196" s="120" t="s">
        <v>12</v>
      </c>
      <c r="H196" s="120" t="s">
        <v>13</v>
      </c>
      <c r="I196" s="119" t="s">
        <v>14</v>
      </c>
      <c r="J196" s="120" t="s">
        <v>11</v>
      </c>
      <c r="K196" s="120" t="s">
        <v>15</v>
      </c>
      <c r="L196" s="120" t="s">
        <v>16</v>
      </c>
      <c r="M196" s="120" t="s">
        <v>17</v>
      </c>
      <c r="N196" s="120" t="s">
        <v>18</v>
      </c>
      <c r="P196" s="552" t="s">
        <v>1963</v>
      </c>
      <c r="Q196" s="552"/>
    </row>
    <row r="197" spans="1:21" x14ac:dyDescent="0.25">
      <c r="A197" s="118">
        <v>79786974</v>
      </c>
      <c r="B197" s="5" t="s">
        <v>2112</v>
      </c>
      <c r="C197" s="118" t="s">
        <v>34</v>
      </c>
      <c r="D197" s="118" t="s">
        <v>2113</v>
      </c>
      <c r="E197" s="118" t="s">
        <v>1146</v>
      </c>
      <c r="F197" s="118" t="s">
        <v>2114</v>
      </c>
      <c r="G197" s="118" t="s">
        <v>2115</v>
      </c>
      <c r="H197" s="118" t="s">
        <v>2116</v>
      </c>
      <c r="I197" s="5" t="s">
        <v>2117</v>
      </c>
      <c r="J197" s="118" t="s">
        <v>2115</v>
      </c>
      <c r="K197" s="118" t="s">
        <v>31</v>
      </c>
      <c r="L197" s="118" t="s">
        <v>31</v>
      </c>
      <c r="M197" s="118" t="s">
        <v>31</v>
      </c>
      <c r="N197" s="118" t="s">
        <v>2118</v>
      </c>
      <c r="P197" s="118" t="s">
        <v>634</v>
      </c>
      <c r="Q197" s="118">
        <v>9</v>
      </c>
    </row>
    <row r="198" spans="1:21" x14ac:dyDescent="0.25">
      <c r="A198" s="121">
        <v>79787411</v>
      </c>
      <c r="B198" s="7" t="s">
        <v>2119</v>
      </c>
      <c r="C198" s="121" t="s">
        <v>34</v>
      </c>
      <c r="D198" s="121" t="s">
        <v>2120</v>
      </c>
      <c r="E198" s="121" t="s">
        <v>510</v>
      </c>
      <c r="F198" s="121" t="s">
        <v>2121</v>
      </c>
      <c r="G198" s="121" t="s">
        <v>2122</v>
      </c>
      <c r="H198" s="121" t="s">
        <v>2123</v>
      </c>
      <c r="I198" s="7" t="s">
        <v>2124</v>
      </c>
      <c r="J198" s="121" t="s">
        <v>2122</v>
      </c>
      <c r="K198" s="121" t="s">
        <v>31</v>
      </c>
      <c r="L198" s="121" t="s">
        <v>31</v>
      </c>
      <c r="M198" s="121" t="s">
        <v>31</v>
      </c>
      <c r="N198" s="121" t="s">
        <v>2125</v>
      </c>
      <c r="P198" s="118" t="s">
        <v>630</v>
      </c>
      <c r="Q198" s="50">
        <v>6</v>
      </c>
    </row>
    <row r="199" spans="1:21" x14ac:dyDescent="0.25">
      <c r="A199" s="118">
        <v>79795025</v>
      </c>
      <c r="B199" s="5" t="s">
        <v>2126</v>
      </c>
      <c r="C199" s="118" t="s">
        <v>34</v>
      </c>
      <c r="D199" s="118" t="s">
        <v>2127</v>
      </c>
      <c r="E199" s="118" t="s">
        <v>700</v>
      </c>
      <c r="F199" s="118" t="s">
        <v>2128</v>
      </c>
      <c r="G199" s="118" t="s">
        <v>2129</v>
      </c>
      <c r="H199" s="118" t="s">
        <v>1202</v>
      </c>
      <c r="I199" s="5" t="s">
        <v>2130</v>
      </c>
      <c r="J199" s="118" t="s">
        <v>2129</v>
      </c>
      <c r="K199" s="118" t="s">
        <v>31</v>
      </c>
      <c r="L199" s="118" t="s">
        <v>31</v>
      </c>
      <c r="M199" s="118" t="s">
        <v>31</v>
      </c>
      <c r="N199" s="118" t="s">
        <v>2131</v>
      </c>
      <c r="P199" s="118" t="s">
        <v>18</v>
      </c>
      <c r="Q199" s="50">
        <v>3</v>
      </c>
    </row>
    <row r="200" spans="1:21" x14ac:dyDescent="0.25">
      <c r="A200" s="121">
        <v>79795147</v>
      </c>
      <c r="B200" s="7" t="s">
        <v>2132</v>
      </c>
      <c r="C200" s="121" t="s">
        <v>34</v>
      </c>
      <c r="D200" s="121" t="s">
        <v>2133</v>
      </c>
      <c r="E200" s="121" t="s">
        <v>134</v>
      </c>
      <c r="F200" s="121" t="s">
        <v>2134</v>
      </c>
      <c r="G200" s="121" t="s">
        <v>2135</v>
      </c>
      <c r="H200" s="121" t="s">
        <v>2136</v>
      </c>
      <c r="I200" s="7" t="s">
        <v>2137</v>
      </c>
      <c r="J200" s="121" t="s">
        <v>2138</v>
      </c>
      <c r="K200" s="121" t="s">
        <v>31</v>
      </c>
      <c r="L200" s="121" t="s">
        <v>31</v>
      </c>
      <c r="M200" s="121" t="s">
        <v>31</v>
      </c>
      <c r="N200" s="121" t="s">
        <v>2139</v>
      </c>
      <c r="P200" s="118" t="s">
        <v>783</v>
      </c>
      <c r="Q200" s="118">
        <v>0</v>
      </c>
    </row>
    <row r="201" spans="1:21" x14ac:dyDescent="0.25">
      <c r="A201" s="118">
        <v>79905764</v>
      </c>
      <c r="B201" s="5" t="s">
        <v>2140</v>
      </c>
      <c r="C201" s="118" t="s">
        <v>34</v>
      </c>
      <c r="D201" s="118" t="s">
        <v>1539</v>
      </c>
      <c r="E201" s="118" t="s">
        <v>813</v>
      </c>
      <c r="F201" s="118" t="s">
        <v>2141</v>
      </c>
      <c r="G201" s="118" t="s">
        <v>2142</v>
      </c>
      <c r="H201" s="118" t="s">
        <v>2143</v>
      </c>
      <c r="I201" s="5" t="s">
        <v>2144</v>
      </c>
      <c r="J201" s="118" t="s">
        <v>2145</v>
      </c>
      <c r="K201" s="118" t="s">
        <v>31</v>
      </c>
      <c r="L201" s="118" t="s">
        <v>31</v>
      </c>
      <c r="M201" s="118" t="s">
        <v>2146</v>
      </c>
      <c r="N201" s="118" t="s">
        <v>2147</v>
      </c>
      <c r="P201" s="118" t="s">
        <v>17</v>
      </c>
      <c r="Q201" s="9">
        <v>37.590000000000003</v>
      </c>
      <c r="R201" s="17"/>
      <c r="T201" s="14"/>
    </row>
    <row r="202" spans="1:21" x14ac:dyDescent="0.25">
      <c r="A202" s="121">
        <v>79905833</v>
      </c>
      <c r="B202" s="7" t="s">
        <v>2148</v>
      </c>
      <c r="C202" s="121" t="s">
        <v>24</v>
      </c>
      <c r="D202" s="121" t="s">
        <v>2149</v>
      </c>
      <c r="E202" s="121" t="s">
        <v>1976</v>
      </c>
      <c r="F202" s="121" t="s">
        <v>2150</v>
      </c>
      <c r="G202" s="121" t="s">
        <v>2151</v>
      </c>
      <c r="H202" s="121" t="s">
        <v>2152</v>
      </c>
      <c r="I202" s="7" t="s">
        <v>2153</v>
      </c>
      <c r="J202" s="121" t="s">
        <v>2151</v>
      </c>
      <c r="K202" s="121" t="s">
        <v>31</v>
      </c>
      <c r="L202" s="121" t="s">
        <v>31</v>
      </c>
      <c r="M202" s="121" t="s">
        <v>2154</v>
      </c>
      <c r="N202" s="121" t="s">
        <v>2155</v>
      </c>
      <c r="P202" s="118" t="s">
        <v>635</v>
      </c>
      <c r="Q202" s="9">
        <v>5857.62</v>
      </c>
      <c r="S202" s="14"/>
      <c r="T202" s="14"/>
    </row>
    <row r="203" spans="1:21" x14ac:dyDescent="0.25">
      <c r="A203" s="118">
        <v>79926657</v>
      </c>
      <c r="B203" s="5" t="s">
        <v>2156</v>
      </c>
      <c r="C203" s="118" t="s">
        <v>34</v>
      </c>
      <c r="D203" s="118" t="s">
        <v>899</v>
      </c>
      <c r="E203" s="118" t="s">
        <v>1099</v>
      </c>
      <c r="F203" s="118" t="s">
        <v>2157</v>
      </c>
      <c r="G203" s="118" t="s">
        <v>2158</v>
      </c>
      <c r="H203" s="118" t="s">
        <v>2159</v>
      </c>
      <c r="I203" s="5" t="s">
        <v>2160</v>
      </c>
      <c r="J203" s="118" t="s">
        <v>2161</v>
      </c>
      <c r="K203" s="118" t="s">
        <v>31</v>
      </c>
      <c r="L203" s="118" t="s">
        <v>31</v>
      </c>
      <c r="M203" s="118" t="s">
        <v>31</v>
      </c>
      <c r="N203" s="118" t="s">
        <v>2162</v>
      </c>
      <c r="P203" s="118" t="s">
        <v>636</v>
      </c>
      <c r="Q203" s="9">
        <v>2513.6</v>
      </c>
      <c r="S203" s="14"/>
    </row>
    <row r="204" spans="1:21" x14ac:dyDescent="0.25">
      <c r="A204" s="121">
        <v>79998585</v>
      </c>
      <c r="B204" s="7" t="s">
        <v>2163</v>
      </c>
      <c r="C204" s="121" t="s">
        <v>34</v>
      </c>
      <c r="D204" s="121" t="s">
        <v>2164</v>
      </c>
      <c r="E204" s="121" t="s">
        <v>907</v>
      </c>
      <c r="F204" s="121" t="s">
        <v>2165</v>
      </c>
      <c r="G204" s="121" t="s">
        <v>2166</v>
      </c>
      <c r="H204" s="121" t="s">
        <v>2167</v>
      </c>
      <c r="I204" s="7" t="s">
        <v>2168</v>
      </c>
      <c r="J204" s="121" t="s">
        <v>2169</v>
      </c>
      <c r="K204" s="121" t="s">
        <v>31</v>
      </c>
      <c r="L204" s="121" t="s">
        <v>31</v>
      </c>
      <c r="M204" s="121" t="s">
        <v>2170</v>
      </c>
      <c r="N204" s="121" t="s">
        <v>2171</v>
      </c>
      <c r="P204" s="118" t="s">
        <v>1125</v>
      </c>
      <c r="Q204" s="9">
        <v>106835.73</v>
      </c>
    </row>
    <row r="205" spans="1:21" x14ac:dyDescent="0.25">
      <c r="A205" s="118">
        <v>80052540</v>
      </c>
      <c r="B205" s="5" t="s">
        <v>2172</v>
      </c>
      <c r="C205" s="118" t="s">
        <v>34</v>
      </c>
      <c r="D205" s="118" t="s">
        <v>2173</v>
      </c>
      <c r="E205" s="118" t="s">
        <v>510</v>
      </c>
      <c r="F205" s="118" t="s">
        <v>2174</v>
      </c>
      <c r="G205" s="118" t="s">
        <v>2175</v>
      </c>
      <c r="H205" s="118" t="s">
        <v>2176</v>
      </c>
      <c r="I205" s="5" t="s">
        <v>2177</v>
      </c>
      <c r="J205" s="118" t="s">
        <v>2178</v>
      </c>
      <c r="K205" s="118" t="s">
        <v>31</v>
      </c>
      <c r="L205" s="118" t="s">
        <v>31</v>
      </c>
      <c r="M205" s="118" t="s">
        <v>2179</v>
      </c>
      <c r="N205" s="118" t="s">
        <v>2180</v>
      </c>
      <c r="P205" s="12" t="s">
        <v>631</v>
      </c>
      <c r="Q205" s="10">
        <f>SUM(Q203-(Q202+Q201))</f>
        <v>-3381.61</v>
      </c>
    </row>
    <row r="206" spans="1:21" x14ac:dyDescent="0.25">
      <c r="A206" s="549"/>
      <c r="B206" s="549"/>
      <c r="C206" s="549"/>
      <c r="D206" s="549"/>
      <c r="E206" s="549"/>
      <c r="F206" s="549"/>
      <c r="G206" s="549"/>
      <c r="H206" s="549"/>
      <c r="I206" s="549"/>
      <c r="J206" s="549"/>
      <c r="K206" s="118" t="s">
        <v>31</v>
      </c>
      <c r="L206" s="118" t="s">
        <v>31</v>
      </c>
      <c r="M206" s="118" t="s">
        <v>2181</v>
      </c>
      <c r="N206" s="118" t="s">
        <v>2182</v>
      </c>
      <c r="Q206" s="117"/>
      <c r="R206" s="117"/>
      <c r="S206" s="117"/>
      <c r="T206" s="117"/>
    </row>
    <row r="207" spans="1:21" x14ac:dyDescent="0.25">
      <c r="A207" s="546" t="s">
        <v>523</v>
      </c>
      <c r="B207" s="546"/>
      <c r="C207" s="546"/>
      <c r="D207" s="546"/>
      <c r="E207" s="546"/>
      <c r="F207" s="546"/>
      <c r="G207" s="546"/>
      <c r="H207" s="546"/>
      <c r="I207" s="546"/>
      <c r="J207" s="546"/>
      <c r="K207" s="546"/>
      <c r="L207" s="546"/>
      <c r="M207" s="546" t="s">
        <v>2183</v>
      </c>
      <c r="N207" s="546"/>
      <c r="P207" s="117" t="s">
        <v>639</v>
      </c>
      <c r="Q207" s="122"/>
      <c r="R207" s="122"/>
      <c r="S207" s="122"/>
      <c r="T207" s="122"/>
    </row>
    <row r="208" spans="1:21" x14ac:dyDescent="0.25">
      <c r="P208" s="603" t="s">
        <v>2184</v>
      </c>
      <c r="Q208" s="603"/>
      <c r="R208" s="603"/>
      <c r="S208" s="603"/>
      <c r="T208" s="603"/>
      <c r="U208" s="603"/>
    </row>
    <row r="209" spans="1:21" x14ac:dyDescent="0.25">
      <c r="P209" s="603"/>
      <c r="Q209" s="603"/>
      <c r="R209" s="603"/>
      <c r="S209" s="603"/>
      <c r="T209" s="603"/>
      <c r="U209" s="603"/>
    </row>
    <row r="210" spans="1:21" x14ac:dyDescent="0.25">
      <c r="A210" s="545" t="s">
        <v>1965</v>
      </c>
      <c r="B210" s="545"/>
      <c r="C210" s="545" t="s">
        <v>2</v>
      </c>
      <c r="D210" s="545"/>
      <c r="E210" s="545"/>
      <c r="F210" s="545"/>
      <c r="G210" s="545"/>
      <c r="H210" s="545" t="s">
        <v>3</v>
      </c>
      <c r="I210" s="545"/>
      <c r="J210" s="546" t="s">
        <v>2185</v>
      </c>
      <c r="K210" s="546"/>
      <c r="L210" s="546"/>
    </row>
    <row r="211" spans="1:21" x14ac:dyDescent="0.25">
      <c r="A211" s="545" t="s">
        <v>5</v>
      </c>
      <c r="B211" s="545"/>
      <c r="C211" s="545"/>
      <c r="D211" s="545"/>
      <c r="E211" s="545"/>
      <c r="F211" s="545"/>
      <c r="G211" s="545"/>
      <c r="H211" s="545"/>
      <c r="I211" s="545"/>
      <c r="J211" s="545"/>
      <c r="K211" s="545"/>
      <c r="L211" s="545"/>
      <c r="M211" s="545"/>
    </row>
    <row r="212" spans="1:21" x14ac:dyDescent="0.25">
      <c r="A212" s="126" t="s">
        <v>6</v>
      </c>
      <c r="B212" s="125" t="s">
        <v>7</v>
      </c>
      <c r="C212" s="126" t="s">
        <v>8</v>
      </c>
      <c r="D212" s="126" t="s">
        <v>9</v>
      </c>
      <c r="E212" s="126" t="s">
        <v>10</v>
      </c>
      <c r="F212" s="126" t="s">
        <v>11</v>
      </c>
      <c r="G212" s="126" t="s">
        <v>12</v>
      </c>
      <c r="H212" s="126" t="s">
        <v>13</v>
      </c>
      <c r="I212" s="125" t="s">
        <v>14</v>
      </c>
      <c r="J212" s="126" t="s">
        <v>11</v>
      </c>
      <c r="K212" s="126" t="s">
        <v>15</v>
      </c>
      <c r="L212" s="126" t="s">
        <v>16</v>
      </c>
      <c r="M212" s="126" t="s">
        <v>17</v>
      </c>
      <c r="N212" s="126" t="s">
        <v>18</v>
      </c>
      <c r="P212" s="552" t="s">
        <v>1964</v>
      </c>
      <c r="Q212" s="552"/>
    </row>
    <row r="213" spans="1:21" x14ac:dyDescent="0.25">
      <c r="A213" s="123">
        <v>80141526</v>
      </c>
      <c r="B213" s="5" t="s">
        <v>2186</v>
      </c>
      <c r="C213" s="123" t="s">
        <v>24</v>
      </c>
      <c r="D213" s="123" t="s">
        <v>772</v>
      </c>
      <c r="E213" s="123" t="s">
        <v>1976</v>
      </c>
      <c r="F213" s="123" t="s">
        <v>2187</v>
      </c>
      <c r="G213" s="123" t="s">
        <v>2188</v>
      </c>
      <c r="H213" s="123" t="s">
        <v>2189</v>
      </c>
      <c r="I213" s="5" t="s">
        <v>2190</v>
      </c>
      <c r="J213" s="123" t="s">
        <v>2191</v>
      </c>
      <c r="K213" s="123" t="s">
        <v>31</v>
      </c>
      <c r="L213" s="123" t="s">
        <v>31</v>
      </c>
      <c r="M213" s="123" t="s">
        <v>2192</v>
      </c>
      <c r="N213" s="123" t="s">
        <v>2193</v>
      </c>
      <c r="P213" s="123" t="s">
        <v>634</v>
      </c>
      <c r="Q213" s="123">
        <v>5</v>
      </c>
    </row>
    <row r="214" spans="1:21" x14ac:dyDescent="0.25">
      <c r="A214" s="127">
        <v>80217360</v>
      </c>
      <c r="B214" s="7" t="s">
        <v>2194</v>
      </c>
      <c r="C214" s="127" t="s">
        <v>24</v>
      </c>
      <c r="D214" s="127" t="s">
        <v>2195</v>
      </c>
      <c r="E214" s="127" t="s">
        <v>76</v>
      </c>
      <c r="F214" s="127" t="s">
        <v>2196</v>
      </c>
      <c r="G214" s="127" t="s">
        <v>2197</v>
      </c>
      <c r="H214" s="127" t="s">
        <v>2198</v>
      </c>
      <c r="I214" s="7" t="s">
        <v>2199</v>
      </c>
      <c r="J214" s="127" t="s">
        <v>2200</v>
      </c>
      <c r="K214" s="127" t="s">
        <v>31</v>
      </c>
      <c r="L214" s="127" t="s">
        <v>31</v>
      </c>
      <c r="M214" s="127" t="s">
        <v>31</v>
      </c>
      <c r="N214" s="127" t="s">
        <v>2201</v>
      </c>
      <c r="P214" s="123" t="s">
        <v>630</v>
      </c>
      <c r="Q214" s="50">
        <v>1</v>
      </c>
    </row>
    <row r="215" spans="1:21" x14ac:dyDescent="0.25">
      <c r="A215" s="123">
        <v>80217875</v>
      </c>
      <c r="B215" s="5" t="s">
        <v>2202</v>
      </c>
      <c r="C215" s="123" t="s">
        <v>24</v>
      </c>
      <c r="D215" s="123" t="s">
        <v>25</v>
      </c>
      <c r="E215" s="123" t="s">
        <v>352</v>
      </c>
      <c r="F215" s="123" t="s">
        <v>2203</v>
      </c>
      <c r="G215" s="123" t="s">
        <v>2204</v>
      </c>
      <c r="H215" s="123" t="s">
        <v>31</v>
      </c>
      <c r="I215" s="5" t="s">
        <v>2205</v>
      </c>
      <c r="J215" s="123" t="s">
        <v>2206</v>
      </c>
      <c r="K215" s="123" t="s">
        <v>31</v>
      </c>
      <c r="L215" s="123" t="s">
        <v>31</v>
      </c>
      <c r="M215" s="123" t="s">
        <v>31</v>
      </c>
      <c r="N215" s="123" t="s">
        <v>2207</v>
      </c>
      <c r="P215" s="123" t="s">
        <v>18</v>
      </c>
      <c r="Q215" s="50">
        <v>4</v>
      </c>
    </row>
    <row r="216" spans="1:21" x14ac:dyDescent="0.25">
      <c r="A216" s="127">
        <v>80217976</v>
      </c>
      <c r="B216" s="7" t="s">
        <v>2208</v>
      </c>
      <c r="C216" s="127" t="s">
        <v>24</v>
      </c>
      <c r="D216" s="127" t="s">
        <v>2209</v>
      </c>
      <c r="E216" s="127" t="s">
        <v>2210</v>
      </c>
      <c r="F216" s="127" t="s">
        <v>2211</v>
      </c>
      <c r="G216" s="127" t="s">
        <v>2212</v>
      </c>
      <c r="H216" s="127" t="s">
        <v>2213</v>
      </c>
      <c r="I216" s="7" t="s">
        <v>2214</v>
      </c>
      <c r="J216" s="127" t="s">
        <v>2213</v>
      </c>
      <c r="K216" s="127" t="s">
        <v>31</v>
      </c>
      <c r="L216" s="127" t="s">
        <v>31</v>
      </c>
      <c r="M216" s="127" t="s">
        <v>31</v>
      </c>
      <c r="N216" s="127" t="s">
        <v>2215</v>
      </c>
      <c r="P216" s="123" t="s">
        <v>783</v>
      </c>
      <c r="Q216" s="123">
        <v>0</v>
      </c>
    </row>
    <row r="217" spans="1:21" x14ac:dyDescent="0.25">
      <c r="A217" s="123">
        <v>80272466</v>
      </c>
      <c r="B217" s="5" t="s">
        <v>2216</v>
      </c>
      <c r="C217" s="123" t="s">
        <v>24</v>
      </c>
      <c r="D217" s="123" t="s">
        <v>2217</v>
      </c>
      <c r="E217" s="123" t="s">
        <v>68</v>
      </c>
      <c r="F217" s="123" t="s">
        <v>2218</v>
      </c>
      <c r="G217" s="123" t="s">
        <v>2219</v>
      </c>
      <c r="H217" s="123" t="s">
        <v>2220</v>
      </c>
      <c r="I217" s="5" t="s">
        <v>2221</v>
      </c>
      <c r="J217" s="123" t="s">
        <v>2222</v>
      </c>
      <c r="K217" s="123" t="s">
        <v>31</v>
      </c>
      <c r="L217" s="123" t="s">
        <v>31</v>
      </c>
      <c r="M217" s="123" t="s">
        <v>2223</v>
      </c>
      <c r="N217" s="123" t="s">
        <v>2224</v>
      </c>
      <c r="P217" s="123" t="s">
        <v>17</v>
      </c>
      <c r="Q217" s="9">
        <v>34.299999999999997</v>
      </c>
      <c r="R217" s="17"/>
      <c r="T217" s="14"/>
    </row>
    <row r="218" spans="1:21" x14ac:dyDescent="0.25">
      <c r="A218" s="549"/>
      <c r="B218" s="549"/>
      <c r="C218" s="549"/>
      <c r="D218" s="549"/>
      <c r="E218" s="549"/>
      <c r="F218" s="549"/>
      <c r="G218" s="549"/>
      <c r="H218" s="549"/>
      <c r="I218" s="549"/>
      <c r="J218" s="549"/>
      <c r="K218" s="123" t="s">
        <v>31</v>
      </c>
      <c r="L218" s="123" t="s">
        <v>31</v>
      </c>
      <c r="M218" s="123" t="s">
        <v>2225</v>
      </c>
      <c r="N218" s="123" t="s">
        <v>2226</v>
      </c>
      <c r="P218" s="123" t="s">
        <v>635</v>
      </c>
      <c r="Q218" s="9">
        <v>521.28</v>
      </c>
      <c r="S218" s="14"/>
      <c r="T218" s="14"/>
    </row>
    <row r="219" spans="1:21" x14ac:dyDescent="0.25">
      <c r="A219" s="546" t="s">
        <v>523</v>
      </c>
      <c r="B219" s="546"/>
      <c r="C219" s="546"/>
      <c r="D219" s="546"/>
      <c r="E219" s="546"/>
      <c r="F219" s="546"/>
      <c r="G219" s="546"/>
      <c r="H219" s="546"/>
      <c r="I219" s="546"/>
      <c r="J219" s="546"/>
      <c r="K219" s="546"/>
      <c r="L219" s="546"/>
      <c r="M219" s="546" t="s">
        <v>2227</v>
      </c>
      <c r="N219" s="546"/>
      <c r="P219" s="123" t="s">
        <v>636</v>
      </c>
      <c r="Q219" s="9">
        <v>4202.07</v>
      </c>
      <c r="S219" s="14"/>
    </row>
    <row r="220" spans="1:21" x14ac:dyDescent="0.25">
      <c r="P220" s="123" t="s">
        <v>1125</v>
      </c>
      <c r="Q220" s="9">
        <v>110482.22</v>
      </c>
    </row>
    <row r="221" spans="1:21" x14ac:dyDescent="0.25">
      <c r="P221" s="12" t="s">
        <v>631</v>
      </c>
      <c r="Q221" s="11">
        <f>SUM(Q219-(Q218+Q217))</f>
        <v>3646.49</v>
      </c>
    </row>
    <row r="222" spans="1:21" x14ac:dyDescent="0.25">
      <c r="Q222" s="124"/>
      <c r="R222" s="124"/>
      <c r="S222" s="124"/>
      <c r="T222" s="124"/>
    </row>
    <row r="223" spans="1:21" x14ac:dyDescent="0.25">
      <c r="P223" s="124" t="s">
        <v>639</v>
      </c>
      <c r="Q223" s="128"/>
      <c r="R223" s="128"/>
      <c r="S223" s="128"/>
      <c r="T223" s="128"/>
    </row>
    <row r="224" spans="1:21" x14ac:dyDescent="0.25">
      <c r="P224" s="603" t="s">
        <v>2228</v>
      </c>
      <c r="Q224" s="603"/>
      <c r="R224" s="603"/>
      <c r="S224" s="603"/>
      <c r="T224" s="603"/>
      <c r="U224" s="603"/>
    </row>
    <row r="225" spans="5:21" x14ac:dyDescent="0.25">
      <c r="P225" s="603"/>
      <c r="Q225" s="603"/>
      <c r="R225" s="603"/>
      <c r="S225" s="603"/>
      <c r="T225" s="603"/>
      <c r="U225" s="603"/>
    </row>
    <row r="226" spans="5:21" x14ac:dyDescent="0.25">
      <c r="E226" s="14"/>
      <c r="G226" s="14"/>
      <c r="I226" s="14"/>
      <c r="K226" s="14"/>
      <c r="M226" s="14"/>
    </row>
    <row r="227" spans="5:21" x14ac:dyDescent="0.25">
      <c r="E227" s="14"/>
      <c r="G227" s="14"/>
      <c r="I227" s="14"/>
      <c r="K227" s="14"/>
      <c r="M227" s="14"/>
    </row>
  </sheetData>
  <mergeCells count="124">
    <mergeCell ref="P224:U225"/>
    <mergeCell ref="A210:B210"/>
    <mergeCell ref="C210:G210"/>
    <mergeCell ref="H210:I210"/>
    <mergeCell ref="J210:L210"/>
    <mergeCell ref="A211:M211"/>
    <mergeCell ref="A218:J218"/>
    <mergeCell ref="A219:L219"/>
    <mergeCell ref="M219:N219"/>
    <mergeCell ref="P212:Q212"/>
    <mergeCell ref="A100:M100"/>
    <mergeCell ref="A109:J109"/>
    <mergeCell ref="A110:L110"/>
    <mergeCell ref="M110:N110"/>
    <mergeCell ref="D163:M163"/>
    <mergeCell ref="A174:J174"/>
    <mergeCell ref="A175:L175"/>
    <mergeCell ref="M175:N175"/>
    <mergeCell ref="P162:Q162"/>
    <mergeCell ref="P174:U175"/>
    <mergeCell ref="A160:B160"/>
    <mergeCell ref="C160:G160"/>
    <mergeCell ref="H160:I160"/>
    <mergeCell ref="J160:L160"/>
    <mergeCell ref="A161:M161"/>
    <mergeCell ref="A136:M136"/>
    <mergeCell ref="A152:J152"/>
    <mergeCell ref="A153:L153"/>
    <mergeCell ref="M153:N153"/>
    <mergeCell ref="A155:T155"/>
    <mergeCell ref="P137:Q137"/>
    <mergeCell ref="P149:U150"/>
    <mergeCell ref="P113:U114"/>
    <mergeCell ref="P101:Q101"/>
    <mergeCell ref="A83:M83"/>
    <mergeCell ref="A95:J95"/>
    <mergeCell ref="A96:L96"/>
    <mergeCell ref="M96:N96"/>
    <mergeCell ref="P96:U97"/>
    <mergeCell ref="P84:Q84"/>
    <mergeCell ref="A99:B99"/>
    <mergeCell ref="C99:G99"/>
    <mergeCell ref="H99:I99"/>
    <mergeCell ref="J99:L99"/>
    <mergeCell ref="A44:L44"/>
    <mergeCell ref="M44:N44"/>
    <mergeCell ref="P40:U44"/>
    <mergeCell ref="P28:Q28"/>
    <mergeCell ref="A47:B47"/>
    <mergeCell ref="C47:G47"/>
    <mergeCell ref="H47:I47"/>
    <mergeCell ref="J47:L47"/>
    <mergeCell ref="A48:M48"/>
    <mergeCell ref="P20:U23"/>
    <mergeCell ref="A7:M7"/>
    <mergeCell ref="D9:M9"/>
    <mergeCell ref="A22:J22"/>
    <mergeCell ref="A23:L23"/>
    <mergeCell ref="M23:N23"/>
    <mergeCell ref="P8:Q8"/>
    <mergeCell ref="A27:M27"/>
    <mergeCell ref="A43:J43"/>
    <mergeCell ref="A1:N1"/>
    <mergeCell ref="A6:B6"/>
    <mergeCell ref="C6:G6"/>
    <mergeCell ref="H6:I6"/>
    <mergeCell ref="J6:L6"/>
    <mergeCell ref="A26:B26"/>
    <mergeCell ref="C26:G26"/>
    <mergeCell ref="H26:I26"/>
    <mergeCell ref="J26:L26"/>
    <mergeCell ref="A60:J60"/>
    <mergeCell ref="A61:L61"/>
    <mergeCell ref="M61:N61"/>
    <mergeCell ref="P61:U63"/>
    <mergeCell ref="P49:Q49"/>
    <mergeCell ref="A82:B82"/>
    <mergeCell ref="C82:G82"/>
    <mergeCell ref="H82:I82"/>
    <mergeCell ref="J82:L82"/>
    <mergeCell ref="P66:Q66"/>
    <mergeCell ref="A64:B64"/>
    <mergeCell ref="C64:G64"/>
    <mergeCell ref="H64:I64"/>
    <mergeCell ref="J64:L64"/>
    <mergeCell ref="A65:M65"/>
    <mergeCell ref="A78:J78"/>
    <mergeCell ref="A79:L79"/>
    <mergeCell ref="M79:N79"/>
    <mergeCell ref="P78:U80"/>
    <mergeCell ref="A114:B114"/>
    <mergeCell ref="C114:G114"/>
    <mergeCell ref="H114:I114"/>
    <mergeCell ref="J114:L114"/>
    <mergeCell ref="A135:B135"/>
    <mergeCell ref="C135:G135"/>
    <mergeCell ref="H135:I135"/>
    <mergeCell ref="J135:L135"/>
    <mergeCell ref="A115:M115"/>
    <mergeCell ref="A131:J131"/>
    <mergeCell ref="A132:L132"/>
    <mergeCell ref="M132:N132"/>
    <mergeCell ref="P116:Q116"/>
    <mergeCell ref="P128:U129"/>
    <mergeCell ref="A207:L207"/>
    <mergeCell ref="M207:N207"/>
    <mergeCell ref="P196:Q196"/>
    <mergeCell ref="P208:U209"/>
    <mergeCell ref="A194:B194"/>
    <mergeCell ref="C194:G194"/>
    <mergeCell ref="H194:I194"/>
    <mergeCell ref="J194:L194"/>
    <mergeCell ref="A195:M195"/>
    <mergeCell ref="A206:J206"/>
    <mergeCell ref="A189:J189"/>
    <mergeCell ref="A190:L190"/>
    <mergeCell ref="M190:N190"/>
    <mergeCell ref="P180:Q180"/>
    <mergeCell ref="P192:U193"/>
    <mergeCell ref="A178:B178"/>
    <mergeCell ref="C178:G178"/>
    <mergeCell ref="H178:I178"/>
    <mergeCell ref="J178:L178"/>
    <mergeCell ref="A179:M179"/>
  </mergeCells>
  <pageMargins left="0.7" right="0.7" top="0.75" bottom="0.75" header="0.3" footer="0.3"/>
  <pageSetup paperSize="9" orientation="portrait" horizontalDpi="4294967293"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262DE-A4F4-418E-9E8A-AE2D157517A1}">
  <sheetPr codeName="Sheet7"/>
  <dimension ref="A1:U301"/>
  <sheetViews>
    <sheetView topLeftCell="A265" workbookViewId="0">
      <selection activeCell="J253" sqref="J253"/>
    </sheetView>
  </sheetViews>
  <sheetFormatPr defaultRowHeight="15" x14ac:dyDescent="0.25"/>
  <cols>
    <col min="1" max="1" width="13.5703125" bestFit="1" customWidth="1"/>
    <col min="2" max="2" width="8" bestFit="1" customWidth="1"/>
    <col min="3" max="3" width="9.5703125" bestFit="1" customWidth="1"/>
    <col min="4" max="4" width="11.28515625" bestFit="1" customWidth="1"/>
    <col min="5" max="5" width="10.28515625" bestFit="1" customWidth="1"/>
    <col min="6" max="6" width="8" bestFit="1" customWidth="1"/>
    <col min="16" max="16" width="15.85546875" bestFit="1" customWidth="1"/>
  </cols>
  <sheetData>
    <row r="1" spans="1:21" ht="15.75" x14ac:dyDescent="0.25">
      <c r="A1" s="638" t="s">
        <v>2614</v>
      </c>
      <c r="B1" s="638"/>
      <c r="C1" s="638"/>
      <c r="D1" s="638"/>
      <c r="E1" s="638"/>
      <c r="F1" s="638"/>
      <c r="G1" s="638"/>
      <c r="H1" s="638"/>
      <c r="I1" s="638"/>
      <c r="J1" s="638"/>
      <c r="K1" s="638"/>
      <c r="L1" s="638"/>
      <c r="M1" s="638"/>
      <c r="N1" s="638"/>
      <c r="O1" s="638"/>
      <c r="P1" s="638"/>
      <c r="Q1" s="638"/>
      <c r="R1" s="638"/>
      <c r="S1" s="638"/>
      <c r="T1" s="638"/>
      <c r="U1" s="638"/>
    </row>
    <row r="2" spans="1:21" ht="15.75" thickBot="1" x14ac:dyDescent="0.3"/>
    <row r="3" spans="1:21" ht="15.75" customHeight="1" thickBot="1" x14ac:dyDescent="0.3">
      <c r="A3" s="620" t="s">
        <v>2238</v>
      </c>
      <c r="B3" s="621"/>
      <c r="C3" s="621"/>
      <c r="D3" s="621"/>
      <c r="E3" s="621"/>
      <c r="F3" s="622"/>
      <c r="H3" s="545" t="s">
        <v>1</v>
      </c>
      <c r="I3" s="545"/>
      <c r="J3" s="545" t="s">
        <v>2</v>
      </c>
      <c r="K3" s="545"/>
      <c r="L3" s="545"/>
      <c r="M3" s="545"/>
      <c r="N3" s="545"/>
      <c r="O3" s="545" t="s">
        <v>3</v>
      </c>
      <c r="P3" s="545"/>
      <c r="Q3" s="546" t="s">
        <v>2239</v>
      </c>
      <c r="R3" s="546"/>
      <c r="S3" s="546"/>
    </row>
    <row r="4" spans="1:21" ht="15" customHeight="1" x14ac:dyDescent="0.25">
      <c r="A4" s="140" t="s">
        <v>2230</v>
      </c>
      <c r="B4" s="160" t="s">
        <v>2620</v>
      </c>
      <c r="C4" s="137" t="s">
        <v>2231</v>
      </c>
      <c r="D4" s="137" t="s">
        <v>2232</v>
      </c>
      <c r="E4" s="137" t="s">
        <v>2234</v>
      </c>
      <c r="F4" s="141" t="s">
        <v>2233</v>
      </c>
      <c r="G4" s="129"/>
      <c r="H4" s="545" t="s">
        <v>5</v>
      </c>
      <c r="I4" s="545"/>
      <c r="J4" s="545"/>
      <c r="K4" s="545"/>
      <c r="L4" s="545"/>
      <c r="M4" s="545"/>
      <c r="N4" s="545"/>
      <c r="O4" s="545"/>
      <c r="P4" s="545"/>
      <c r="Q4" s="545"/>
      <c r="R4" s="545"/>
      <c r="S4" s="545"/>
      <c r="T4" s="545"/>
    </row>
    <row r="5" spans="1:21" x14ac:dyDescent="0.25">
      <c r="A5" s="145" t="s">
        <v>1234</v>
      </c>
      <c r="B5" s="161">
        <v>0.01</v>
      </c>
      <c r="C5" s="138">
        <v>14.4</v>
      </c>
      <c r="D5" s="138">
        <v>34.9</v>
      </c>
      <c r="E5" s="139">
        <v>1.8</v>
      </c>
      <c r="F5" s="146" t="s">
        <v>18</v>
      </c>
      <c r="G5" s="129"/>
      <c r="H5" s="131" t="s">
        <v>6</v>
      </c>
      <c r="I5" s="130" t="s">
        <v>7</v>
      </c>
      <c r="J5" s="131" t="s">
        <v>8</v>
      </c>
      <c r="K5" s="131" t="s">
        <v>9</v>
      </c>
      <c r="L5" s="131" t="s">
        <v>10</v>
      </c>
      <c r="M5" s="131" t="s">
        <v>11</v>
      </c>
      <c r="N5" s="131" t="s">
        <v>12</v>
      </c>
      <c r="O5" s="131" t="s">
        <v>13</v>
      </c>
      <c r="P5" s="130" t="s">
        <v>14</v>
      </c>
      <c r="Q5" s="131" t="s">
        <v>11</v>
      </c>
      <c r="R5" s="131" t="s">
        <v>15</v>
      </c>
      <c r="S5" s="131" t="s">
        <v>16</v>
      </c>
      <c r="T5" s="131" t="s">
        <v>17</v>
      </c>
      <c r="U5" s="131" t="s">
        <v>18</v>
      </c>
    </row>
    <row r="6" spans="1:21" x14ac:dyDescent="0.25">
      <c r="A6" s="145" t="s">
        <v>2319</v>
      </c>
      <c r="B6" s="161">
        <v>0.01</v>
      </c>
      <c r="C6" s="138">
        <v>25</v>
      </c>
      <c r="D6" s="138">
        <v>47.2</v>
      </c>
      <c r="E6" s="139">
        <v>-1.96</v>
      </c>
      <c r="F6" s="146" t="s">
        <v>630</v>
      </c>
      <c r="G6" s="129"/>
      <c r="H6" s="129">
        <v>514814124</v>
      </c>
      <c r="I6" s="5" t="s">
        <v>2240</v>
      </c>
      <c r="J6" s="129" t="s">
        <v>24</v>
      </c>
      <c r="K6" s="129" t="s">
        <v>25</v>
      </c>
      <c r="L6" s="129" t="s">
        <v>2210</v>
      </c>
      <c r="M6" s="129" t="s">
        <v>2241</v>
      </c>
      <c r="N6" s="129" t="s">
        <v>2242</v>
      </c>
      <c r="O6" s="129" t="s">
        <v>2243</v>
      </c>
      <c r="P6" s="5" t="s">
        <v>2244</v>
      </c>
      <c r="Q6" s="129" t="s">
        <v>2242</v>
      </c>
      <c r="R6" s="129" t="s">
        <v>31</v>
      </c>
      <c r="S6" s="129" t="s">
        <v>31</v>
      </c>
      <c r="T6" s="129" t="s">
        <v>2245</v>
      </c>
      <c r="U6" s="129" t="s">
        <v>2246</v>
      </c>
    </row>
    <row r="7" spans="1:21" x14ac:dyDescent="0.25">
      <c r="A7" s="145" t="s">
        <v>2319</v>
      </c>
      <c r="B7" s="161">
        <v>0.01</v>
      </c>
      <c r="C7" s="138">
        <v>20</v>
      </c>
      <c r="D7" s="138">
        <v>46</v>
      </c>
      <c r="E7" s="139">
        <v>-1.77</v>
      </c>
      <c r="F7" s="146" t="s">
        <v>630</v>
      </c>
      <c r="G7" s="129"/>
      <c r="H7" s="132">
        <v>514814326</v>
      </c>
      <c r="I7" s="7" t="s">
        <v>2247</v>
      </c>
      <c r="J7" s="132" t="s">
        <v>24</v>
      </c>
      <c r="K7" s="132" t="s">
        <v>25</v>
      </c>
      <c r="L7" s="132" t="s">
        <v>907</v>
      </c>
      <c r="M7" s="132" t="s">
        <v>2248</v>
      </c>
      <c r="N7" s="132" t="s">
        <v>2249</v>
      </c>
      <c r="O7" s="132" t="s">
        <v>2250</v>
      </c>
      <c r="P7" s="7" t="s">
        <v>2251</v>
      </c>
      <c r="Q7" s="132" t="s">
        <v>2249</v>
      </c>
      <c r="R7" s="132" t="s">
        <v>31</v>
      </c>
      <c r="S7" s="132" t="s">
        <v>31</v>
      </c>
      <c r="T7" s="132" t="s">
        <v>2245</v>
      </c>
      <c r="U7" s="132" t="s">
        <v>2252</v>
      </c>
    </row>
    <row r="8" spans="1:21" x14ac:dyDescent="0.25">
      <c r="A8" s="145" t="s">
        <v>2318</v>
      </c>
      <c r="B8" s="161">
        <v>0.01</v>
      </c>
      <c r="C8" s="138">
        <v>30.5</v>
      </c>
      <c r="D8" s="138">
        <v>20.100000000000001</v>
      </c>
      <c r="E8" s="139">
        <v>-3.93</v>
      </c>
      <c r="F8" s="146" t="s">
        <v>630</v>
      </c>
      <c r="G8" s="129"/>
      <c r="H8" s="129">
        <v>514815297</v>
      </c>
      <c r="I8" s="5" t="s">
        <v>2253</v>
      </c>
      <c r="J8" s="129" t="s">
        <v>34</v>
      </c>
      <c r="K8" s="129" t="s">
        <v>25</v>
      </c>
      <c r="L8" s="129" t="s">
        <v>122</v>
      </c>
      <c r="M8" s="129" t="s">
        <v>2254</v>
      </c>
      <c r="N8" s="129" t="s">
        <v>2255</v>
      </c>
      <c r="O8" s="129" t="s">
        <v>2256</v>
      </c>
      <c r="P8" s="5" t="s">
        <v>2257</v>
      </c>
      <c r="Q8" s="129" t="s">
        <v>2256</v>
      </c>
      <c r="R8" s="129" t="s">
        <v>31</v>
      </c>
      <c r="S8" s="129" t="s">
        <v>31</v>
      </c>
      <c r="T8" s="129" t="s">
        <v>2258</v>
      </c>
      <c r="U8" s="129" t="s">
        <v>2259</v>
      </c>
    </row>
    <row r="9" spans="1:21" x14ac:dyDescent="0.25">
      <c r="A9" s="145" t="s">
        <v>1237</v>
      </c>
      <c r="B9" s="161">
        <v>0.01</v>
      </c>
      <c r="C9" s="138">
        <v>20</v>
      </c>
      <c r="D9" s="138">
        <v>24</v>
      </c>
      <c r="E9" s="139">
        <v>-3.34</v>
      </c>
      <c r="F9" s="146" t="s">
        <v>630</v>
      </c>
      <c r="G9" s="129"/>
      <c r="H9" s="132">
        <v>514816184</v>
      </c>
      <c r="I9" s="7" t="s">
        <v>2260</v>
      </c>
      <c r="J9" s="132" t="s">
        <v>1180</v>
      </c>
      <c r="K9" s="132" t="s">
        <v>25</v>
      </c>
      <c r="L9" s="132" t="s">
        <v>813</v>
      </c>
      <c r="M9" s="132" t="s">
        <v>2261</v>
      </c>
      <c r="N9" s="132" t="s">
        <v>2262</v>
      </c>
      <c r="O9" s="132" t="s">
        <v>2263</v>
      </c>
      <c r="P9" s="7" t="s">
        <v>2264</v>
      </c>
      <c r="Q9" s="132" t="s">
        <v>2265</v>
      </c>
      <c r="R9" s="562" t="s">
        <v>52</v>
      </c>
      <c r="S9" s="562"/>
      <c r="T9" s="562"/>
      <c r="U9" s="562"/>
    </row>
    <row r="10" spans="1:21" x14ac:dyDescent="0.25">
      <c r="A10" s="145" t="s">
        <v>1237</v>
      </c>
      <c r="B10" s="161">
        <v>0.01</v>
      </c>
      <c r="C10" s="138">
        <v>30</v>
      </c>
      <c r="D10" s="138">
        <v>19</v>
      </c>
      <c r="E10" s="139">
        <v>3.16</v>
      </c>
      <c r="F10" s="146" t="s">
        <v>18</v>
      </c>
      <c r="G10" s="129"/>
      <c r="H10" s="129">
        <v>514817085</v>
      </c>
      <c r="I10" s="5" t="s">
        <v>2266</v>
      </c>
      <c r="J10" s="129" t="s">
        <v>24</v>
      </c>
      <c r="K10" s="129" t="s">
        <v>25</v>
      </c>
      <c r="L10" s="129" t="s">
        <v>700</v>
      </c>
      <c r="M10" s="129" t="s">
        <v>2267</v>
      </c>
      <c r="N10" s="129" t="s">
        <v>2268</v>
      </c>
      <c r="O10" s="129" t="s">
        <v>2269</v>
      </c>
      <c r="P10" s="5" t="s">
        <v>2270</v>
      </c>
      <c r="Q10" s="129" t="s">
        <v>2269</v>
      </c>
      <c r="R10" s="129" t="s">
        <v>31</v>
      </c>
      <c r="S10" s="129" t="s">
        <v>31</v>
      </c>
      <c r="T10" s="129" t="s">
        <v>234</v>
      </c>
      <c r="U10" s="129" t="s">
        <v>2271</v>
      </c>
    </row>
    <row r="11" spans="1:21" x14ac:dyDescent="0.25">
      <c r="A11" s="145" t="s">
        <v>1237</v>
      </c>
      <c r="B11" s="161">
        <v>0.01</v>
      </c>
      <c r="C11" s="138">
        <v>20</v>
      </c>
      <c r="D11" s="138">
        <v>12.7</v>
      </c>
      <c r="E11" s="139">
        <v>-1.98</v>
      </c>
      <c r="F11" s="146" t="s">
        <v>630</v>
      </c>
      <c r="G11" s="129"/>
      <c r="H11" s="132">
        <v>514857512</v>
      </c>
      <c r="I11" s="7" t="s">
        <v>2272</v>
      </c>
      <c r="J11" s="132" t="s">
        <v>34</v>
      </c>
      <c r="K11" s="132" t="s">
        <v>25</v>
      </c>
      <c r="L11" s="132" t="s">
        <v>2029</v>
      </c>
      <c r="M11" s="132" t="s">
        <v>2273</v>
      </c>
      <c r="N11" s="132" t="s">
        <v>2274</v>
      </c>
      <c r="O11" s="132" t="s">
        <v>2275</v>
      </c>
      <c r="P11" s="7" t="s">
        <v>2276</v>
      </c>
      <c r="Q11" s="132" t="s">
        <v>2274</v>
      </c>
      <c r="R11" s="132" t="s">
        <v>31</v>
      </c>
      <c r="S11" s="132" t="s">
        <v>31</v>
      </c>
      <c r="T11" s="132" t="s">
        <v>234</v>
      </c>
      <c r="U11" s="132" t="s">
        <v>229</v>
      </c>
    </row>
    <row r="12" spans="1:21" x14ac:dyDescent="0.25">
      <c r="A12" s="145" t="s">
        <v>1237</v>
      </c>
      <c r="B12" s="161">
        <v>0.01</v>
      </c>
      <c r="C12" s="138">
        <v>30</v>
      </c>
      <c r="D12" s="138">
        <v>42.1</v>
      </c>
      <c r="E12" s="139">
        <v>-0.89</v>
      </c>
      <c r="F12" s="146" t="s">
        <v>630</v>
      </c>
      <c r="G12" s="129"/>
      <c r="H12" s="129">
        <v>514857564</v>
      </c>
      <c r="I12" s="5" t="s">
        <v>2277</v>
      </c>
      <c r="J12" s="129" t="s">
        <v>34</v>
      </c>
      <c r="K12" s="129" t="s">
        <v>25</v>
      </c>
      <c r="L12" s="129" t="s">
        <v>907</v>
      </c>
      <c r="M12" s="129" t="s">
        <v>2278</v>
      </c>
      <c r="N12" s="129" t="s">
        <v>2279</v>
      </c>
      <c r="O12" s="129" t="s">
        <v>2280</v>
      </c>
      <c r="P12" s="5" t="s">
        <v>2281</v>
      </c>
      <c r="Q12" s="129" t="s">
        <v>2279</v>
      </c>
      <c r="R12" s="129" t="s">
        <v>31</v>
      </c>
      <c r="S12" s="129" t="s">
        <v>31</v>
      </c>
      <c r="T12" s="129" t="s">
        <v>234</v>
      </c>
      <c r="U12" s="129" t="s">
        <v>1395</v>
      </c>
    </row>
    <row r="13" spans="1:21" x14ac:dyDescent="0.25">
      <c r="A13" s="145" t="s">
        <v>2320</v>
      </c>
      <c r="B13" s="161">
        <v>0.01</v>
      </c>
      <c r="C13" s="138">
        <v>30</v>
      </c>
      <c r="D13" s="138">
        <v>60</v>
      </c>
      <c r="E13" s="139">
        <v>-1.46</v>
      </c>
      <c r="F13" s="146" t="s">
        <v>630</v>
      </c>
      <c r="G13" s="129"/>
      <c r="H13" s="132">
        <v>514889112</v>
      </c>
      <c r="I13" s="7" t="s">
        <v>2282</v>
      </c>
      <c r="J13" s="132" t="s">
        <v>34</v>
      </c>
      <c r="K13" s="132" t="s">
        <v>25</v>
      </c>
      <c r="L13" s="132" t="s">
        <v>813</v>
      </c>
      <c r="M13" s="132" t="s">
        <v>2283</v>
      </c>
      <c r="N13" s="132" t="s">
        <v>2284</v>
      </c>
      <c r="O13" s="132" t="s">
        <v>2285</v>
      </c>
      <c r="P13" s="7" t="s">
        <v>2286</v>
      </c>
      <c r="Q13" s="132" t="s">
        <v>2287</v>
      </c>
      <c r="R13" s="132" t="s">
        <v>31</v>
      </c>
      <c r="S13" s="132" t="s">
        <v>31</v>
      </c>
      <c r="T13" s="132" t="s">
        <v>31</v>
      </c>
      <c r="U13" s="132" t="s">
        <v>2288</v>
      </c>
    </row>
    <row r="14" spans="1:21" x14ac:dyDescent="0.25">
      <c r="A14" s="147" t="s">
        <v>1239</v>
      </c>
      <c r="B14" s="161">
        <v>0.01</v>
      </c>
      <c r="C14" s="144">
        <v>44</v>
      </c>
      <c r="D14" s="144">
        <v>40</v>
      </c>
      <c r="E14" s="148">
        <v>3.01</v>
      </c>
      <c r="F14" s="146" t="s">
        <v>18</v>
      </c>
      <c r="G14" s="129"/>
      <c r="H14" s="129">
        <v>514889153</v>
      </c>
      <c r="I14" s="5" t="s">
        <v>2289</v>
      </c>
      <c r="J14" s="129" t="s">
        <v>24</v>
      </c>
      <c r="K14" s="129" t="s">
        <v>25</v>
      </c>
      <c r="L14" s="129" t="s">
        <v>907</v>
      </c>
      <c r="M14" s="129" t="s">
        <v>2290</v>
      </c>
      <c r="N14" s="129" t="s">
        <v>2291</v>
      </c>
      <c r="O14" s="129" t="s">
        <v>2292</v>
      </c>
      <c r="P14" s="5" t="s">
        <v>2293</v>
      </c>
      <c r="Q14" s="129" t="s">
        <v>2294</v>
      </c>
      <c r="R14" s="129" t="s">
        <v>31</v>
      </c>
      <c r="S14" s="129" t="s">
        <v>31</v>
      </c>
      <c r="T14" s="129" t="s">
        <v>31</v>
      </c>
      <c r="U14" s="129" t="s">
        <v>2295</v>
      </c>
    </row>
    <row r="15" spans="1:21" x14ac:dyDescent="0.25">
      <c r="A15" s="145" t="s">
        <v>1236</v>
      </c>
      <c r="B15" s="161">
        <v>0.01</v>
      </c>
      <c r="C15" s="138">
        <v>0</v>
      </c>
      <c r="D15" s="138">
        <v>0</v>
      </c>
      <c r="E15" s="139">
        <v>0</v>
      </c>
      <c r="F15" s="146" t="s">
        <v>783</v>
      </c>
      <c r="G15" s="129"/>
      <c r="H15" s="132">
        <v>514889177</v>
      </c>
      <c r="I15" s="7" t="s">
        <v>2296</v>
      </c>
      <c r="J15" s="132" t="s">
        <v>24</v>
      </c>
      <c r="K15" s="132" t="s">
        <v>25</v>
      </c>
      <c r="L15" s="132" t="s">
        <v>2029</v>
      </c>
      <c r="M15" s="132" t="s">
        <v>2297</v>
      </c>
      <c r="N15" s="132" t="s">
        <v>2298</v>
      </c>
      <c r="O15" s="132" t="s">
        <v>2299</v>
      </c>
      <c r="P15" s="7" t="s">
        <v>2300</v>
      </c>
      <c r="Q15" s="132" t="s">
        <v>2298</v>
      </c>
      <c r="R15" s="132" t="s">
        <v>31</v>
      </c>
      <c r="S15" s="132" t="s">
        <v>31</v>
      </c>
      <c r="T15" s="132" t="s">
        <v>31</v>
      </c>
      <c r="U15" s="132" t="s">
        <v>2301</v>
      </c>
    </row>
    <row r="16" spans="1:21" ht="15.75" thickBot="1" x14ac:dyDescent="0.3">
      <c r="A16" s="145" t="s">
        <v>1236</v>
      </c>
      <c r="B16" s="161">
        <v>0.01</v>
      </c>
      <c r="C16" s="138">
        <v>20</v>
      </c>
      <c r="D16" s="138">
        <v>30.8</v>
      </c>
      <c r="E16" s="139">
        <v>-2.61</v>
      </c>
      <c r="F16" s="146" t="s">
        <v>630</v>
      </c>
      <c r="G16" s="129"/>
      <c r="H16" s="129">
        <v>514889235</v>
      </c>
      <c r="I16" s="5" t="s">
        <v>2302</v>
      </c>
      <c r="J16" s="129" t="s">
        <v>24</v>
      </c>
      <c r="K16" s="129" t="s">
        <v>25</v>
      </c>
      <c r="L16" s="129" t="s">
        <v>1105</v>
      </c>
      <c r="M16" s="129" t="s">
        <v>2303</v>
      </c>
      <c r="N16" s="129" t="s">
        <v>2304</v>
      </c>
      <c r="O16" s="129" t="s">
        <v>2305</v>
      </c>
      <c r="P16" s="5" t="s">
        <v>2306</v>
      </c>
      <c r="Q16" s="129" t="s">
        <v>2304</v>
      </c>
      <c r="R16" s="129" t="s">
        <v>31</v>
      </c>
      <c r="S16" s="129" t="s">
        <v>31</v>
      </c>
      <c r="T16" s="129" t="s">
        <v>31</v>
      </c>
      <c r="U16" s="129" t="s">
        <v>1048</v>
      </c>
    </row>
    <row r="17" spans="1:21" ht="15.75" thickBot="1" x14ac:dyDescent="0.3">
      <c r="A17" s="143" t="s">
        <v>634</v>
      </c>
      <c r="B17" s="629">
        <v>12</v>
      </c>
      <c r="C17" s="630"/>
      <c r="D17" s="630"/>
      <c r="E17" s="630"/>
      <c r="F17" s="631"/>
      <c r="H17" s="132">
        <v>514928924</v>
      </c>
      <c r="I17" s="7" t="s">
        <v>2307</v>
      </c>
      <c r="J17" s="132" t="s">
        <v>24</v>
      </c>
      <c r="K17" s="132" t="s">
        <v>25</v>
      </c>
      <c r="L17" s="132" t="s">
        <v>907</v>
      </c>
      <c r="M17" s="132" t="s">
        <v>2308</v>
      </c>
      <c r="N17" s="132" t="s">
        <v>2309</v>
      </c>
      <c r="O17" s="132" t="s">
        <v>2310</v>
      </c>
      <c r="P17" s="7" t="s">
        <v>2311</v>
      </c>
      <c r="Q17" s="132" t="s">
        <v>2310</v>
      </c>
      <c r="R17" s="132" t="s">
        <v>31</v>
      </c>
      <c r="S17" s="132" t="s">
        <v>31</v>
      </c>
      <c r="T17" s="132" t="s">
        <v>2245</v>
      </c>
      <c r="U17" s="132" t="s">
        <v>1735</v>
      </c>
    </row>
    <row r="18" spans="1:21" ht="15.75" thickBot="1" x14ac:dyDescent="0.3">
      <c r="A18" s="143" t="s">
        <v>2612</v>
      </c>
      <c r="B18" s="629">
        <v>7</v>
      </c>
      <c r="C18" s="630">
        <v>7</v>
      </c>
      <c r="D18" s="630"/>
      <c r="E18" s="630"/>
      <c r="F18" s="631"/>
      <c r="H18" s="549"/>
      <c r="I18" s="549"/>
      <c r="J18" s="549"/>
      <c r="K18" s="549"/>
      <c r="L18" s="549"/>
      <c r="M18" s="549"/>
      <c r="N18" s="549"/>
      <c r="O18" s="549"/>
      <c r="P18" s="549"/>
      <c r="Q18" s="549"/>
      <c r="R18" s="129" t="s">
        <v>31</v>
      </c>
      <c r="S18" s="129" t="s">
        <v>31</v>
      </c>
      <c r="T18" s="129" t="s">
        <v>2312</v>
      </c>
      <c r="U18" s="129" t="s">
        <v>2313</v>
      </c>
    </row>
    <row r="19" spans="1:21" ht="15.75" thickBot="1" x14ac:dyDescent="0.3">
      <c r="A19" s="143" t="s">
        <v>2613</v>
      </c>
      <c r="B19" s="629">
        <f>SUM(B17-B18)</f>
        <v>5</v>
      </c>
      <c r="C19" s="630"/>
      <c r="D19" s="630"/>
      <c r="E19" s="630"/>
      <c r="F19" s="631"/>
      <c r="H19" s="546" t="s">
        <v>523</v>
      </c>
      <c r="I19" s="546"/>
      <c r="J19" s="546"/>
      <c r="K19" s="546"/>
      <c r="L19" s="546"/>
      <c r="M19" s="546"/>
      <c r="N19" s="546"/>
      <c r="O19" s="546"/>
      <c r="P19" s="546"/>
      <c r="Q19" s="546"/>
      <c r="R19" s="546"/>
      <c r="S19" s="546"/>
      <c r="T19" s="546" t="s">
        <v>2314</v>
      </c>
      <c r="U19" s="546"/>
    </row>
    <row r="20" spans="1:21" ht="15.75" thickBot="1" x14ac:dyDescent="0.3">
      <c r="A20" s="143" t="s">
        <v>2235</v>
      </c>
      <c r="B20" s="632">
        <f>SUM(C6,C7,C8,C9,C11,C12,C13,C16)</f>
        <v>195.5</v>
      </c>
      <c r="C20" s="633"/>
      <c r="D20" s="633"/>
      <c r="E20" s="633"/>
      <c r="F20" s="634"/>
    </row>
    <row r="21" spans="1:21" ht="15.75" thickBot="1" x14ac:dyDescent="0.3">
      <c r="A21" s="143" t="s">
        <v>2236</v>
      </c>
      <c r="B21" s="632">
        <f>SUM(D14,D10,D5)</f>
        <v>93.9</v>
      </c>
      <c r="C21" s="633"/>
      <c r="D21" s="633"/>
      <c r="E21" s="633"/>
      <c r="F21" s="634"/>
    </row>
    <row r="22" spans="1:21" ht="15.75" thickBot="1" x14ac:dyDescent="0.3">
      <c r="A22" s="143" t="s">
        <v>2237</v>
      </c>
      <c r="B22" s="623">
        <f>SUM(E16,E13,E12,E11,E9,E8,E7,E6)</f>
        <v>-17.939999999999998</v>
      </c>
      <c r="C22" s="624"/>
      <c r="D22" s="624"/>
      <c r="E22" s="624"/>
      <c r="F22" s="625"/>
    </row>
    <row r="23" spans="1:21" ht="15.75" thickBot="1" x14ac:dyDescent="0.3">
      <c r="A23" s="143" t="s">
        <v>636</v>
      </c>
      <c r="B23" s="623">
        <f>SUM(E14,E10,E5)</f>
        <v>7.97</v>
      </c>
      <c r="C23" s="624"/>
      <c r="D23" s="624"/>
      <c r="E23" s="624"/>
      <c r="F23" s="625"/>
    </row>
    <row r="24" spans="1:21" ht="15.75" thickBot="1" x14ac:dyDescent="0.3">
      <c r="A24" s="143" t="s">
        <v>2321</v>
      </c>
      <c r="B24" s="623">
        <v>-0.38</v>
      </c>
      <c r="C24" s="624"/>
      <c r="D24" s="624"/>
      <c r="E24" s="624"/>
      <c r="F24" s="625"/>
    </row>
    <row r="25" spans="1:21" ht="15.75" thickBot="1" x14ac:dyDescent="0.3">
      <c r="A25" s="143" t="s">
        <v>1125</v>
      </c>
      <c r="B25" s="623">
        <v>91.61</v>
      </c>
      <c r="C25" s="624"/>
      <c r="D25" s="624"/>
      <c r="E25" s="624"/>
      <c r="F25" s="625"/>
    </row>
    <row r="26" spans="1:21" ht="15.75" thickBot="1" x14ac:dyDescent="0.3">
      <c r="A26" s="143" t="s">
        <v>636</v>
      </c>
      <c r="B26" s="626">
        <f>SUM(B22:F24)</f>
        <v>-10.35</v>
      </c>
      <c r="C26" s="627"/>
      <c r="D26" s="627"/>
      <c r="E26" s="627"/>
      <c r="F26" s="628"/>
    </row>
    <row r="28" spans="1:21" ht="15.75" thickBot="1" x14ac:dyDescent="0.3"/>
    <row r="29" spans="1:21" ht="15.75" customHeight="1" thickBot="1" x14ac:dyDescent="0.3">
      <c r="A29" s="620" t="s">
        <v>2315</v>
      </c>
      <c r="B29" s="621"/>
      <c r="C29" s="621"/>
      <c r="D29" s="621"/>
      <c r="E29" s="621"/>
      <c r="F29" s="622"/>
      <c r="H29" s="545" t="s">
        <v>1</v>
      </c>
      <c r="I29" s="545"/>
      <c r="J29" s="545" t="s">
        <v>2</v>
      </c>
      <c r="K29" s="545"/>
      <c r="L29" s="545"/>
      <c r="M29" s="545"/>
      <c r="N29" s="545"/>
      <c r="O29" s="545" t="s">
        <v>3</v>
      </c>
      <c r="P29" s="545"/>
      <c r="Q29" s="546" t="s">
        <v>2322</v>
      </c>
      <c r="R29" s="546"/>
      <c r="S29" s="546"/>
    </row>
    <row r="30" spans="1:21" x14ac:dyDescent="0.25">
      <c r="A30" s="140" t="s">
        <v>2230</v>
      </c>
      <c r="B30" s="160" t="s">
        <v>2620</v>
      </c>
      <c r="C30" s="137" t="s">
        <v>2231</v>
      </c>
      <c r="D30" s="137" t="s">
        <v>2232</v>
      </c>
      <c r="E30" s="137" t="s">
        <v>2234</v>
      </c>
      <c r="F30" s="141" t="s">
        <v>2233</v>
      </c>
      <c r="H30" s="545" t="s">
        <v>5</v>
      </c>
      <c r="I30" s="545"/>
      <c r="J30" s="545"/>
      <c r="K30" s="545"/>
      <c r="L30" s="545"/>
      <c r="M30" s="545"/>
      <c r="N30" s="545"/>
      <c r="O30" s="545"/>
      <c r="P30" s="545"/>
      <c r="Q30" s="545"/>
      <c r="R30" s="545"/>
      <c r="S30" s="545"/>
      <c r="T30" s="545"/>
    </row>
    <row r="31" spans="1:21" x14ac:dyDescent="0.25">
      <c r="A31" s="145" t="s">
        <v>2394</v>
      </c>
      <c r="B31" s="161">
        <v>0.01</v>
      </c>
      <c r="C31" s="138">
        <v>30</v>
      </c>
      <c r="D31" s="138">
        <v>12.5</v>
      </c>
      <c r="E31" s="138">
        <v>-2.14</v>
      </c>
      <c r="F31" s="146" t="s">
        <v>630</v>
      </c>
      <c r="H31" s="135" t="s">
        <v>6</v>
      </c>
      <c r="I31" s="134" t="s">
        <v>7</v>
      </c>
      <c r="J31" s="135" t="s">
        <v>8</v>
      </c>
      <c r="K31" s="135" t="s">
        <v>9</v>
      </c>
      <c r="L31" s="135" t="s">
        <v>10</v>
      </c>
      <c r="M31" s="135" t="s">
        <v>11</v>
      </c>
      <c r="N31" s="135" t="s">
        <v>12</v>
      </c>
      <c r="O31" s="135" t="s">
        <v>13</v>
      </c>
      <c r="P31" s="134" t="s">
        <v>14</v>
      </c>
      <c r="Q31" s="135" t="s">
        <v>11</v>
      </c>
      <c r="R31" s="135" t="s">
        <v>15</v>
      </c>
      <c r="S31" s="135" t="s">
        <v>16</v>
      </c>
      <c r="T31" s="135" t="s">
        <v>17</v>
      </c>
      <c r="U31" s="135" t="s">
        <v>18</v>
      </c>
    </row>
    <row r="32" spans="1:21" x14ac:dyDescent="0.25">
      <c r="A32" s="145" t="s">
        <v>1234</v>
      </c>
      <c r="B32" s="161">
        <v>0.01</v>
      </c>
      <c r="C32" s="138">
        <v>20</v>
      </c>
      <c r="D32" s="138">
        <v>10.4</v>
      </c>
      <c r="E32" s="138">
        <v>-4.0199999999999996</v>
      </c>
      <c r="F32" s="146" t="s">
        <v>630</v>
      </c>
      <c r="H32" s="133">
        <v>515064870</v>
      </c>
      <c r="I32" s="5" t="s">
        <v>2323</v>
      </c>
      <c r="J32" s="133" t="s">
        <v>24</v>
      </c>
      <c r="K32" s="133" t="s">
        <v>128</v>
      </c>
      <c r="L32" s="133" t="s">
        <v>700</v>
      </c>
      <c r="M32" s="133" t="s">
        <v>2324</v>
      </c>
      <c r="N32" s="133" t="s">
        <v>2325</v>
      </c>
      <c r="O32" s="133" t="s">
        <v>2326</v>
      </c>
      <c r="P32" s="5" t="s">
        <v>2327</v>
      </c>
      <c r="Q32" s="133" t="s">
        <v>2325</v>
      </c>
      <c r="R32" s="133" t="s">
        <v>31</v>
      </c>
      <c r="S32" s="133" t="s">
        <v>31</v>
      </c>
      <c r="T32" s="133" t="s">
        <v>31</v>
      </c>
      <c r="U32" s="133" t="s">
        <v>2328</v>
      </c>
    </row>
    <row r="33" spans="1:21" x14ac:dyDescent="0.25">
      <c r="A33" s="145" t="s">
        <v>1234</v>
      </c>
      <c r="B33" s="161">
        <v>0.02</v>
      </c>
      <c r="C33" s="138">
        <v>30</v>
      </c>
      <c r="D33" s="138">
        <v>22.1</v>
      </c>
      <c r="E33" s="138">
        <v>2.42</v>
      </c>
      <c r="F33" s="146" t="s">
        <v>18</v>
      </c>
      <c r="H33" s="136">
        <v>515065217</v>
      </c>
      <c r="I33" s="7" t="s">
        <v>2329</v>
      </c>
      <c r="J33" s="136" t="s">
        <v>24</v>
      </c>
      <c r="K33" s="136" t="s">
        <v>128</v>
      </c>
      <c r="L33" s="136" t="s">
        <v>2210</v>
      </c>
      <c r="M33" s="136" t="s">
        <v>2330</v>
      </c>
      <c r="N33" s="136" t="s">
        <v>2331</v>
      </c>
      <c r="O33" s="136" t="s">
        <v>2332</v>
      </c>
      <c r="P33" s="7" t="s">
        <v>2333</v>
      </c>
      <c r="Q33" s="136" t="s">
        <v>2332</v>
      </c>
      <c r="R33" s="136" t="s">
        <v>31</v>
      </c>
      <c r="S33" s="136" t="s">
        <v>31</v>
      </c>
      <c r="T33" s="136" t="s">
        <v>31</v>
      </c>
      <c r="U33" s="136" t="s">
        <v>2334</v>
      </c>
    </row>
    <row r="34" spans="1:21" x14ac:dyDescent="0.25">
      <c r="A34" s="145" t="s">
        <v>2318</v>
      </c>
      <c r="B34" s="161">
        <v>0.02</v>
      </c>
      <c r="C34" s="138">
        <v>20</v>
      </c>
      <c r="D34" s="138">
        <v>10</v>
      </c>
      <c r="E34" s="138">
        <v>3.07</v>
      </c>
      <c r="F34" s="146" t="s">
        <v>18</v>
      </c>
      <c r="H34" s="133">
        <v>515065368</v>
      </c>
      <c r="I34" s="5" t="s">
        <v>2335</v>
      </c>
      <c r="J34" s="133" t="s">
        <v>24</v>
      </c>
      <c r="K34" s="133" t="s">
        <v>25</v>
      </c>
      <c r="L34" s="133" t="s">
        <v>907</v>
      </c>
      <c r="M34" s="133" t="s">
        <v>2336</v>
      </c>
      <c r="N34" s="133" t="s">
        <v>2337</v>
      </c>
      <c r="O34" s="133" t="s">
        <v>2338</v>
      </c>
      <c r="P34" s="5" t="s">
        <v>2339</v>
      </c>
      <c r="Q34" s="133" t="s">
        <v>2337</v>
      </c>
      <c r="R34" s="133" t="s">
        <v>31</v>
      </c>
      <c r="S34" s="133" t="s">
        <v>31</v>
      </c>
      <c r="T34" s="133" t="s">
        <v>31</v>
      </c>
      <c r="U34" s="133" t="s">
        <v>2340</v>
      </c>
    </row>
    <row r="35" spans="1:21" x14ac:dyDescent="0.25">
      <c r="A35" s="145" t="s">
        <v>1237</v>
      </c>
      <c r="B35" s="161">
        <v>0.01</v>
      </c>
      <c r="C35" s="138">
        <v>30</v>
      </c>
      <c r="D35" s="138">
        <v>29.7</v>
      </c>
      <c r="E35" s="138">
        <v>-3.29</v>
      </c>
      <c r="F35" s="146" t="s">
        <v>630</v>
      </c>
      <c r="H35" s="136">
        <v>515065433</v>
      </c>
      <c r="I35" s="7" t="s">
        <v>2341</v>
      </c>
      <c r="J35" s="136" t="s">
        <v>24</v>
      </c>
      <c r="K35" s="136" t="s">
        <v>25</v>
      </c>
      <c r="L35" s="136" t="s">
        <v>68</v>
      </c>
      <c r="M35" s="136" t="s">
        <v>2342</v>
      </c>
      <c r="N35" s="136" t="s">
        <v>2343</v>
      </c>
      <c r="O35" s="136" t="s">
        <v>2344</v>
      </c>
      <c r="P35" s="7" t="s">
        <v>2345</v>
      </c>
      <c r="Q35" s="136" t="s">
        <v>2343</v>
      </c>
      <c r="R35" s="136" t="s">
        <v>31</v>
      </c>
      <c r="S35" s="136" t="s">
        <v>31</v>
      </c>
      <c r="T35" s="136" t="s">
        <v>31</v>
      </c>
      <c r="U35" s="136" t="s">
        <v>2346</v>
      </c>
    </row>
    <row r="36" spans="1:21" x14ac:dyDescent="0.25">
      <c r="A36" s="145" t="s">
        <v>1232</v>
      </c>
      <c r="B36" s="161">
        <v>0.01</v>
      </c>
      <c r="C36" s="138">
        <v>35</v>
      </c>
      <c r="D36" s="138">
        <v>45</v>
      </c>
      <c r="E36" s="138">
        <v>-3.64</v>
      </c>
      <c r="F36" s="146" t="s">
        <v>630</v>
      </c>
      <c r="H36" s="133">
        <v>515065601</v>
      </c>
      <c r="I36" s="5" t="s">
        <v>2347</v>
      </c>
      <c r="J36" s="133" t="s">
        <v>34</v>
      </c>
      <c r="K36" s="133" t="s">
        <v>25</v>
      </c>
      <c r="L36" s="133" t="s">
        <v>813</v>
      </c>
      <c r="M36" s="133" t="s">
        <v>2348</v>
      </c>
      <c r="N36" s="133" t="s">
        <v>2349</v>
      </c>
      <c r="O36" s="133" t="s">
        <v>2350</v>
      </c>
      <c r="P36" s="5" t="s">
        <v>2351</v>
      </c>
      <c r="Q36" s="133" t="s">
        <v>2352</v>
      </c>
      <c r="R36" s="133" t="s">
        <v>31</v>
      </c>
      <c r="S36" s="133" t="s">
        <v>31</v>
      </c>
      <c r="T36" s="133" t="s">
        <v>31</v>
      </c>
      <c r="U36" s="133" t="s">
        <v>2353</v>
      </c>
    </row>
    <row r="37" spans="1:21" x14ac:dyDescent="0.25">
      <c r="A37" s="145" t="s">
        <v>2393</v>
      </c>
      <c r="B37" s="161">
        <v>0.01</v>
      </c>
      <c r="C37" s="138">
        <v>30</v>
      </c>
      <c r="D37" s="138">
        <v>23.4</v>
      </c>
      <c r="E37" s="138">
        <v>2.62</v>
      </c>
      <c r="F37" s="146" t="s">
        <v>18</v>
      </c>
      <c r="H37" s="136">
        <v>515065744</v>
      </c>
      <c r="I37" s="7" t="s">
        <v>2354</v>
      </c>
      <c r="J37" s="136" t="s">
        <v>34</v>
      </c>
      <c r="K37" s="136" t="s">
        <v>25</v>
      </c>
      <c r="L37" s="136" t="s">
        <v>1976</v>
      </c>
      <c r="M37" s="136" t="s">
        <v>2355</v>
      </c>
      <c r="N37" s="136" t="s">
        <v>2356</v>
      </c>
      <c r="O37" s="136" t="s">
        <v>2357</v>
      </c>
      <c r="P37" s="7" t="s">
        <v>2358</v>
      </c>
      <c r="Q37" s="136" t="s">
        <v>2357</v>
      </c>
      <c r="R37" s="136" t="s">
        <v>31</v>
      </c>
      <c r="S37" s="136" t="s">
        <v>31</v>
      </c>
      <c r="T37" s="136" t="s">
        <v>31</v>
      </c>
      <c r="U37" s="136" t="s">
        <v>2195</v>
      </c>
    </row>
    <row r="38" spans="1:21" x14ac:dyDescent="0.25">
      <c r="A38" s="145" t="s">
        <v>2393</v>
      </c>
      <c r="B38" s="161">
        <v>0.01</v>
      </c>
      <c r="C38" s="138">
        <v>36.799999999999997</v>
      </c>
      <c r="D38" s="138">
        <v>23.5</v>
      </c>
      <c r="E38" s="138">
        <v>-2.66</v>
      </c>
      <c r="F38" s="146" t="s">
        <v>630</v>
      </c>
      <c r="H38" s="133">
        <v>515081418</v>
      </c>
      <c r="I38" s="5" t="s">
        <v>2359</v>
      </c>
      <c r="J38" s="133" t="s">
        <v>24</v>
      </c>
      <c r="K38" s="133" t="s">
        <v>25</v>
      </c>
      <c r="L38" s="133" t="s">
        <v>700</v>
      </c>
      <c r="M38" s="133" t="s">
        <v>2360</v>
      </c>
      <c r="N38" s="133" t="s">
        <v>2361</v>
      </c>
      <c r="O38" s="133" t="s">
        <v>2362</v>
      </c>
      <c r="P38" s="5" t="s">
        <v>2363</v>
      </c>
      <c r="Q38" s="133" t="s">
        <v>2362</v>
      </c>
      <c r="R38" s="133" t="s">
        <v>31</v>
      </c>
      <c r="S38" s="133" t="s">
        <v>31</v>
      </c>
      <c r="T38" s="133" t="s">
        <v>234</v>
      </c>
      <c r="U38" s="133" t="s">
        <v>2364</v>
      </c>
    </row>
    <row r="39" spans="1:21" x14ac:dyDescent="0.25">
      <c r="A39" s="145" t="s">
        <v>1238</v>
      </c>
      <c r="B39" s="161">
        <v>0.01</v>
      </c>
      <c r="C39" s="138">
        <v>30</v>
      </c>
      <c r="D39" s="138">
        <v>21</v>
      </c>
      <c r="E39" s="138">
        <v>-3.18</v>
      </c>
      <c r="F39" s="146" t="s">
        <v>630</v>
      </c>
      <c r="H39" s="136">
        <v>515117556</v>
      </c>
      <c r="I39" s="7" t="s">
        <v>2365</v>
      </c>
      <c r="J39" s="136" t="s">
        <v>34</v>
      </c>
      <c r="K39" s="136" t="s">
        <v>25</v>
      </c>
      <c r="L39" s="136" t="s">
        <v>89</v>
      </c>
      <c r="M39" s="136" t="s">
        <v>2366</v>
      </c>
      <c r="N39" s="136" t="s">
        <v>2367</v>
      </c>
      <c r="O39" s="136" t="s">
        <v>2368</v>
      </c>
      <c r="P39" s="7" t="s">
        <v>2369</v>
      </c>
      <c r="Q39" s="136" t="s">
        <v>2370</v>
      </c>
      <c r="R39" s="136" t="s">
        <v>31</v>
      </c>
      <c r="S39" s="136" t="s">
        <v>31</v>
      </c>
      <c r="T39" s="136" t="s">
        <v>31</v>
      </c>
      <c r="U39" s="136" t="s">
        <v>2371</v>
      </c>
    </row>
    <row r="40" spans="1:21" x14ac:dyDescent="0.25">
      <c r="A40" s="147" t="s">
        <v>1236</v>
      </c>
      <c r="B40" s="161">
        <v>0.01</v>
      </c>
      <c r="C40" s="144">
        <v>28.3</v>
      </c>
      <c r="D40" s="144">
        <v>29.8</v>
      </c>
      <c r="E40" s="144">
        <v>-2.8</v>
      </c>
      <c r="F40" s="153" t="s">
        <v>630</v>
      </c>
      <c r="H40" s="133">
        <v>515118780</v>
      </c>
      <c r="I40" s="5" t="s">
        <v>2372</v>
      </c>
      <c r="J40" s="133" t="s">
        <v>34</v>
      </c>
      <c r="K40" s="133" t="s">
        <v>25</v>
      </c>
      <c r="L40" s="133" t="s">
        <v>1976</v>
      </c>
      <c r="M40" s="133" t="s">
        <v>2373</v>
      </c>
      <c r="N40" s="133" t="s">
        <v>2374</v>
      </c>
      <c r="O40" s="133" t="s">
        <v>2375</v>
      </c>
      <c r="P40" s="5" t="s">
        <v>2376</v>
      </c>
      <c r="Q40" s="133" t="s">
        <v>2377</v>
      </c>
      <c r="R40" s="133" t="s">
        <v>31</v>
      </c>
      <c r="S40" s="133" t="s">
        <v>31</v>
      </c>
      <c r="T40" s="133" t="s">
        <v>1118</v>
      </c>
      <c r="U40" s="133" t="s">
        <v>2378</v>
      </c>
    </row>
    <row r="41" spans="1:21" x14ac:dyDescent="0.25">
      <c r="A41" s="145" t="s">
        <v>1233</v>
      </c>
      <c r="B41" s="161">
        <v>0.01</v>
      </c>
      <c r="C41" s="138">
        <v>23.9</v>
      </c>
      <c r="D41" s="138">
        <v>18</v>
      </c>
      <c r="E41" s="138">
        <v>-2.34</v>
      </c>
      <c r="F41" s="146" t="s">
        <v>630</v>
      </c>
      <c r="H41" s="136">
        <v>515157495</v>
      </c>
      <c r="I41" s="7" t="s">
        <v>2379</v>
      </c>
      <c r="J41" s="136" t="s">
        <v>24</v>
      </c>
      <c r="K41" s="136" t="s">
        <v>25</v>
      </c>
      <c r="L41" s="136" t="s">
        <v>1146</v>
      </c>
      <c r="M41" s="136" t="s">
        <v>2380</v>
      </c>
      <c r="N41" s="136" t="s">
        <v>2381</v>
      </c>
      <c r="O41" s="136" t="s">
        <v>2382</v>
      </c>
      <c r="P41" s="7" t="s">
        <v>2383</v>
      </c>
      <c r="Q41" s="136" t="s">
        <v>2381</v>
      </c>
      <c r="R41" s="136" t="s">
        <v>31</v>
      </c>
      <c r="S41" s="136" t="s">
        <v>31</v>
      </c>
      <c r="T41" s="136" t="s">
        <v>234</v>
      </c>
      <c r="U41" s="136" t="s">
        <v>2384</v>
      </c>
    </row>
    <row r="42" spans="1:21" ht="15.75" thickBot="1" x14ac:dyDescent="0.3">
      <c r="A42" s="142"/>
      <c r="B42" s="163"/>
      <c r="C42" s="138"/>
      <c r="D42" s="138"/>
      <c r="E42" s="138"/>
      <c r="F42" s="146"/>
      <c r="H42" s="133">
        <v>515161341</v>
      </c>
      <c r="I42" s="5" t="s">
        <v>2385</v>
      </c>
      <c r="J42" s="133" t="s">
        <v>24</v>
      </c>
      <c r="K42" s="133" t="s">
        <v>25</v>
      </c>
      <c r="L42" s="133" t="s">
        <v>76</v>
      </c>
      <c r="M42" s="133" t="s">
        <v>2386</v>
      </c>
      <c r="N42" s="133" t="s">
        <v>2387</v>
      </c>
      <c r="O42" s="133" t="s">
        <v>1209</v>
      </c>
      <c r="P42" s="5" t="s">
        <v>2388</v>
      </c>
      <c r="Q42" s="133" t="s">
        <v>2387</v>
      </c>
      <c r="R42" s="133" t="s">
        <v>31</v>
      </c>
      <c r="S42" s="133" t="s">
        <v>31</v>
      </c>
      <c r="T42" s="133" t="s">
        <v>2389</v>
      </c>
      <c r="U42" s="133" t="s">
        <v>2390</v>
      </c>
    </row>
    <row r="43" spans="1:21" ht="15.75" thickBot="1" x14ac:dyDescent="0.3">
      <c r="A43" s="143" t="s">
        <v>634</v>
      </c>
      <c r="B43" s="629">
        <v>11</v>
      </c>
      <c r="C43" s="630"/>
      <c r="D43" s="630"/>
      <c r="E43" s="630"/>
      <c r="F43" s="631"/>
      <c r="R43" s="133" t="s">
        <v>31</v>
      </c>
      <c r="S43" s="133" t="s">
        <v>31</v>
      </c>
      <c r="T43" s="133" t="s">
        <v>2312</v>
      </c>
      <c r="U43" s="133" t="s">
        <v>2391</v>
      </c>
    </row>
    <row r="44" spans="1:21" ht="15.75" thickBot="1" x14ac:dyDescent="0.3">
      <c r="A44" s="143" t="s">
        <v>2612</v>
      </c>
      <c r="B44" s="629">
        <v>8</v>
      </c>
      <c r="C44" s="630"/>
      <c r="D44" s="630"/>
      <c r="E44" s="630"/>
      <c r="F44" s="631"/>
      <c r="H44" s="546" t="s">
        <v>523</v>
      </c>
      <c r="I44" s="546"/>
      <c r="J44" s="546"/>
      <c r="K44" s="546"/>
      <c r="L44" s="546"/>
      <c r="M44" s="546"/>
      <c r="N44" s="546"/>
      <c r="O44" s="546"/>
      <c r="P44" s="546"/>
      <c r="Q44" s="546"/>
      <c r="R44" s="546"/>
      <c r="S44" s="546"/>
      <c r="T44" s="546" t="s">
        <v>2392</v>
      </c>
      <c r="U44" s="546"/>
    </row>
    <row r="45" spans="1:21" ht="15.75" thickBot="1" x14ac:dyDescent="0.3">
      <c r="A45" s="143" t="s">
        <v>2613</v>
      </c>
      <c r="B45" s="629">
        <f>SUM(B43-B44)</f>
        <v>3</v>
      </c>
      <c r="C45" s="630"/>
      <c r="D45" s="630"/>
      <c r="E45" s="630"/>
      <c r="F45" s="631"/>
    </row>
    <row r="46" spans="1:21" ht="15.75" thickBot="1" x14ac:dyDescent="0.3">
      <c r="A46" s="143" t="s">
        <v>2235</v>
      </c>
      <c r="B46" s="632">
        <f>SUM(C31,C32,C35,C36,C39,C40,C41)</f>
        <v>197.20000000000002</v>
      </c>
      <c r="C46" s="633"/>
      <c r="D46" s="633"/>
      <c r="E46" s="633"/>
      <c r="F46" s="634"/>
    </row>
    <row r="47" spans="1:21" ht="15" customHeight="1" thickBot="1" x14ac:dyDescent="0.3">
      <c r="A47" s="143" t="s">
        <v>2236</v>
      </c>
      <c r="B47" s="632">
        <f>SUM(D33,D34,D37)</f>
        <v>55.5</v>
      </c>
      <c r="C47" s="633"/>
      <c r="D47" s="633"/>
      <c r="E47" s="633"/>
      <c r="F47" s="634"/>
    </row>
    <row r="48" spans="1:21" ht="15.75" thickBot="1" x14ac:dyDescent="0.3">
      <c r="A48" s="143" t="s">
        <v>2237</v>
      </c>
      <c r="B48" s="623">
        <f>SUM(E31,E32,E35,E36,E38,E39,E40,E41)</f>
        <v>-24.07</v>
      </c>
      <c r="C48" s="624"/>
      <c r="D48" s="624"/>
      <c r="E48" s="624"/>
      <c r="F48" s="625"/>
      <c r="K48" s="14"/>
    </row>
    <row r="49" spans="1:21" ht="15.75" thickBot="1" x14ac:dyDescent="0.3">
      <c r="A49" s="143" t="s">
        <v>636</v>
      </c>
      <c r="B49" s="623">
        <f>SUM(E37,E34,E33)</f>
        <v>8.11</v>
      </c>
      <c r="C49" s="624"/>
      <c r="D49" s="624"/>
      <c r="E49" s="624"/>
      <c r="F49" s="625"/>
      <c r="I49" s="14"/>
    </row>
    <row r="50" spans="1:21" ht="15.75" thickBot="1" x14ac:dyDescent="0.3">
      <c r="A50" s="143" t="s">
        <v>2321</v>
      </c>
      <c r="B50" s="623">
        <v>-0.38</v>
      </c>
      <c r="C50" s="624"/>
      <c r="D50" s="624"/>
      <c r="E50" s="624"/>
      <c r="F50" s="625"/>
      <c r="I50" s="14"/>
    </row>
    <row r="51" spans="1:21" ht="15.75" thickBot="1" x14ac:dyDescent="0.3">
      <c r="A51" s="143" t="s">
        <v>1125</v>
      </c>
      <c r="B51" s="623">
        <v>75.239999999999995</v>
      </c>
      <c r="C51" s="624"/>
      <c r="D51" s="624"/>
      <c r="E51" s="624"/>
      <c r="F51" s="625"/>
    </row>
    <row r="52" spans="1:21" ht="15.75" thickBot="1" x14ac:dyDescent="0.3">
      <c r="A52" s="143" t="s">
        <v>636</v>
      </c>
      <c r="B52" s="626">
        <f>SUM(B48,B49,B50)</f>
        <v>-16.34</v>
      </c>
      <c r="C52" s="627"/>
      <c r="D52" s="627"/>
      <c r="E52" s="627"/>
      <c r="F52" s="628"/>
    </row>
    <row r="54" spans="1:21" ht="15.75" thickBot="1" x14ac:dyDescent="0.3"/>
    <row r="55" spans="1:21" ht="15.75" customHeight="1" thickBot="1" x14ac:dyDescent="0.3">
      <c r="A55" s="620" t="s">
        <v>2317</v>
      </c>
      <c r="B55" s="621"/>
      <c r="C55" s="621"/>
      <c r="D55" s="621"/>
      <c r="E55" s="621"/>
      <c r="F55" s="622"/>
      <c r="H55" s="545" t="s">
        <v>1</v>
      </c>
      <c r="I55" s="545"/>
      <c r="J55" s="545" t="s">
        <v>2</v>
      </c>
      <c r="K55" s="545"/>
      <c r="L55" s="545"/>
      <c r="M55" s="545"/>
      <c r="N55" s="545"/>
      <c r="O55" s="545" t="s">
        <v>3</v>
      </c>
      <c r="P55" s="545"/>
      <c r="Q55" s="546" t="s">
        <v>2395</v>
      </c>
      <c r="R55" s="546"/>
      <c r="S55" s="546"/>
    </row>
    <row r="56" spans="1:21" x14ac:dyDescent="0.25">
      <c r="A56" s="140" t="s">
        <v>2230</v>
      </c>
      <c r="B56" s="160" t="s">
        <v>2620</v>
      </c>
      <c r="C56" s="137" t="s">
        <v>2231</v>
      </c>
      <c r="D56" s="137" t="s">
        <v>2232</v>
      </c>
      <c r="E56" s="137" t="s">
        <v>2234</v>
      </c>
      <c r="F56" s="141" t="s">
        <v>2233</v>
      </c>
      <c r="H56" s="545" t="s">
        <v>5</v>
      </c>
      <c r="I56" s="545"/>
      <c r="J56" s="545"/>
      <c r="K56" s="545"/>
      <c r="L56" s="545"/>
      <c r="M56" s="545"/>
      <c r="N56" s="545"/>
      <c r="O56" s="545"/>
      <c r="P56" s="545"/>
      <c r="Q56" s="545"/>
      <c r="R56" s="545"/>
      <c r="S56" s="545"/>
      <c r="T56" s="545"/>
    </row>
    <row r="57" spans="1:21" x14ac:dyDescent="0.25">
      <c r="A57" s="145" t="s">
        <v>2450</v>
      </c>
      <c r="B57" s="161">
        <v>0.01</v>
      </c>
      <c r="C57" s="158">
        <v>50</v>
      </c>
      <c r="D57" s="158">
        <v>21.1</v>
      </c>
      <c r="E57" s="139">
        <v>1.67</v>
      </c>
      <c r="F57" s="146" t="s">
        <v>18</v>
      </c>
      <c r="H57" s="151" t="s">
        <v>6</v>
      </c>
      <c r="I57" s="150" t="s">
        <v>7</v>
      </c>
      <c r="J57" s="151" t="s">
        <v>8</v>
      </c>
      <c r="K57" s="151" t="s">
        <v>9</v>
      </c>
      <c r="L57" s="151" t="s">
        <v>10</v>
      </c>
      <c r="M57" s="151" t="s">
        <v>11</v>
      </c>
      <c r="N57" s="151" t="s">
        <v>12</v>
      </c>
      <c r="O57" s="151" t="s">
        <v>13</v>
      </c>
      <c r="P57" s="150" t="s">
        <v>14</v>
      </c>
      <c r="Q57" s="151" t="s">
        <v>11</v>
      </c>
      <c r="R57" s="151" t="s">
        <v>15</v>
      </c>
      <c r="S57" s="151" t="s">
        <v>16</v>
      </c>
      <c r="T57" s="151" t="s">
        <v>17</v>
      </c>
      <c r="U57" s="151" t="s">
        <v>18</v>
      </c>
    </row>
    <row r="58" spans="1:21" x14ac:dyDescent="0.25">
      <c r="A58" s="145" t="s">
        <v>2449</v>
      </c>
      <c r="B58" s="161">
        <v>0.01</v>
      </c>
      <c r="C58" s="158">
        <v>47.9</v>
      </c>
      <c r="D58" s="158">
        <v>23.1</v>
      </c>
      <c r="E58" s="139">
        <v>2.1</v>
      </c>
      <c r="F58" s="146" t="s">
        <v>18</v>
      </c>
      <c r="H58" s="149">
        <v>515229862</v>
      </c>
      <c r="I58" s="5" t="s">
        <v>2396</v>
      </c>
      <c r="J58" s="149" t="s">
        <v>24</v>
      </c>
      <c r="K58" s="149" t="s">
        <v>25</v>
      </c>
      <c r="L58" s="149" t="s">
        <v>592</v>
      </c>
      <c r="M58" s="149" t="s">
        <v>2397</v>
      </c>
      <c r="N58" s="149" t="s">
        <v>2398</v>
      </c>
      <c r="O58" s="149" t="s">
        <v>2399</v>
      </c>
      <c r="P58" s="5" t="s">
        <v>2400</v>
      </c>
      <c r="Q58" s="149" t="s">
        <v>2399</v>
      </c>
      <c r="R58" s="149" t="s">
        <v>31</v>
      </c>
      <c r="S58" s="149" t="s">
        <v>31</v>
      </c>
      <c r="T58" s="149" t="s">
        <v>2389</v>
      </c>
      <c r="U58" s="149" t="s">
        <v>2164</v>
      </c>
    </row>
    <row r="59" spans="1:21" x14ac:dyDescent="0.25">
      <c r="A59" s="145" t="s">
        <v>2451</v>
      </c>
      <c r="B59" s="161">
        <v>0.01</v>
      </c>
      <c r="C59" s="158">
        <v>40</v>
      </c>
      <c r="D59" s="158">
        <v>17.8</v>
      </c>
      <c r="E59" s="139">
        <v>1.05</v>
      </c>
      <c r="F59" s="146" t="s">
        <v>18</v>
      </c>
      <c r="H59" s="152">
        <v>515230736</v>
      </c>
      <c r="I59" s="7" t="s">
        <v>2401</v>
      </c>
      <c r="J59" s="152" t="s">
        <v>34</v>
      </c>
      <c r="K59" s="152" t="s">
        <v>25</v>
      </c>
      <c r="L59" s="152" t="s">
        <v>1083</v>
      </c>
      <c r="M59" s="152" t="s">
        <v>2402</v>
      </c>
      <c r="N59" s="152" t="s">
        <v>2403</v>
      </c>
      <c r="O59" s="152" t="s">
        <v>2404</v>
      </c>
      <c r="P59" s="7" t="s">
        <v>2405</v>
      </c>
      <c r="Q59" s="152" t="s">
        <v>2404</v>
      </c>
      <c r="R59" s="152" t="s">
        <v>31</v>
      </c>
      <c r="S59" s="152" t="s">
        <v>31</v>
      </c>
      <c r="T59" s="152" t="s">
        <v>234</v>
      </c>
      <c r="U59" s="152" t="s">
        <v>1284</v>
      </c>
    </row>
    <row r="60" spans="1:21" x14ac:dyDescent="0.25">
      <c r="A60" s="145" t="s">
        <v>1237</v>
      </c>
      <c r="B60" s="161">
        <v>0.01</v>
      </c>
      <c r="C60" s="158">
        <v>50</v>
      </c>
      <c r="D60" s="158">
        <v>20.2</v>
      </c>
      <c r="E60" s="139">
        <v>1.8</v>
      </c>
      <c r="F60" s="146" t="s">
        <v>18</v>
      </c>
      <c r="H60" s="149">
        <v>515239521</v>
      </c>
      <c r="I60" s="5" t="s">
        <v>2406</v>
      </c>
      <c r="J60" s="149" t="s">
        <v>24</v>
      </c>
      <c r="K60" s="149" t="s">
        <v>25</v>
      </c>
      <c r="L60" s="149" t="s">
        <v>510</v>
      </c>
      <c r="M60" s="149" t="s">
        <v>2407</v>
      </c>
      <c r="N60" s="149" t="s">
        <v>2408</v>
      </c>
      <c r="O60" s="149" t="s">
        <v>2409</v>
      </c>
      <c r="P60" s="5" t="s">
        <v>2410</v>
      </c>
      <c r="Q60" s="149" t="s">
        <v>2409</v>
      </c>
      <c r="R60" s="149" t="s">
        <v>31</v>
      </c>
      <c r="S60" s="149" t="s">
        <v>31</v>
      </c>
      <c r="T60" s="149" t="s">
        <v>31</v>
      </c>
      <c r="U60" s="149" t="s">
        <v>371</v>
      </c>
    </row>
    <row r="61" spans="1:21" x14ac:dyDescent="0.25">
      <c r="A61" s="145" t="s">
        <v>1232</v>
      </c>
      <c r="B61" s="161">
        <v>0.01</v>
      </c>
      <c r="C61" s="158">
        <v>55</v>
      </c>
      <c r="D61" s="158">
        <v>13.6</v>
      </c>
      <c r="E61" s="139">
        <v>1.33</v>
      </c>
      <c r="F61" s="146" t="s">
        <v>18</v>
      </c>
      <c r="H61" s="152">
        <v>515281928</v>
      </c>
      <c r="I61" s="7" t="s">
        <v>2411</v>
      </c>
      <c r="J61" s="152" t="s">
        <v>24</v>
      </c>
      <c r="K61" s="152" t="s">
        <v>25</v>
      </c>
      <c r="L61" s="152" t="s">
        <v>140</v>
      </c>
      <c r="M61" s="152" t="s">
        <v>2412</v>
      </c>
      <c r="N61" s="152" t="s">
        <v>2413</v>
      </c>
      <c r="O61" s="152" t="s">
        <v>2414</v>
      </c>
      <c r="P61" s="7" t="s">
        <v>2415</v>
      </c>
      <c r="Q61" s="152" t="s">
        <v>2414</v>
      </c>
      <c r="R61" s="152" t="s">
        <v>31</v>
      </c>
      <c r="S61" s="152" t="s">
        <v>31</v>
      </c>
      <c r="T61" s="152" t="s">
        <v>2416</v>
      </c>
      <c r="U61" s="152" t="s">
        <v>1150</v>
      </c>
    </row>
    <row r="62" spans="1:21" x14ac:dyDescent="0.25">
      <c r="A62" s="145" t="s">
        <v>2452</v>
      </c>
      <c r="B62" s="161">
        <v>0.01</v>
      </c>
      <c r="C62" s="158">
        <v>67</v>
      </c>
      <c r="D62" s="158">
        <v>35</v>
      </c>
      <c r="E62" s="139">
        <v>3.09</v>
      </c>
      <c r="F62" s="146" t="s">
        <v>18</v>
      </c>
      <c r="H62" s="149">
        <v>515318153</v>
      </c>
      <c r="I62" s="5" t="s">
        <v>2417</v>
      </c>
      <c r="J62" s="149" t="s">
        <v>24</v>
      </c>
      <c r="K62" s="149" t="s">
        <v>25</v>
      </c>
      <c r="L62" s="149" t="s">
        <v>68</v>
      </c>
      <c r="M62" s="149" t="s">
        <v>2418</v>
      </c>
      <c r="N62" s="149" t="s">
        <v>2419</v>
      </c>
      <c r="O62" s="149" t="s">
        <v>2420</v>
      </c>
      <c r="P62" s="5" t="s">
        <v>2421</v>
      </c>
      <c r="Q62" s="149" t="s">
        <v>2422</v>
      </c>
      <c r="R62" s="149" t="s">
        <v>31</v>
      </c>
      <c r="S62" s="149" t="s">
        <v>31</v>
      </c>
      <c r="T62" s="149" t="s">
        <v>2423</v>
      </c>
      <c r="U62" s="149" t="s">
        <v>1434</v>
      </c>
    </row>
    <row r="63" spans="1:21" x14ac:dyDescent="0.25">
      <c r="A63" s="145" t="s">
        <v>2452</v>
      </c>
      <c r="B63" s="161">
        <v>0.01</v>
      </c>
      <c r="C63" s="158">
        <v>69</v>
      </c>
      <c r="D63" s="158">
        <v>34</v>
      </c>
      <c r="E63" s="139">
        <v>3.29</v>
      </c>
      <c r="F63" s="146" t="s">
        <v>18</v>
      </c>
      <c r="H63" s="152">
        <v>515318166</v>
      </c>
      <c r="I63" s="7" t="s">
        <v>2424</v>
      </c>
      <c r="J63" s="152" t="s">
        <v>24</v>
      </c>
      <c r="K63" s="152" t="s">
        <v>25</v>
      </c>
      <c r="L63" s="152" t="s">
        <v>134</v>
      </c>
      <c r="M63" s="152" t="s">
        <v>2425</v>
      </c>
      <c r="N63" s="152" t="s">
        <v>2426</v>
      </c>
      <c r="O63" s="152" t="s">
        <v>2427</v>
      </c>
      <c r="P63" s="7" t="s">
        <v>2428</v>
      </c>
      <c r="Q63" s="152" t="s">
        <v>2427</v>
      </c>
      <c r="R63" s="152" t="s">
        <v>31</v>
      </c>
      <c r="S63" s="152" t="s">
        <v>31</v>
      </c>
      <c r="T63" s="152" t="s">
        <v>31</v>
      </c>
      <c r="U63" s="152" t="s">
        <v>2429</v>
      </c>
    </row>
    <row r="64" spans="1:21" x14ac:dyDescent="0.25">
      <c r="A64" s="145" t="s">
        <v>1235</v>
      </c>
      <c r="B64" s="161">
        <v>0.01</v>
      </c>
      <c r="C64" s="158">
        <v>50</v>
      </c>
      <c r="D64" s="158">
        <v>20</v>
      </c>
      <c r="E64" s="139">
        <v>1.85</v>
      </c>
      <c r="F64" s="146" t="s">
        <v>18</v>
      </c>
      <c r="H64" s="149">
        <v>515318172</v>
      </c>
      <c r="I64" s="5" t="s">
        <v>2430</v>
      </c>
      <c r="J64" s="149" t="s">
        <v>24</v>
      </c>
      <c r="K64" s="149" t="s">
        <v>25</v>
      </c>
      <c r="L64" s="149" t="s">
        <v>907</v>
      </c>
      <c r="M64" s="149" t="s">
        <v>2431</v>
      </c>
      <c r="N64" s="149" t="s">
        <v>2432</v>
      </c>
      <c r="O64" s="149" t="s">
        <v>2433</v>
      </c>
      <c r="P64" s="5" t="s">
        <v>2434</v>
      </c>
      <c r="Q64" s="149" t="s">
        <v>2433</v>
      </c>
      <c r="R64" s="149" t="s">
        <v>31</v>
      </c>
      <c r="S64" s="149" t="s">
        <v>31</v>
      </c>
      <c r="T64" s="149" t="s">
        <v>31</v>
      </c>
      <c r="U64" s="149" t="s">
        <v>2271</v>
      </c>
    </row>
    <row r="65" spans="1:21" ht="15.75" thickBot="1" x14ac:dyDescent="0.3">
      <c r="A65" s="147" t="s">
        <v>1239</v>
      </c>
      <c r="B65" s="161">
        <v>0.01</v>
      </c>
      <c r="C65" s="159">
        <v>62.6</v>
      </c>
      <c r="D65" s="159">
        <v>20</v>
      </c>
      <c r="E65" s="148">
        <v>1.73</v>
      </c>
      <c r="F65" s="153" t="s">
        <v>18</v>
      </c>
      <c r="H65" s="152">
        <v>515318185</v>
      </c>
      <c r="I65" s="7" t="s">
        <v>2435</v>
      </c>
      <c r="J65" s="152" t="s">
        <v>34</v>
      </c>
      <c r="K65" s="152" t="s">
        <v>25</v>
      </c>
      <c r="L65" s="152" t="s">
        <v>122</v>
      </c>
      <c r="M65" s="152" t="s">
        <v>2436</v>
      </c>
      <c r="N65" s="152" t="s">
        <v>2437</v>
      </c>
      <c r="O65" s="152" t="s">
        <v>2438</v>
      </c>
      <c r="P65" s="7" t="s">
        <v>2439</v>
      </c>
      <c r="Q65" s="152" t="s">
        <v>2438</v>
      </c>
      <c r="R65" s="152" t="s">
        <v>31</v>
      </c>
      <c r="S65" s="152" t="s">
        <v>31</v>
      </c>
      <c r="T65" s="152" t="s">
        <v>31</v>
      </c>
      <c r="U65" s="152" t="s">
        <v>2440</v>
      </c>
    </row>
    <row r="66" spans="1:21" ht="15.75" thickBot="1" x14ac:dyDescent="0.3">
      <c r="A66" s="143" t="s">
        <v>634</v>
      </c>
      <c r="B66" s="629">
        <v>9</v>
      </c>
      <c r="C66" s="630"/>
      <c r="D66" s="630"/>
      <c r="E66" s="630"/>
      <c r="F66" s="631"/>
      <c r="H66" s="149">
        <v>515318211</v>
      </c>
      <c r="I66" s="5" t="s">
        <v>2441</v>
      </c>
      <c r="J66" s="149" t="s">
        <v>24</v>
      </c>
      <c r="K66" s="149" t="s">
        <v>25</v>
      </c>
      <c r="L66" s="149" t="s">
        <v>140</v>
      </c>
      <c r="M66" s="149" t="s">
        <v>2442</v>
      </c>
      <c r="N66" s="149" t="s">
        <v>2443</v>
      </c>
      <c r="O66" s="149" t="s">
        <v>2444</v>
      </c>
      <c r="P66" s="5" t="s">
        <v>2445</v>
      </c>
      <c r="Q66" s="149" t="s">
        <v>2444</v>
      </c>
      <c r="R66" s="149" t="s">
        <v>31</v>
      </c>
      <c r="S66" s="149" t="s">
        <v>31</v>
      </c>
      <c r="T66" s="149" t="s">
        <v>31</v>
      </c>
      <c r="U66" s="149" t="s">
        <v>1132</v>
      </c>
    </row>
    <row r="67" spans="1:21" ht="15.75" thickBot="1" x14ac:dyDescent="0.3">
      <c r="A67" s="143" t="s">
        <v>2612</v>
      </c>
      <c r="B67" s="629">
        <v>0</v>
      </c>
      <c r="C67" s="630"/>
      <c r="D67" s="630"/>
      <c r="E67" s="630"/>
      <c r="F67" s="631"/>
      <c r="H67" s="549"/>
      <c r="I67" s="549"/>
      <c r="J67" s="549"/>
      <c r="K67" s="549"/>
      <c r="L67" s="549"/>
      <c r="M67" s="549"/>
      <c r="N67" s="549"/>
      <c r="O67" s="549"/>
      <c r="P67" s="549"/>
      <c r="Q67" s="549"/>
      <c r="R67" s="149" t="s">
        <v>31</v>
      </c>
      <c r="S67" s="149" t="s">
        <v>31</v>
      </c>
      <c r="T67" s="149" t="s">
        <v>2446</v>
      </c>
      <c r="U67" s="149" t="s">
        <v>2447</v>
      </c>
    </row>
    <row r="68" spans="1:21" ht="15.75" thickBot="1" x14ac:dyDescent="0.3">
      <c r="A68" s="143" t="s">
        <v>2613</v>
      </c>
      <c r="B68" s="629">
        <f>SUM(B66-B67)</f>
        <v>9</v>
      </c>
      <c r="C68" s="630"/>
      <c r="D68" s="630"/>
      <c r="E68" s="630"/>
      <c r="F68" s="631"/>
      <c r="H68" s="546" t="s">
        <v>523</v>
      </c>
      <c r="I68" s="546"/>
      <c r="J68" s="546"/>
      <c r="K68" s="546"/>
      <c r="L68" s="546"/>
      <c r="M68" s="546"/>
      <c r="N68" s="546"/>
      <c r="O68" s="546"/>
      <c r="P68" s="546"/>
      <c r="Q68" s="546"/>
      <c r="R68" s="546"/>
      <c r="S68" s="546"/>
      <c r="T68" s="546" t="s">
        <v>2448</v>
      </c>
      <c r="U68" s="546"/>
    </row>
    <row r="69" spans="1:21" ht="15.75" thickBot="1" x14ac:dyDescent="0.3">
      <c r="A69" s="143" t="s">
        <v>2235</v>
      </c>
      <c r="B69" s="632">
        <v>0</v>
      </c>
      <c r="C69" s="633"/>
      <c r="D69" s="633"/>
      <c r="E69" s="633"/>
      <c r="F69" s="634"/>
    </row>
    <row r="70" spans="1:21" ht="15.75" thickBot="1" x14ac:dyDescent="0.3">
      <c r="A70" s="143" t="s">
        <v>2236</v>
      </c>
      <c r="B70" s="632">
        <f>SUM(D57:D65)</f>
        <v>204.8</v>
      </c>
      <c r="C70" s="633"/>
      <c r="D70" s="633"/>
      <c r="E70" s="633"/>
      <c r="F70" s="634"/>
    </row>
    <row r="71" spans="1:21" ht="15.75" thickBot="1" x14ac:dyDescent="0.3">
      <c r="A71" s="143" t="s">
        <v>2237</v>
      </c>
      <c r="B71" s="623">
        <v>0</v>
      </c>
      <c r="C71" s="624"/>
      <c r="D71" s="624"/>
      <c r="E71" s="624"/>
      <c r="F71" s="625"/>
    </row>
    <row r="72" spans="1:21" ht="15.75" thickBot="1" x14ac:dyDescent="0.3">
      <c r="A72" s="143" t="s">
        <v>636</v>
      </c>
      <c r="B72" s="623">
        <f>SUM(E57:E65)</f>
        <v>17.91</v>
      </c>
      <c r="C72" s="624"/>
      <c r="D72" s="624"/>
      <c r="E72" s="624"/>
      <c r="F72" s="625"/>
    </row>
    <row r="73" spans="1:21" ht="15.75" thickBot="1" x14ac:dyDescent="0.3">
      <c r="A73" s="143" t="s">
        <v>2321</v>
      </c>
      <c r="B73" s="623">
        <v>-0.31</v>
      </c>
      <c r="C73" s="624"/>
      <c r="D73" s="624"/>
      <c r="E73" s="624"/>
      <c r="F73" s="625"/>
    </row>
    <row r="74" spans="1:21" ht="15.75" thickBot="1" x14ac:dyDescent="0.3">
      <c r="A74" s="143" t="s">
        <v>1125</v>
      </c>
      <c r="B74" s="623">
        <v>92.87</v>
      </c>
      <c r="C74" s="624"/>
      <c r="D74" s="624"/>
      <c r="E74" s="624"/>
      <c r="F74" s="625"/>
    </row>
    <row r="75" spans="1:21" ht="15.75" thickBot="1" x14ac:dyDescent="0.3">
      <c r="A75" s="143" t="s">
        <v>636</v>
      </c>
      <c r="B75" s="617">
        <f>SUM(B71,B72,B73)</f>
        <v>17.600000000000001</v>
      </c>
      <c r="C75" s="618"/>
      <c r="D75" s="618"/>
      <c r="E75" s="618"/>
      <c r="F75" s="619"/>
    </row>
    <row r="77" spans="1:21" ht="15.75" thickBot="1" x14ac:dyDescent="0.3"/>
    <row r="78" spans="1:21" ht="15.75" customHeight="1" thickBot="1" x14ac:dyDescent="0.3">
      <c r="A78" s="620" t="s">
        <v>2316</v>
      </c>
      <c r="B78" s="621"/>
      <c r="C78" s="621"/>
      <c r="D78" s="621"/>
      <c r="E78" s="621"/>
      <c r="F78" s="622"/>
      <c r="H78" s="545" t="s">
        <v>1</v>
      </c>
      <c r="I78" s="545"/>
      <c r="J78" s="545" t="s">
        <v>2</v>
      </c>
      <c r="K78" s="545"/>
      <c r="L78" s="545"/>
      <c r="M78" s="545"/>
      <c r="N78" s="545"/>
      <c r="O78" s="545" t="s">
        <v>3</v>
      </c>
      <c r="P78" s="545"/>
      <c r="Q78" s="546" t="s">
        <v>2453</v>
      </c>
      <c r="R78" s="546"/>
      <c r="S78" s="546"/>
    </row>
    <row r="79" spans="1:21" x14ac:dyDescent="0.25">
      <c r="A79" s="140" t="s">
        <v>2230</v>
      </c>
      <c r="B79" s="160" t="s">
        <v>2620</v>
      </c>
      <c r="C79" s="137" t="s">
        <v>2231</v>
      </c>
      <c r="D79" s="137" t="s">
        <v>2232</v>
      </c>
      <c r="E79" s="137" t="s">
        <v>2234</v>
      </c>
      <c r="F79" s="141" t="s">
        <v>2233</v>
      </c>
      <c r="H79" s="545" t="s">
        <v>5</v>
      </c>
      <c r="I79" s="545"/>
      <c r="J79" s="545"/>
      <c r="K79" s="545"/>
      <c r="L79" s="545"/>
      <c r="M79" s="545"/>
      <c r="N79" s="545"/>
      <c r="O79" s="545"/>
      <c r="P79" s="545"/>
      <c r="Q79" s="545"/>
      <c r="R79" s="545"/>
      <c r="S79" s="545"/>
      <c r="T79" s="545"/>
    </row>
    <row r="80" spans="1:21" x14ac:dyDescent="0.25">
      <c r="A80" s="145" t="s">
        <v>2610</v>
      </c>
      <c r="B80" s="161">
        <v>0.01</v>
      </c>
      <c r="C80" s="138">
        <v>30</v>
      </c>
      <c r="D80" s="138">
        <v>16.100000000000001</v>
      </c>
      <c r="E80" s="138">
        <v>1.39</v>
      </c>
      <c r="F80" s="146" t="s">
        <v>18</v>
      </c>
      <c r="H80" s="156" t="s">
        <v>6</v>
      </c>
      <c r="I80" s="155" t="s">
        <v>7</v>
      </c>
      <c r="J80" s="156" t="s">
        <v>8</v>
      </c>
      <c r="K80" s="156" t="s">
        <v>9</v>
      </c>
      <c r="L80" s="156" t="s">
        <v>10</v>
      </c>
      <c r="M80" s="156" t="s">
        <v>11</v>
      </c>
      <c r="N80" s="156" t="s">
        <v>12</v>
      </c>
      <c r="O80" s="156" t="s">
        <v>13</v>
      </c>
      <c r="P80" s="155" t="s">
        <v>14</v>
      </c>
      <c r="Q80" s="156" t="s">
        <v>11</v>
      </c>
      <c r="R80" s="156" t="s">
        <v>15</v>
      </c>
      <c r="S80" s="156" t="s">
        <v>16</v>
      </c>
      <c r="T80" s="156" t="s">
        <v>17</v>
      </c>
      <c r="U80" s="156" t="s">
        <v>18</v>
      </c>
    </row>
    <row r="81" spans="1:21" x14ac:dyDescent="0.25">
      <c r="A81" s="145" t="s">
        <v>1234</v>
      </c>
      <c r="B81" s="161">
        <v>0.01</v>
      </c>
      <c r="C81" s="138">
        <v>50</v>
      </c>
      <c r="D81" s="138">
        <v>28.8</v>
      </c>
      <c r="E81" s="138">
        <v>2.2799999999999998</v>
      </c>
      <c r="F81" s="146" t="s">
        <v>18</v>
      </c>
      <c r="H81" s="154">
        <v>515371376</v>
      </c>
      <c r="I81" s="5" t="s">
        <v>2454</v>
      </c>
      <c r="J81" s="154" t="s">
        <v>34</v>
      </c>
      <c r="K81" s="154" t="s">
        <v>128</v>
      </c>
      <c r="L81" s="154" t="s">
        <v>813</v>
      </c>
      <c r="M81" s="154" t="s">
        <v>2455</v>
      </c>
      <c r="N81" s="154" t="s">
        <v>2456</v>
      </c>
      <c r="O81" s="154" t="s">
        <v>2457</v>
      </c>
      <c r="P81" s="5" t="s">
        <v>2458</v>
      </c>
      <c r="Q81" s="154" t="s">
        <v>2457</v>
      </c>
      <c r="R81" s="154" t="s">
        <v>31</v>
      </c>
      <c r="S81" s="154" t="s">
        <v>31</v>
      </c>
      <c r="T81" s="154" t="s">
        <v>31</v>
      </c>
      <c r="U81" s="154" t="s">
        <v>2459</v>
      </c>
    </row>
    <row r="82" spans="1:21" x14ac:dyDescent="0.25">
      <c r="A82" s="145" t="s">
        <v>1234</v>
      </c>
      <c r="B82" s="161">
        <v>0.01</v>
      </c>
      <c r="C82" s="138">
        <v>40</v>
      </c>
      <c r="D82" s="138">
        <v>20</v>
      </c>
      <c r="E82" s="138">
        <v>1.31</v>
      </c>
      <c r="F82" s="146" t="s">
        <v>18</v>
      </c>
      <c r="H82" s="157">
        <v>515388319</v>
      </c>
      <c r="I82" s="7" t="s">
        <v>2460</v>
      </c>
      <c r="J82" s="157" t="s">
        <v>34</v>
      </c>
      <c r="K82" s="157" t="s">
        <v>128</v>
      </c>
      <c r="L82" s="157" t="s">
        <v>907</v>
      </c>
      <c r="M82" s="157" t="s">
        <v>2461</v>
      </c>
      <c r="N82" s="157" t="s">
        <v>2462</v>
      </c>
      <c r="O82" s="157" t="s">
        <v>2463</v>
      </c>
      <c r="P82" s="7" t="s">
        <v>2464</v>
      </c>
      <c r="Q82" s="157" t="s">
        <v>2463</v>
      </c>
      <c r="R82" s="157" t="s">
        <v>31</v>
      </c>
      <c r="S82" s="157" t="s">
        <v>31</v>
      </c>
      <c r="T82" s="157" t="s">
        <v>2465</v>
      </c>
      <c r="U82" s="157" t="s">
        <v>2466</v>
      </c>
    </row>
    <row r="83" spans="1:21" x14ac:dyDescent="0.25">
      <c r="A83" s="145" t="s">
        <v>2451</v>
      </c>
      <c r="B83" s="161">
        <v>0.01</v>
      </c>
      <c r="C83" s="138">
        <v>39.4</v>
      </c>
      <c r="D83" s="138">
        <v>20</v>
      </c>
      <c r="E83" s="138">
        <v>-3.95</v>
      </c>
      <c r="F83" s="146" t="s">
        <v>630</v>
      </c>
      <c r="H83" s="154">
        <v>515403353</v>
      </c>
      <c r="I83" s="5" t="s">
        <v>2467</v>
      </c>
      <c r="J83" s="154" t="s">
        <v>34</v>
      </c>
      <c r="K83" s="154" t="s">
        <v>128</v>
      </c>
      <c r="L83" s="154" t="s">
        <v>122</v>
      </c>
      <c r="M83" s="154" t="s">
        <v>2468</v>
      </c>
      <c r="N83" s="154" t="s">
        <v>2469</v>
      </c>
      <c r="O83" s="154" t="s">
        <v>2470</v>
      </c>
      <c r="P83" s="5" t="s">
        <v>2471</v>
      </c>
      <c r="Q83" s="154" t="s">
        <v>2472</v>
      </c>
      <c r="R83" s="154" t="s">
        <v>31</v>
      </c>
      <c r="S83" s="154" t="s">
        <v>31</v>
      </c>
      <c r="T83" s="154" t="s">
        <v>2473</v>
      </c>
      <c r="U83" s="154" t="s">
        <v>2474</v>
      </c>
    </row>
    <row r="84" spans="1:21" x14ac:dyDescent="0.25">
      <c r="A84" s="145" t="s">
        <v>2318</v>
      </c>
      <c r="B84" s="161">
        <v>0.01</v>
      </c>
      <c r="C84" s="138">
        <v>30</v>
      </c>
      <c r="D84" s="138">
        <v>10</v>
      </c>
      <c r="E84" s="138">
        <v>1.04</v>
      </c>
      <c r="F84" s="146" t="s">
        <v>18</v>
      </c>
      <c r="H84" s="157">
        <v>515403371</v>
      </c>
      <c r="I84" s="7" t="s">
        <v>2475</v>
      </c>
      <c r="J84" s="157" t="s">
        <v>24</v>
      </c>
      <c r="K84" s="157" t="s">
        <v>25</v>
      </c>
      <c r="L84" s="157" t="s">
        <v>1976</v>
      </c>
      <c r="M84" s="157" t="s">
        <v>2476</v>
      </c>
      <c r="N84" s="157" t="s">
        <v>2477</v>
      </c>
      <c r="O84" s="157" t="s">
        <v>2478</v>
      </c>
      <c r="P84" s="7" t="s">
        <v>2479</v>
      </c>
      <c r="Q84" s="157" t="s">
        <v>2478</v>
      </c>
      <c r="R84" s="157" t="s">
        <v>31</v>
      </c>
      <c r="S84" s="157" t="s">
        <v>31</v>
      </c>
      <c r="T84" s="157" t="s">
        <v>31</v>
      </c>
      <c r="U84" s="157" t="s">
        <v>2480</v>
      </c>
    </row>
    <row r="85" spans="1:21" x14ac:dyDescent="0.25">
      <c r="A85" s="145" t="s">
        <v>2318</v>
      </c>
      <c r="B85" s="161">
        <v>0.01</v>
      </c>
      <c r="C85" s="138">
        <v>40</v>
      </c>
      <c r="D85" s="138">
        <v>20</v>
      </c>
      <c r="E85" s="138">
        <v>2.59</v>
      </c>
      <c r="F85" s="146" t="s">
        <v>18</v>
      </c>
      <c r="H85" s="154">
        <v>515403832</v>
      </c>
      <c r="I85" s="5" t="s">
        <v>2481</v>
      </c>
      <c r="J85" s="154" t="s">
        <v>24</v>
      </c>
      <c r="K85" s="154" t="s">
        <v>25</v>
      </c>
      <c r="L85" s="154" t="s">
        <v>68</v>
      </c>
      <c r="M85" s="154" t="s">
        <v>2482</v>
      </c>
      <c r="N85" s="154" t="s">
        <v>2483</v>
      </c>
      <c r="O85" s="154" t="s">
        <v>2484</v>
      </c>
      <c r="P85" s="5" t="s">
        <v>2485</v>
      </c>
      <c r="Q85" s="154" t="s">
        <v>2484</v>
      </c>
      <c r="R85" s="154" t="s">
        <v>31</v>
      </c>
      <c r="S85" s="154" t="s">
        <v>31</v>
      </c>
      <c r="T85" s="154" t="s">
        <v>31</v>
      </c>
      <c r="U85" s="154" t="s">
        <v>2486</v>
      </c>
    </row>
    <row r="86" spans="1:21" x14ac:dyDescent="0.25">
      <c r="A86" s="145" t="s">
        <v>2318</v>
      </c>
      <c r="B86" s="161">
        <v>0.02</v>
      </c>
      <c r="C86" s="138">
        <v>24.8</v>
      </c>
      <c r="D86" s="138">
        <v>10.6</v>
      </c>
      <c r="E86" s="138">
        <v>-7.81</v>
      </c>
      <c r="F86" s="146" t="s">
        <v>630</v>
      </c>
      <c r="H86" s="157">
        <v>515403949</v>
      </c>
      <c r="I86" s="7" t="s">
        <v>2487</v>
      </c>
      <c r="J86" s="157" t="s">
        <v>24</v>
      </c>
      <c r="K86" s="157" t="s">
        <v>25</v>
      </c>
      <c r="L86" s="157" t="s">
        <v>700</v>
      </c>
      <c r="M86" s="157" t="s">
        <v>2488</v>
      </c>
      <c r="N86" s="157" t="s">
        <v>2489</v>
      </c>
      <c r="O86" s="157" t="s">
        <v>2490</v>
      </c>
      <c r="P86" s="7" t="s">
        <v>2491</v>
      </c>
      <c r="Q86" s="157" t="s">
        <v>2490</v>
      </c>
      <c r="R86" s="157" t="s">
        <v>31</v>
      </c>
      <c r="S86" s="157" t="s">
        <v>31</v>
      </c>
      <c r="T86" s="157" t="s">
        <v>31</v>
      </c>
      <c r="U86" s="157" t="s">
        <v>2492</v>
      </c>
    </row>
    <row r="87" spans="1:21" x14ac:dyDescent="0.25">
      <c r="A87" s="145" t="s">
        <v>1237</v>
      </c>
      <c r="B87" s="161">
        <v>0.02</v>
      </c>
      <c r="C87" s="138">
        <v>50</v>
      </c>
      <c r="D87" s="138">
        <v>16.899999999999999</v>
      </c>
      <c r="E87" s="138">
        <v>2.93</v>
      </c>
      <c r="F87" s="146" t="s">
        <v>18</v>
      </c>
      <c r="H87" s="154">
        <v>515420554</v>
      </c>
      <c r="I87" s="5" t="s">
        <v>2493</v>
      </c>
      <c r="J87" s="154" t="s">
        <v>34</v>
      </c>
      <c r="K87" s="154" t="s">
        <v>25</v>
      </c>
      <c r="L87" s="154" t="s">
        <v>2210</v>
      </c>
      <c r="M87" s="154" t="s">
        <v>2494</v>
      </c>
      <c r="N87" s="154" t="s">
        <v>2495</v>
      </c>
      <c r="O87" s="154" t="s">
        <v>2496</v>
      </c>
      <c r="P87" s="5" t="s">
        <v>2497</v>
      </c>
      <c r="Q87" s="154" t="s">
        <v>2498</v>
      </c>
      <c r="R87" s="154" t="s">
        <v>31</v>
      </c>
      <c r="S87" s="154" t="s">
        <v>31</v>
      </c>
      <c r="T87" s="154" t="s">
        <v>234</v>
      </c>
      <c r="U87" s="154" t="s">
        <v>1217</v>
      </c>
    </row>
    <row r="88" spans="1:21" x14ac:dyDescent="0.25">
      <c r="A88" s="145" t="s">
        <v>1237</v>
      </c>
      <c r="B88" s="161">
        <v>0.01</v>
      </c>
      <c r="C88" s="138">
        <v>50</v>
      </c>
      <c r="D88" s="138">
        <v>24.2</v>
      </c>
      <c r="E88" s="138">
        <v>-3.96</v>
      </c>
      <c r="F88" s="146" t="s">
        <v>630</v>
      </c>
      <c r="H88" s="157">
        <v>515420592</v>
      </c>
      <c r="I88" s="7" t="s">
        <v>2499</v>
      </c>
      <c r="J88" s="157" t="s">
        <v>24</v>
      </c>
      <c r="K88" s="157" t="s">
        <v>25</v>
      </c>
      <c r="L88" s="157" t="s">
        <v>140</v>
      </c>
      <c r="M88" s="157" t="s">
        <v>2500</v>
      </c>
      <c r="N88" s="157" t="s">
        <v>2501</v>
      </c>
      <c r="O88" s="157" t="s">
        <v>2502</v>
      </c>
      <c r="P88" s="7" t="s">
        <v>2503</v>
      </c>
      <c r="Q88" s="157" t="s">
        <v>2502</v>
      </c>
      <c r="R88" s="157" t="s">
        <v>31</v>
      </c>
      <c r="S88" s="157" t="s">
        <v>31</v>
      </c>
      <c r="T88" s="157" t="s">
        <v>2258</v>
      </c>
      <c r="U88" s="157" t="s">
        <v>2429</v>
      </c>
    </row>
    <row r="89" spans="1:21" x14ac:dyDescent="0.25">
      <c r="A89" s="147" t="s">
        <v>1232</v>
      </c>
      <c r="B89" s="161">
        <v>0.01</v>
      </c>
      <c r="C89" s="144">
        <v>60</v>
      </c>
      <c r="D89" s="144">
        <v>20</v>
      </c>
      <c r="E89" s="144">
        <v>1.06</v>
      </c>
      <c r="F89" s="153" t="s">
        <v>18</v>
      </c>
      <c r="H89" s="154">
        <v>515430421</v>
      </c>
      <c r="I89" s="5" t="s">
        <v>2504</v>
      </c>
      <c r="J89" s="154" t="s">
        <v>24</v>
      </c>
      <c r="K89" s="154" t="s">
        <v>25</v>
      </c>
      <c r="L89" s="154" t="s">
        <v>1089</v>
      </c>
      <c r="M89" s="154" t="s">
        <v>2505</v>
      </c>
      <c r="N89" s="154" t="s">
        <v>2506</v>
      </c>
      <c r="O89" s="154" t="s">
        <v>2507</v>
      </c>
      <c r="P89" s="5" t="s">
        <v>2508</v>
      </c>
      <c r="Q89" s="154" t="s">
        <v>2507</v>
      </c>
      <c r="R89" s="154" t="s">
        <v>31</v>
      </c>
      <c r="S89" s="154" t="s">
        <v>31</v>
      </c>
      <c r="T89" s="154" t="s">
        <v>31</v>
      </c>
      <c r="U89" s="154" t="s">
        <v>2509</v>
      </c>
    </row>
    <row r="90" spans="1:21" x14ac:dyDescent="0.25">
      <c r="A90" s="145" t="s">
        <v>2320</v>
      </c>
      <c r="B90" s="161">
        <v>0.01</v>
      </c>
      <c r="C90" s="138">
        <v>50</v>
      </c>
      <c r="D90" s="138">
        <v>30.7</v>
      </c>
      <c r="E90" s="138">
        <v>4.51</v>
      </c>
      <c r="F90" s="153" t="s">
        <v>18</v>
      </c>
      <c r="H90" s="157">
        <v>515430756</v>
      </c>
      <c r="I90" s="7" t="s">
        <v>2510</v>
      </c>
      <c r="J90" s="157" t="s">
        <v>24</v>
      </c>
      <c r="K90" s="157" t="s">
        <v>25</v>
      </c>
      <c r="L90" s="157" t="s">
        <v>76</v>
      </c>
      <c r="M90" s="157" t="s">
        <v>2511</v>
      </c>
      <c r="N90" s="157" t="s">
        <v>2512</v>
      </c>
      <c r="O90" s="157" t="s">
        <v>2513</v>
      </c>
      <c r="P90" s="7" t="s">
        <v>2514</v>
      </c>
      <c r="Q90" s="157" t="s">
        <v>2513</v>
      </c>
      <c r="R90" s="157" t="s">
        <v>31</v>
      </c>
      <c r="S90" s="157" t="s">
        <v>31</v>
      </c>
      <c r="T90" s="157" t="s">
        <v>31</v>
      </c>
      <c r="U90" s="157" t="s">
        <v>2480</v>
      </c>
    </row>
    <row r="91" spans="1:21" x14ac:dyDescent="0.25">
      <c r="A91" s="145" t="s">
        <v>2393</v>
      </c>
      <c r="B91" s="161">
        <v>0.01</v>
      </c>
      <c r="C91" s="138">
        <v>60</v>
      </c>
      <c r="D91" s="138">
        <v>20</v>
      </c>
      <c r="E91" s="138">
        <v>2.02</v>
      </c>
      <c r="F91" s="153" t="s">
        <v>18</v>
      </c>
      <c r="H91" s="154">
        <v>515430800</v>
      </c>
      <c r="I91" s="5" t="s">
        <v>2515</v>
      </c>
      <c r="J91" s="154" t="s">
        <v>24</v>
      </c>
      <c r="K91" s="154" t="s">
        <v>25</v>
      </c>
      <c r="L91" s="154" t="s">
        <v>907</v>
      </c>
      <c r="M91" s="154" t="s">
        <v>2516</v>
      </c>
      <c r="N91" s="154" t="s">
        <v>2517</v>
      </c>
      <c r="O91" s="154" t="s">
        <v>2518</v>
      </c>
      <c r="P91" s="5" t="s">
        <v>2519</v>
      </c>
      <c r="Q91" s="154" t="s">
        <v>2520</v>
      </c>
      <c r="R91" s="154" t="s">
        <v>31</v>
      </c>
      <c r="S91" s="154" t="s">
        <v>31</v>
      </c>
      <c r="T91" s="154" t="s">
        <v>31</v>
      </c>
      <c r="U91" s="154" t="s">
        <v>2521</v>
      </c>
    </row>
    <row r="92" spans="1:21" x14ac:dyDescent="0.25">
      <c r="A92" s="145" t="s">
        <v>2452</v>
      </c>
      <c r="B92" s="161">
        <v>0.01</v>
      </c>
      <c r="C92" s="138">
        <v>60</v>
      </c>
      <c r="D92" s="138">
        <v>20</v>
      </c>
      <c r="E92" s="138">
        <v>1.85</v>
      </c>
      <c r="F92" s="153" t="s">
        <v>18</v>
      </c>
      <c r="H92" s="157">
        <v>515430830</v>
      </c>
      <c r="I92" s="7" t="s">
        <v>2522</v>
      </c>
      <c r="J92" s="157" t="s">
        <v>24</v>
      </c>
      <c r="K92" s="157" t="s">
        <v>25</v>
      </c>
      <c r="L92" s="157" t="s">
        <v>140</v>
      </c>
      <c r="M92" s="157" t="s">
        <v>2523</v>
      </c>
      <c r="N92" s="157" t="s">
        <v>2524</v>
      </c>
      <c r="O92" s="157" t="s">
        <v>2525</v>
      </c>
      <c r="P92" s="7" t="s">
        <v>2526</v>
      </c>
      <c r="Q92" s="157" t="s">
        <v>2524</v>
      </c>
      <c r="R92" s="157" t="s">
        <v>31</v>
      </c>
      <c r="S92" s="157" t="s">
        <v>31</v>
      </c>
      <c r="T92" s="157" t="s">
        <v>31</v>
      </c>
      <c r="U92" s="157" t="s">
        <v>2527</v>
      </c>
    </row>
    <row r="93" spans="1:21" x14ac:dyDescent="0.25">
      <c r="A93" s="145" t="s">
        <v>2452</v>
      </c>
      <c r="B93" s="161">
        <v>0.01</v>
      </c>
      <c r="C93" s="138">
        <v>50</v>
      </c>
      <c r="D93" s="138">
        <v>20</v>
      </c>
      <c r="E93" s="138">
        <v>-4.8899999999999997</v>
      </c>
      <c r="F93" s="146" t="s">
        <v>630</v>
      </c>
      <c r="H93" s="154">
        <v>515448328</v>
      </c>
      <c r="I93" s="5" t="s">
        <v>2528</v>
      </c>
      <c r="J93" s="154" t="s">
        <v>34</v>
      </c>
      <c r="K93" s="154" t="s">
        <v>128</v>
      </c>
      <c r="L93" s="154" t="s">
        <v>1105</v>
      </c>
      <c r="M93" s="154" t="s">
        <v>2529</v>
      </c>
      <c r="N93" s="154" t="s">
        <v>2530</v>
      </c>
      <c r="O93" s="154" t="s">
        <v>2531</v>
      </c>
      <c r="P93" s="5" t="s">
        <v>2532</v>
      </c>
      <c r="Q93" s="154" t="s">
        <v>2531</v>
      </c>
      <c r="R93" s="154" t="s">
        <v>31</v>
      </c>
      <c r="S93" s="154" t="s">
        <v>31</v>
      </c>
      <c r="T93" s="154" t="s">
        <v>31</v>
      </c>
      <c r="U93" s="154" t="s">
        <v>2533</v>
      </c>
    </row>
    <row r="94" spans="1:21" x14ac:dyDescent="0.25">
      <c r="A94" s="145" t="s">
        <v>2452</v>
      </c>
      <c r="B94" s="161">
        <v>0.01</v>
      </c>
      <c r="C94" s="138">
        <v>50</v>
      </c>
      <c r="D94" s="138">
        <v>15</v>
      </c>
      <c r="E94" s="138">
        <v>0.12</v>
      </c>
      <c r="F94" s="146" t="s">
        <v>18</v>
      </c>
      <c r="H94" s="157">
        <v>515448959</v>
      </c>
      <c r="I94" s="7" t="s">
        <v>2534</v>
      </c>
      <c r="J94" s="157" t="s">
        <v>34</v>
      </c>
      <c r="K94" s="157" t="s">
        <v>25</v>
      </c>
      <c r="L94" s="157" t="s">
        <v>134</v>
      </c>
      <c r="M94" s="157" t="s">
        <v>2535</v>
      </c>
      <c r="N94" s="157" t="s">
        <v>2536</v>
      </c>
      <c r="O94" s="157" t="s">
        <v>2537</v>
      </c>
      <c r="P94" s="7" t="s">
        <v>2538</v>
      </c>
      <c r="Q94" s="157" t="s">
        <v>2539</v>
      </c>
      <c r="R94" s="157" t="s">
        <v>31</v>
      </c>
      <c r="S94" s="157" t="s">
        <v>31</v>
      </c>
      <c r="T94" s="157" t="s">
        <v>31</v>
      </c>
      <c r="U94" s="157" t="s">
        <v>2540</v>
      </c>
    </row>
    <row r="95" spans="1:21" x14ac:dyDescent="0.25">
      <c r="A95" s="145" t="s">
        <v>2452</v>
      </c>
      <c r="B95" s="161">
        <v>0.01</v>
      </c>
      <c r="C95" s="138">
        <v>50</v>
      </c>
      <c r="D95" s="138">
        <v>26.4</v>
      </c>
      <c r="E95" s="138">
        <v>2.34</v>
      </c>
      <c r="F95" s="146" t="s">
        <v>18</v>
      </c>
      <c r="H95" s="154">
        <v>515457095</v>
      </c>
      <c r="I95" s="5" t="s">
        <v>2541</v>
      </c>
      <c r="J95" s="154" t="s">
        <v>34</v>
      </c>
      <c r="K95" s="154" t="s">
        <v>25</v>
      </c>
      <c r="L95" s="154" t="s">
        <v>140</v>
      </c>
      <c r="M95" s="154" t="s">
        <v>2542</v>
      </c>
      <c r="N95" s="154" t="s">
        <v>2543</v>
      </c>
      <c r="O95" s="154" t="s">
        <v>2544</v>
      </c>
      <c r="P95" s="5" t="s">
        <v>2545</v>
      </c>
      <c r="Q95" s="154" t="s">
        <v>2546</v>
      </c>
      <c r="R95" s="154" t="s">
        <v>31</v>
      </c>
      <c r="S95" s="154" t="s">
        <v>31</v>
      </c>
      <c r="T95" s="154" t="s">
        <v>31</v>
      </c>
      <c r="U95" s="154" t="s">
        <v>2547</v>
      </c>
    </row>
    <row r="96" spans="1:21" x14ac:dyDescent="0.25">
      <c r="A96" s="145" t="s">
        <v>2452</v>
      </c>
      <c r="B96" s="161">
        <v>0.01</v>
      </c>
      <c r="C96" s="138">
        <v>50</v>
      </c>
      <c r="D96" s="138">
        <v>12.6</v>
      </c>
      <c r="E96" s="138">
        <v>1.08</v>
      </c>
      <c r="F96" s="146" t="s">
        <v>18</v>
      </c>
      <c r="H96" s="157">
        <v>515457114</v>
      </c>
      <c r="I96" s="7" t="s">
        <v>2548</v>
      </c>
      <c r="J96" s="157" t="s">
        <v>34</v>
      </c>
      <c r="K96" s="157" t="s">
        <v>25</v>
      </c>
      <c r="L96" s="157" t="s">
        <v>140</v>
      </c>
      <c r="M96" s="157" t="s">
        <v>2549</v>
      </c>
      <c r="N96" s="157" t="s">
        <v>2543</v>
      </c>
      <c r="O96" s="157" t="s">
        <v>2544</v>
      </c>
      <c r="P96" s="7" t="s">
        <v>2550</v>
      </c>
      <c r="Q96" s="157" t="s">
        <v>2544</v>
      </c>
      <c r="R96" s="157" t="s">
        <v>31</v>
      </c>
      <c r="S96" s="157" t="s">
        <v>31</v>
      </c>
      <c r="T96" s="157" t="s">
        <v>93</v>
      </c>
      <c r="U96" s="157" t="s">
        <v>1863</v>
      </c>
    </row>
    <row r="97" spans="1:21" x14ac:dyDescent="0.25">
      <c r="A97" s="145" t="s">
        <v>1235</v>
      </c>
      <c r="B97" s="161">
        <v>0.01</v>
      </c>
      <c r="C97" s="138">
        <v>50</v>
      </c>
      <c r="D97" s="138">
        <v>42.6</v>
      </c>
      <c r="E97" s="138">
        <v>2.0499999999999998</v>
      </c>
      <c r="F97" s="146" t="s">
        <v>18</v>
      </c>
      <c r="H97" s="154">
        <v>515457170</v>
      </c>
      <c r="I97" s="5" t="s">
        <v>2551</v>
      </c>
      <c r="J97" s="154" t="s">
        <v>24</v>
      </c>
      <c r="K97" s="154" t="s">
        <v>25</v>
      </c>
      <c r="L97" s="154" t="s">
        <v>2210</v>
      </c>
      <c r="M97" s="154" t="s">
        <v>2552</v>
      </c>
      <c r="N97" s="154" t="s">
        <v>2553</v>
      </c>
      <c r="O97" s="154" t="s">
        <v>2554</v>
      </c>
      <c r="P97" s="5" t="s">
        <v>2555</v>
      </c>
      <c r="Q97" s="154" t="s">
        <v>2554</v>
      </c>
      <c r="R97" s="154" t="s">
        <v>31</v>
      </c>
      <c r="S97" s="154" t="s">
        <v>31</v>
      </c>
      <c r="T97" s="154" t="s">
        <v>276</v>
      </c>
      <c r="U97" s="154" t="s">
        <v>1715</v>
      </c>
    </row>
    <row r="98" spans="1:21" x14ac:dyDescent="0.25">
      <c r="A98" s="145" t="s">
        <v>1235</v>
      </c>
      <c r="B98" s="161">
        <v>0.01</v>
      </c>
      <c r="C98" s="138">
        <v>50</v>
      </c>
      <c r="D98" s="138">
        <v>20</v>
      </c>
      <c r="E98" s="138">
        <v>1.82</v>
      </c>
      <c r="F98" s="146" t="s">
        <v>18</v>
      </c>
      <c r="H98" s="157">
        <v>515457194</v>
      </c>
      <c r="I98" s="7" t="s">
        <v>2556</v>
      </c>
      <c r="J98" s="157" t="s">
        <v>24</v>
      </c>
      <c r="K98" s="157" t="s">
        <v>25</v>
      </c>
      <c r="L98" s="157" t="s">
        <v>89</v>
      </c>
      <c r="M98" s="157" t="s">
        <v>2557</v>
      </c>
      <c r="N98" s="157" t="s">
        <v>2558</v>
      </c>
      <c r="O98" s="157" t="s">
        <v>2559</v>
      </c>
      <c r="P98" s="7" t="s">
        <v>2560</v>
      </c>
      <c r="Q98" s="157" t="s">
        <v>2561</v>
      </c>
      <c r="R98" s="157" t="s">
        <v>31</v>
      </c>
      <c r="S98" s="157" t="s">
        <v>31</v>
      </c>
      <c r="T98" s="157" t="s">
        <v>2562</v>
      </c>
      <c r="U98" s="157" t="s">
        <v>772</v>
      </c>
    </row>
    <row r="99" spans="1:21" x14ac:dyDescent="0.25">
      <c r="A99" s="145" t="s">
        <v>2611</v>
      </c>
      <c r="B99" s="161">
        <v>0.01</v>
      </c>
      <c r="C99" s="138">
        <v>50</v>
      </c>
      <c r="D99" s="138">
        <v>20</v>
      </c>
      <c r="E99" s="138">
        <v>2.04</v>
      </c>
      <c r="F99" s="146" t="s">
        <v>18</v>
      </c>
      <c r="H99" s="154">
        <v>515472592</v>
      </c>
      <c r="I99" s="5" t="s">
        <v>2563</v>
      </c>
      <c r="J99" s="154" t="s">
        <v>34</v>
      </c>
      <c r="K99" s="154" t="s">
        <v>25</v>
      </c>
      <c r="L99" s="154" t="s">
        <v>700</v>
      </c>
      <c r="M99" s="154" t="s">
        <v>2360</v>
      </c>
      <c r="N99" s="154" t="s">
        <v>2564</v>
      </c>
      <c r="O99" s="154" t="s">
        <v>2565</v>
      </c>
      <c r="P99" s="5" t="s">
        <v>2566</v>
      </c>
      <c r="Q99" s="154" t="s">
        <v>2567</v>
      </c>
      <c r="R99" s="154" t="s">
        <v>31</v>
      </c>
      <c r="S99" s="154" t="s">
        <v>31</v>
      </c>
      <c r="T99" s="154" t="s">
        <v>31</v>
      </c>
      <c r="U99" s="154" t="s">
        <v>2053</v>
      </c>
    </row>
    <row r="100" spans="1:21" x14ac:dyDescent="0.25">
      <c r="A100" s="145" t="s">
        <v>1238</v>
      </c>
      <c r="B100" s="161">
        <v>0.01</v>
      </c>
      <c r="C100" s="138">
        <v>50</v>
      </c>
      <c r="D100" s="138">
        <v>23.4</v>
      </c>
      <c r="E100" s="138">
        <v>2.02</v>
      </c>
      <c r="F100" s="146" t="s">
        <v>18</v>
      </c>
      <c r="H100" s="157">
        <v>515472621</v>
      </c>
      <c r="I100" s="7" t="s">
        <v>2568</v>
      </c>
      <c r="J100" s="157" t="s">
        <v>34</v>
      </c>
      <c r="K100" s="157" t="s">
        <v>25</v>
      </c>
      <c r="L100" s="157" t="s">
        <v>76</v>
      </c>
      <c r="M100" s="157" t="s">
        <v>2569</v>
      </c>
      <c r="N100" s="157" t="s">
        <v>2570</v>
      </c>
      <c r="O100" s="157" t="s">
        <v>2571</v>
      </c>
      <c r="P100" s="7" t="s">
        <v>2572</v>
      </c>
      <c r="Q100" s="157" t="s">
        <v>2571</v>
      </c>
      <c r="R100" s="157" t="s">
        <v>31</v>
      </c>
      <c r="S100" s="157" t="s">
        <v>31</v>
      </c>
      <c r="T100" s="157" t="s">
        <v>31</v>
      </c>
      <c r="U100" s="157" t="s">
        <v>2573</v>
      </c>
    </row>
    <row r="101" spans="1:21" x14ac:dyDescent="0.25">
      <c r="A101" s="145" t="s">
        <v>1238</v>
      </c>
      <c r="B101" s="161">
        <v>0.01</v>
      </c>
      <c r="C101" s="138">
        <v>40</v>
      </c>
      <c r="D101" s="138">
        <v>20</v>
      </c>
      <c r="E101" s="138">
        <v>1.86</v>
      </c>
      <c r="F101" s="146" t="s">
        <v>18</v>
      </c>
      <c r="H101" s="154">
        <v>515473624</v>
      </c>
      <c r="I101" s="5" t="s">
        <v>2574</v>
      </c>
      <c r="J101" s="154" t="s">
        <v>34</v>
      </c>
      <c r="K101" s="154" t="s">
        <v>25</v>
      </c>
      <c r="L101" s="154" t="s">
        <v>2575</v>
      </c>
      <c r="M101" s="154" t="s">
        <v>2576</v>
      </c>
      <c r="N101" s="154" t="s">
        <v>2577</v>
      </c>
      <c r="O101" s="154" t="s">
        <v>2578</v>
      </c>
      <c r="P101" s="5" t="s">
        <v>2579</v>
      </c>
      <c r="Q101" s="154" t="s">
        <v>2578</v>
      </c>
      <c r="R101" s="154" t="s">
        <v>31</v>
      </c>
      <c r="S101" s="154" t="s">
        <v>31</v>
      </c>
      <c r="T101" s="154" t="s">
        <v>31</v>
      </c>
      <c r="U101" s="154" t="s">
        <v>1550</v>
      </c>
    </row>
    <row r="102" spans="1:21" x14ac:dyDescent="0.25">
      <c r="A102" s="145" t="s">
        <v>1239</v>
      </c>
      <c r="B102" s="161">
        <v>0.02</v>
      </c>
      <c r="C102" s="138">
        <v>60</v>
      </c>
      <c r="D102" s="138">
        <v>14.1</v>
      </c>
      <c r="E102" s="138">
        <v>1.28</v>
      </c>
      <c r="F102" s="146" t="s">
        <v>18</v>
      </c>
      <c r="H102" s="157">
        <v>515488263</v>
      </c>
      <c r="I102" s="7" t="s">
        <v>2580</v>
      </c>
      <c r="J102" s="157" t="s">
        <v>24</v>
      </c>
      <c r="K102" s="157" t="s">
        <v>25</v>
      </c>
      <c r="L102" s="157" t="s">
        <v>134</v>
      </c>
      <c r="M102" s="157" t="s">
        <v>2581</v>
      </c>
      <c r="N102" s="157" t="s">
        <v>2582</v>
      </c>
      <c r="O102" s="157" t="s">
        <v>2583</v>
      </c>
      <c r="P102" s="7" t="s">
        <v>2584</v>
      </c>
      <c r="Q102" s="157" t="s">
        <v>2583</v>
      </c>
      <c r="R102" s="157" t="s">
        <v>31</v>
      </c>
      <c r="S102" s="157" t="s">
        <v>31</v>
      </c>
      <c r="T102" s="157" t="s">
        <v>31</v>
      </c>
      <c r="U102" s="157" t="s">
        <v>2585</v>
      </c>
    </row>
    <row r="103" spans="1:21" x14ac:dyDescent="0.25">
      <c r="A103" s="145" t="s">
        <v>1236</v>
      </c>
      <c r="B103" s="161">
        <v>0.02</v>
      </c>
      <c r="C103" s="138">
        <v>35</v>
      </c>
      <c r="D103" s="138">
        <v>16.3</v>
      </c>
      <c r="E103" s="138">
        <v>3.8</v>
      </c>
      <c r="F103" s="146" t="s">
        <v>18</v>
      </c>
      <c r="H103" s="154">
        <v>515488278</v>
      </c>
      <c r="I103" s="5" t="s">
        <v>2586</v>
      </c>
      <c r="J103" s="154" t="s">
        <v>24</v>
      </c>
      <c r="K103" s="154" t="s">
        <v>25</v>
      </c>
      <c r="L103" s="154" t="s">
        <v>140</v>
      </c>
      <c r="M103" s="154" t="s">
        <v>2587</v>
      </c>
      <c r="N103" s="154" t="s">
        <v>2588</v>
      </c>
      <c r="O103" s="154" t="s">
        <v>2589</v>
      </c>
      <c r="P103" s="5" t="s">
        <v>2590</v>
      </c>
      <c r="Q103" s="154" t="s">
        <v>2591</v>
      </c>
      <c r="R103" s="154" t="s">
        <v>31</v>
      </c>
      <c r="S103" s="154" t="s">
        <v>31</v>
      </c>
      <c r="T103" s="154" t="s">
        <v>2258</v>
      </c>
      <c r="U103" s="154" t="s">
        <v>2592</v>
      </c>
    </row>
    <row r="104" spans="1:21" ht="15.75" thickBot="1" x14ac:dyDescent="0.3">
      <c r="A104" s="147" t="s">
        <v>1233</v>
      </c>
      <c r="B104" s="162">
        <v>0.01</v>
      </c>
      <c r="C104" s="144">
        <v>50</v>
      </c>
      <c r="D104" s="144">
        <v>22.6</v>
      </c>
      <c r="E104" s="144">
        <v>2.0099999999999998</v>
      </c>
      <c r="F104" s="146" t="s">
        <v>18</v>
      </c>
      <c r="H104" s="157">
        <v>515488351</v>
      </c>
      <c r="I104" s="7" t="s">
        <v>2593</v>
      </c>
      <c r="J104" s="157" t="s">
        <v>24</v>
      </c>
      <c r="K104" s="157" t="s">
        <v>25</v>
      </c>
      <c r="L104" s="157" t="s">
        <v>510</v>
      </c>
      <c r="M104" s="157" t="s">
        <v>2594</v>
      </c>
      <c r="N104" s="157" t="s">
        <v>2595</v>
      </c>
      <c r="O104" s="157" t="s">
        <v>2596</v>
      </c>
      <c r="P104" s="7" t="s">
        <v>2597</v>
      </c>
      <c r="Q104" s="157" t="s">
        <v>2598</v>
      </c>
      <c r="R104" s="157" t="s">
        <v>31</v>
      </c>
      <c r="S104" s="157" t="s">
        <v>31</v>
      </c>
      <c r="T104" s="157" t="s">
        <v>2245</v>
      </c>
      <c r="U104" s="157" t="s">
        <v>2599</v>
      </c>
    </row>
    <row r="105" spans="1:21" ht="15.75" thickBot="1" x14ac:dyDescent="0.3">
      <c r="A105" s="143" t="s">
        <v>634</v>
      </c>
      <c r="B105" s="629">
        <v>25</v>
      </c>
      <c r="C105" s="630"/>
      <c r="D105" s="630"/>
      <c r="E105" s="630"/>
      <c r="F105" s="631"/>
      <c r="H105" s="154">
        <v>515501819</v>
      </c>
      <c r="I105" s="5" t="s">
        <v>2600</v>
      </c>
      <c r="J105" s="154" t="s">
        <v>34</v>
      </c>
      <c r="K105" s="154" t="s">
        <v>128</v>
      </c>
      <c r="L105" s="154" t="s">
        <v>2210</v>
      </c>
      <c r="M105" s="154" t="s">
        <v>2601</v>
      </c>
      <c r="N105" s="154" t="s">
        <v>2602</v>
      </c>
      <c r="O105" s="154" t="s">
        <v>2603</v>
      </c>
      <c r="P105" s="5" t="s">
        <v>2604</v>
      </c>
      <c r="Q105" s="154" t="s">
        <v>2605</v>
      </c>
      <c r="R105" s="154" t="s">
        <v>31</v>
      </c>
      <c r="S105" s="154" t="s">
        <v>31</v>
      </c>
      <c r="T105" s="154" t="s">
        <v>31</v>
      </c>
      <c r="U105" s="154" t="s">
        <v>2606</v>
      </c>
    </row>
    <row r="106" spans="1:21" ht="15.75" thickBot="1" x14ac:dyDescent="0.3">
      <c r="A106" s="143" t="s">
        <v>2612</v>
      </c>
      <c r="B106" s="629">
        <v>4</v>
      </c>
      <c r="C106" s="630"/>
      <c r="D106" s="630"/>
      <c r="E106" s="630"/>
      <c r="F106" s="631"/>
      <c r="H106" s="549"/>
      <c r="I106" s="549"/>
      <c r="J106" s="549"/>
      <c r="K106" s="549"/>
      <c r="L106" s="549"/>
      <c r="M106" s="549"/>
      <c r="N106" s="549"/>
      <c r="O106" s="549"/>
      <c r="P106" s="549"/>
      <c r="Q106" s="549"/>
      <c r="R106" s="154" t="s">
        <v>31</v>
      </c>
      <c r="S106" s="154" t="s">
        <v>31</v>
      </c>
      <c r="T106" s="154" t="s">
        <v>2607</v>
      </c>
      <c r="U106" s="154" t="s">
        <v>2608</v>
      </c>
    </row>
    <row r="107" spans="1:21" ht="15.75" thickBot="1" x14ac:dyDescent="0.3">
      <c r="A107" s="143" t="s">
        <v>2613</v>
      </c>
      <c r="B107" s="629">
        <f>SUM(B105-B106)</f>
        <v>21</v>
      </c>
      <c r="C107" s="630"/>
      <c r="D107" s="630"/>
      <c r="E107" s="630"/>
      <c r="F107" s="631"/>
      <c r="H107" s="546" t="s">
        <v>523</v>
      </c>
      <c r="I107" s="546"/>
      <c r="J107" s="546"/>
      <c r="K107" s="546"/>
      <c r="L107" s="546"/>
      <c r="M107" s="546"/>
      <c r="N107" s="546"/>
      <c r="O107" s="546"/>
      <c r="P107" s="546"/>
      <c r="Q107" s="546"/>
      <c r="R107" s="546"/>
      <c r="S107" s="546"/>
      <c r="T107" s="546" t="s">
        <v>2609</v>
      </c>
      <c r="U107" s="546"/>
    </row>
    <row r="108" spans="1:21" ht="15.75" thickBot="1" x14ac:dyDescent="0.3">
      <c r="A108" s="143" t="s">
        <v>2235</v>
      </c>
      <c r="B108" s="632">
        <f>SUM(C93,C88,C86,C83)</f>
        <v>164.2</v>
      </c>
      <c r="C108" s="633"/>
      <c r="D108" s="633"/>
      <c r="E108" s="633"/>
      <c r="F108" s="634"/>
    </row>
    <row r="109" spans="1:21" ht="15.75" thickBot="1" x14ac:dyDescent="0.3">
      <c r="A109" s="143" t="s">
        <v>2236</v>
      </c>
      <c r="B109" s="632">
        <f>SUM(D94:D104,D92,D91,D90,D89,D87,D84:D85,D80:D82)</f>
        <v>435.5</v>
      </c>
      <c r="C109" s="633"/>
      <c r="D109" s="633"/>
      <c r="E109" s="633"/>
      <c r="F109" s="634"/>
    </row>
    <row r="110" spans="1:21" ht="15.75" thickBot="1" x14ac:dyDescent="0.3">
      <c r="A110" s="143" t="s">
        <v>2237</v>
      </c>
      <c r="B110" s="623">
        <f>SUM(E93,E88,E86,E83)</f>
        <v>-20.61</v>
      </c>
      <c r="C110" s="624"/>
      <c r="D110" s="624"/>
      <c r="E110" s="624"/>
      <c r="F110" s="625"/>
      <c r="J110" s="14"/>
    </row>
    <row r="111" spans="1:21" ht="15.75" thickBot="1" x14ac:dyDescent="0.3">
      <c r="A111" s="143" t="s">
        <v>636</v>
      </c>
      <c r="B111" s="623">
        <f>SUM(E94:E104,E89:E92,E87,E84:E85,E82,E81,E80)</f>
        <v>41.400000000000006</v>
      </c>
      <c r="C111" s="624"/>
      <c r="D111" s="624"/>
      <c r="E111" s="624"/>
      <c r="F111" s="625"/>
    </row>
    <row r="112" spans="1:21" ht="15.75" thickBot="1" x14ac:dyDescent="0.3">
      <c r="A112" s="143" t="s">
        <v>2321</v>
      </c>
      <c r="B112" s="623">
        <v>-0.96</v>
      </c>
      <c r="C112" s="624"/>
      <c r="D112" s="624"/>
      <c r="E112" s="624"/>
      <c r="F112" s="625"/>
    </row>
    <row r="113" spans="1:21" ht="15.75" thickBot="1" x14ac:dyDescent="0.3">
      <c r="A113" s="143" t="s">
        <v>1125</v>
      </c>
      <c r="B113" s="623">
        <v>112.7</v>
      </c>
      <c r="C113" s="624"/>
      <c r="D113" s="624"/>
      <c r="E113" s="624"/>
      <c r="F113" s="625"/>
    </row>
    <row r="114" spans="1:21" ht="15.75" thickBot="1" x14ac:dyDescent="0.3">
      <c r="A114" s="143" t="s">
        <v>636</v>
      </c>
      <c r="B114" s="617">
        <f>SUM(C110:F112)</f>
        <v>0</v>
      </c>
      <c r="C114" s="618"/>
      <c r="D114" s="618"/>
      <c r="E114" s="618"/>
      <c r="F114" s="619"/>
    </row>
    <row r="116" spans="1:21" ht="15.75" x14ac:dyDescent="0.25">
      <c r="A116" s="638" t="s">
        <v>2619</v>
      </c>
      <c r="B116" s="638"/>
      <c r="C116" s="638"/>
      <c r="D116" s="638"/>
      <c r="E116" s="638"/>
      <c r="F116" s="638"/>
      <c r="G116" s="638"/>
      <c r="H116" s="638"/>
      <c r="I116" s="638"/>
      <c r="J116" s="638"/>
      <c r="K116" s="638"/>
      <c r="L116" s="638"/>
      <c r="M116" s="638"/>
      <c r="N116" s="638"/>
      <c r="O116" s="638"/>
      <c r="P116" s="638"/>
      <c r="Q116" s="638"/>
      <c r="R116" s="638"/>
      <c r="S116" s="638"/>
      <c r="T116" s="638"/>
      <c r="U116" s="638"/>
    </row>
    <row r="117" spans="1:21" ht="15.75" thickBot="1" x14ac:dyDescent="0.3"/>
    <row r="118" spans="1:21" ht="15.75" customHeight="1" thickBot="1" x14ac:dyDescent="0.3">
      <c r="A118" s="620" t="s">
        <v>2615</v>
      </c>
      <c r="B118" s="621"/>
      <c r="C118" s="621"/>
      <c r="D118" s="621"/>
      <c r="E118" s="622"/>
      <c r="G118" s="545" t="s">
        <v>1</v>
      </c>
      <c r="H118" s="545"/>
      <c r="I118" s="545" t="s">
        <v>2</v>
      </c>
      <c r="J118" s="545"/>
      <c r="K118" s="545"/>
      <c r="L118" s="545"/>
      <c r="M118" s="545"/>
      <c r="N118" s="545" t="s">
        <v>3</v>
      </c>
      <c r="O118" s="545"/>
      <c r="P118" s="546" t="s">
        <v>2628</v>
      </c>
      <c r="Q118" s="546"/>
      <c r="R118" s="546"/>
    </row>
    <row r="119" spans="1:21" x14ac:dyDescent="0.25">
      <c r="A119" s="140" t="s">
        <v>2230</v>
      </c>
      <c r="B119" s="160" t="s">
        <v>2620</v>
      </c>
      <c r="C119" s="137" t="s">
        <v>2759</v>
      </c>
      <c r="D119" s="137" t="s">
        <v>2234</v>
      </c>
      <c r="E119" s="141" t="s">
        <v>2233</v>
      </c>
      <c r="G119" s="545" t="s">
        <v>5</v>
      </c>
      <c r="H119" s="545"/>
      <c r="I119" s="545"/>
      <c r="J119" s="545"/>
      <c r="K119" s="545"/>
      <c r="L119" s="545"/>
      <c r="M119" s="545"/>
      <c r="N119" s="545"/>
      <c r="O119" s="545"/>
      <c r="P119" s="545"/>
      <c r="Q119" s="545"/>
      <c r="R119" s="545"/>
      <c r="S119" s="545"/>
    </row>
    <row r="120" spans="1:21" x14ac:dyDescent="0.25">
      <c r="A120" s="145" t="s">
        <v>2450</v>
      </c>
      <c r="B120" s="161">
        <v>0.02</v>
      </c>
      <c r="C120" s="138">
        <v>15.1</v>
      </c>
      <c r="D120" s="138">
        <v>1.97</v>
      </c>
      <c r="E120" s="146" t="s">
        <v>18</v>
      </c>
      <c r="G120" s="168" t="s">
        <v>6</v>
      </c>
      <c r="H120" s="167" t="s">
        <v>7</v>
      </c>
      <c r="I120" s="168" t="s">
        <v>8</v>
      </c>
      <c r="J120" s="168" t="s">
        <v>9</v>
      </c>
      <c r="K120" s="168" t="s">
        <v>10</v>
      </c>
      <c r="L120" s="168" t="s">
        <v>11</v>
      </c>
      <c r="M120" s="168" t="s">
        <v>12</v>
      </c>
      <c r="N120" s="168" t="s">
        <v>13</v>
      </c>
      <c r="O120" s="167" t="s">
        <v>14</v>
      </c>
      <c r="P120" s="168" t="s">
        <v>11</v>
      </c>
      <c r="Q120" s="168" t="s">
        <v>15</v>
      </c>
      <c r="R120" s="168" t="s">
        <v>16</v>
      </c>
      <c r="S120" s="168" t="s">
        <v>17</v>
      </c>
      <c r="T120" s="168" t="s">
        <v>18</v>
      </c>
    </row>
    <row r="121" spans="1:21" x14ac:dyDescent="0.25">
      <c r="A121" s="145" t="s">
        <v>2610</v>
      </c>
      <c r="B121" s="161">
        <v>0.02</v>
      </c>
      <c r="C121" s="138">
        <v>-19.5</v>
      </c>
      <c r="D121" s="138">
        <v>-4.0999999999999996</v>
      </c>
      <c r="E121" s="146" t="s">
        <v>630</v>
      </c>
      <c r="G121" s="166">
        <v>515530568</v>
      </c>
      <c r="H121" s="5" t="s">
        <v>2629</v>
      </c>
      <c r="I121" s="166" t="s">
        <v>34</v>
      </c>
      <c r="J121" s="166" t="s">
        <v>128</v>
      </c>
      <c r="K121" s="166" t="s">
        <v>122</v>
      </c>
      <c r="L121" s="166" t="s">
        <v>2630</v>
      </c>
      <c r="M121" s="166" t="s">
        <v>2631</v>
      </c>
      <c r="N121" s="166" t="s">
        <v>2632</v>
      </c>
      <c r="O121" s="5" t="s">
        <v>2633</v>
      </c>
      <c r="P121" s="166" t="s">
        <v>2632</v>
      </c>
      <c r="Q121" s="166" t="s">
        <v>31</v>
      </c>
      <c r="R121" s="166" t="s">
        <v>31</v>
      </c>
      <c r="S121" s="166" t="s">
        <v>31</v>
      </c>
      <c r="T121" s="166" t="s">
        <v>2634</v>
      </c>
    </row>
    <row r="122" spans="1:21" x14ac:dyDescent="0.25">
      <c r="A122" s="145" t="s">
        <v>2394</v>
      </c>
      <c r="B122" s="161">
        <v>0.02</v>
      </c>
      <c r="C122" s="138">
        <v>-30.3</v>
      </c>
      <c r="D122" s="138">
        <v>-4.22</v>
      </c>
      <c r="E122" s="146" t="s">
        <v>630</v>
      </c>
      <c r="G122" s="169">
        <v>515533889</v>
      </c>
      <c r="H122" s="7" t="s">
        <v>2635</v>
      </c>
      <c r="I122" s="169" t="s">
        <v>24</v>
      </c>
      <c r="J122" s="169" t="s">
        <v>128</v>
      </c>
      <c r="K122" s="169" t="s">
        <v>510</v>
      </c>
      <c r="L122" s="169" t="s">
        <v>2636</v>
      </c>
      <c r="M122" s="169" t="s">
        <v>2637</v>
      </c>
      <c r="N122" s="169" t="s">
        <v>2638</v>
      </c>
      <c r="O122" s="7" t="s">
        <v>2639</v>
      </c>
      <c r="P122" s="169" t="s">
        <v>2638</v>
      </c>
      <c r="Q122" s="169" t="s">
        <v>31</v>
      </c>
      <c r="R122" s="169" t="s">
        <v>31</v>
      </c>
      <c r="S122" s="169" t="s">
        <v>31</v>
      </c>
      <c r="T122" s="169" t="s">
        <v>2640</v>
      </c>
    </row>
    <row r="123" spans="1:21" x14ac:dyDescent="0.25">
      <c r="A123" s="145" t="s">
        <v>1234</v>
      </c>
      <c r="B123" s="161">
        <v>0.02</v>
      </c>
      <c r="C123" s="138">
        <v>7.4</v>
      </c>
      <c r="D123" s="138">
        <v>1.6</v>
      </c>
      <c r="E123" s="146" t="s">
        <v>18</v>
      </c>
      <c r="G123" s="166">
        <v>515534254</v>
      </c>
      <c r="H123" s="5" t="s">
        <v>2641</v>
      </c>
      <c r="I123" s="166" t="s">
        <v>24</v>
      </c>
      <c r="J123" s="166" t="s">
        <v>128</v>
      </c>
      <c r="K123" s="166" t="s">
        <v>1146</v>
      </c>
      <c r="L123" s="166" t="s">
        <v>2642</v>
      </c>
      <c r="M123" s="166" t="s">
        <v>2643</v>
      </c>
      <c r="N123" s="166" t="s">
        <v>2644</v>
      </c>
      <c r="O123" s="5" t="s">
        <v>2645</v>
      </c>
      <c r="P123" s="166" t="s">
        <v>2646</v>
      </c>
      <c r="Q123" s="166" t="s">
        <v>31</v>
      </c>
      <c r="R123" s="166" t="s">
        <v>31</v>
      </c>
      <c r="S123" s="166" t="s">
        <v>31</v>
      </c>
      <c r="T123" s="166" t="s">
        <v>2647</v>
      </c>
    </row>
    <row r="124" spans="1:21" x14ac:dyDescent="0.25">
      <c r="A124" s="145" t="s">
        <v>1234</v>
      </c>
      <c r="B124" s="161">
        <v>0.02</v>
      </c>
      <c r="C124" s="138">
        <v>11.6</v>
      </c>
      <c r="D124" s="138">
        <v>2.5</v>
      </c>
      <c r="E124" s="146" t="s">
        <v>18</v>
      </c>
      <c r="G124" s="169">
        <v>515565647</v>
      </c>
      <c r="H124" s="7" t="s">
        <v>2648</v>
      </c>
      <c r="I124" s="169" t="s">
        <v>24</v>
      </c>
      <c r="J124" s="169" t="s">
        <v>128</v>
      </c>
      <c r="K124" s="169" t="s">
        <v>140</v>
      </c>
      <c r="L124" s="169" t="s">
        <v>2649</v>
      </c>
      <c r="M124" s="169" t="s">
        <v>2650</v>
      </c>
      <c r="N124" s="169" t="s">
        <v>2651</v>
      </c>
      <c r="O124" s="7" t="s">
        <v>2652</v>
      </c>
      <c r="P124" s="169" t="s">
        <v>2651</v>
      </c>
      <c r="Q124" s="169" t="s">
        <v>31</v>
      </c>
      <c r="R124" s="169" t="s">
        <v>31</v>
      </c>
      <c r="S124" s="169" t="s">
        <v>31</v>
      </c>
      <c r="T124" s="169" t="s">
        <v>2653</v>
      </c>
    </row>
    <row r="125" spans="1:21" x14ac:dyDescent="0.25">
      <c r="A125" s="145" t="s">
        <v>2449</v>
      </c>
      <c r="B125" s="161">
        <v>0.02</v>
      </c>
      <c r="C125" s="138">
        <v>-31.7</v>
      </c>
      <c r="D125" s="138">
        <v>-6.5</v>
      </c>
      <c r="E125" s="146" t="s">
        <v>630</v>
      </c>
      <c r="G125" s="166">
        <v>515565780</v>
      </c>
      <c r="H125" s="5" t="s">
        <v>2654</v>
      </c>
      <c r="I125" s="166" t="s">
        <v>24</v>
      </c>
      <c r="J125" s="166" t="s">
        <v>128</v>
      </c>
      <c r="K125" s="166" t="s">
        <v>1099</v>
      </c>
      <c r="L125" s="166" t="s">
        <v>2655</v>
      </c>
      <c r="M125" s="166" t="s">
        <v>2656</v>
      </c>
      <c r="N125" s="166" t="s">
        <v>2657</v>
      </c>
      <c r="O125" s="5" t="s">
        <v>2658</v>
      </c>
      <c r="P125" s="166" t="s">
        <v>2659</v>
      </c>
      <c r="Q125" s="166" t="s">
        <v>31</v>
      </c>
      <c r="R125" s="166" t="s">
        <v>31</v>
      </c>
      <c r="S125" s="166" t="s">
        <v>31</v>
      </c>
      <c r="T125" s="166" t="s">
        <v>2660</v>
      </c>
    </row>
    <row r="126" spans="1:21" x14ac:dyDescent="0.25">
      <c r="A126" s="145" t="s">
        <v>2451</v>
      </c>
      <c r="B126" s="161">
        <v>0.02</v>
      </c>
      <c r="C126" s="138">
        <v>20</v>
      </c>
      <c r="D126" s="138">
        <v>4.25</v>
      </c>
      <c r="E126" s="146" t="s">
        <v>18</v>
      </c>
      <c r="G126" s="169">
        <v>515565959</v>
      </c>
      <c r="H126" s="7" t="s">
        <v>2661</v>
      </c>
      <c r="I126" s="169" t="s">
        <v>34</v>
      </c>
      <c r="J126" s="169" t="s">
        <v>128</v>
      </c>
      <c r="K126" s="169" t="s">
        <v>2575</v>
      </c>
      <c r="L126" s="169" t="s">
        <v>2662</v>
      </c>
      <c r="M126" s="169" t="s">
        <v>2663</v>
      </c>
      <c r="N126" s="169" t="s">
        <v>2664</v>
      </c>
      <c r="O126" s="7" t="s">
        <v>2665</v>
      </c>
      <c r="P126" s="169" t="s">
        <v>2666</v>
      </c>
      <c r="Q126" s="169" t="s">
        <v>31</v>
      </c>
      <c r="R126" s="169" t="s">
        <v>31</v>
      </c>
      <c r="S126" s="169" t="s">
        <v>31</v>
      </c>
      <c r="T126" s="169" t="s">
        <v>876</v>
      </c>
    </row>
    <row r="127" spans="1:21" x14ac:dyDescent="0.25">
      <c r="A127" s="145" t="s">
        <v>2451</v>
      </c>
      <c r="B127" s="161">
        <v>0.02</v>
      </c>
      <c r="C127" s="138">
        <v>20</v>
      </c>
      <c r="D127" s="138">
        <v>2.81</v>
      </c>
      <c r="E127" s="146" t="s">
        <v>18</v>
      </c>
      <c r="G127" s="166">
        <v>515566063</v>
      </c>
      <c r="H127" s="5" t="s">
        <v>2667</v>
      </c>
      <c r="I127" s="166" t="s">
        <v>24</v>
      </c>
      <c r="J127" s="166" t="s">
        <v>128</v>
      </c>
      <c r="K127" s="166" t="s">
        <v>510</v>
      </c>
      <c r="L127" s="166" t="s">
        <v>2668</v>
      </c>
      <c r="M127" s="166" t="s">
        <v>2669</v>
      </c>
      <c r="N127" s="166" t="s">
        <v>2670</v>
      </c>
      <c r="O127" s="5" t="s">
        <v>2671</v>
      </c>
      <c r="P127" s="166" t="s">
        <v>2670</v>
      </c>
      <c r="Q127" s="166" t="s">
        <v>31</v>
      </c>
      <c r="R127" s="166" t="s">
        <v>31</v>
      </c>
      <c r="S127" s="166" t="s">
        <v>31</v>
      </c>
      <c r="T127" s="166" t="s">
        <v>2672</v>
      </c>
    </row>
    <row r="128" spans="1:21" x14ac:dyDescent="0.25">
      <c r="A128" s="145" t="s">
        <v>2319</v>
      </c>
      <c r="B128" s="161">
        <v>0.02</v>
      </c>
      <c r="C128" s="138">
        <v>30</v>
      </c>
      <c r="D128" s="138">
        <v>4.45</v>
      </c>
      <c r="E128" s="146" t="s">
        <v>18</v>
      </c>
      <c r="G128" s="169">
        <v>515589639</v>
      </c>
      <c r="H128" s="7" t="s">
        <v>2673</v>
      </c>
      <c r="I128" s="169" t="s">
        <v>24</v>
      </c>
      <c r="J128" s="169" t="s">
        <v>128</v>
      </c>
      <c r="K128" s="169" t="s">
        <v>1089</v>
      </c>
      <c r="L128" s="169" t="s">
        <v>2674</v>
      </c>
      <c r="M128" s="169" t="s">
        <v>2675</v>
      </c>
      <c r="N128" s="169" t="s">
        <v>2676</v>
      </c>
      <c r="O128" s="7" t="s">
        <v>2677</v>
      </c>
      <c r="P128" s="169" t="s">
        <v>2678</v>
      </c>
      <c r="Q128" s="169" t="s">
        <v>31</v>
      </c>
      <c r="R128" s="169" t="s">
        <v>31</v>
      </c>
      <c r="S128" s="169" t="s">
        <v>31</v>
      </c>
      <c r="T128" s="169" t="s">
        <v>2679</v>
      </c>
    </row>
    <row r="129" spans="1:20" x14ac:dyDescent="0.25">
      <c r="A129" s="147" t="s">
        <v>2758</v>
      </c>
      <c r="B129" s="161">
        <v>0.02</v>
      </c>
      <c r="C129" s="144">
        <v>-48.3</v>
      </c>
      <c r="D129" s="144">
        <v>-7.55</v>
      </c>
      <c r="E129" s="153" t="s">
        <v>630</v>
      </c>
      <c r="G129" s="166">
        <v>515589671</v>
      </c>
      <c r="H129" s="5" t="s">
        <v>2680</v>
      </c>
      <c r="I129" s="166" t="s">
        <v>24</v>
      </c>
      <c r="J129" s="166" t="s">
        <v>128</v>
      </c>
      <c r="K129" s="166" t="s">
        <v>592</v>
      </c>
      <c r="L129" s="166" t="s">
        <v>2681</v>
      </c>
      <c r="M129" s="166" t="s">
        <v>2682</v>
      </c>
      <c r="N129" s="166" t="s">
        <v>2683</v>
      </c>
      <c r="O129" s="5" t="s">
        <v>2684</v>
      </c>
      <c r="P129" s="166" t="s">
        <v>2685</v>
      </c>
      <c r="Q129" s="166" t="s">
        <v>31</v>
      </c>
      <c r="R129" s="166" t="s">
        <v>31</v>
      </c>
      <c r="S129" s="166" t="s">
        <v>31</v>
      </c>
      <c r="T129" s="166" t="s">
        <v>2686</v>
      </c>
    </row>
    <row r="130" spans="1:20" x14ac:dyDescent="0.25">
      <c r="A130" s="145" t="s">
        <v>2318</v>
      </c>
      <c r="B130" s="161">
        <v>0.02</v>
      </c>
      <c r="C130" s="138">
        <v>14.4</v>
      </c>
      <c r="D130" s="138">
        <v>3.74</v>
      </c>
      <c r="E130" s="153" t="s">
        <v>18</v>
      </c>
      <c r="G130" s="169">
        <v>515589735</v>
      </c>
      <c r="H130" s="7" t="s">
        <v>2687</v>
      </c>
      <c r="I130" s="169" t="s">
        <v>24</v>
      </c>
      <c r="J130" s="169" t="s">
        <v>128</v>
      </c>
      <c r="K130" s="169" t="s">
        <v>700</v>
      </c>
      <c r="L130" s="169" t="s">
        <v>2688</v>
      </c>
      <c r="M130" s="169" t="s">
        <v>2689</v>
      </c>
      <c r="N130" s="169" t="s">
        <v>2690</v>
      </c>
      <c r="O130" s="7" t="s">
        <v>2691</v>
      </c>
      <c r="P130" s="169" t="s">
        <v>2692</v>
      </c>
      <c r="Q130" s="169" t="s">
        <v>31</v>
      </c>
      <c r="R130" s="169" t="s">
        <v>31</v>
      </c>
      <c r="S130" s="169" t="s">
        <v>31</v>
      </c>
      <c r="T130" s="169" t="s">
        <v>2693</v>
      </c>
    </row>
    <row r="131" spans="1:20" x14ac:dyDescent="0.25">
      <c r="A131" s="145" t="s">
        <v>1237</v>
      </c>
      <c r="B131" s="161">
        <v>0.02</v>
      </c>
      <c r="C131" s="138">
        <v>23</v>
      </c>
      <c r="D131" s="138">
        <v>4.3600000000000003</v>
      </c>
      <c r="E131" s="153" t="s">
        <v>18</v>
      </c>
      <c r="G131" s="166">
        <v>515598433</v>
      </c>
      <c r="H131" s="5" t="s">
        <v>2694</v>
      </c>
      <c r="I131" s="166" t="s">
        <v>24</v>
      </c>
      <c r="J131" s="166" t="s">
        <v>128</v>
      </c>
      <c r="K131" s="166" t="s">
        <v>1976</v>
      </c>
      <c r="L131" s="166" t="s">
        <v>2695</v>
      </c>
      <c r="M131" s="166" t="s">
        <v>2696</v>
      </c>
      <c r="N131" s="166" t="s">
        <v>2697</v>
      </c>
      <c r="O131" s="5" t="s">
        <v>2698</v>
      </c>
      <c r="P131" s="166" t="s">
        <v>2699</v>
      </c>
      <c r="Q131" s="166" t="s">
        <v>31</v>
      </c>
      <c r="R131" s="166" t="s">
        <v>31</v>
      </c>
      <c r="S131" s="166" t="s">
        <v>31</v>
      </c>
      <c r="T131" s="166" t="s">
        <v>1497</v>
      </c>
    </row>
    <row r="132" spans="1:20" x14ac:dyDescent="0.25">
      <c r="A132" s="145" t="s">
        <v>2393</v>
      </c>
      <c r="B132" s="161">
        <v>0.02</v>
      </c>
      <c r="C132" s="138">
        <v>14.9</v>
      </c>
      <c r="D132" s="138">
        <v>2.61</v>
      </c>
      <c r="E132" s="153" t="s">
        <v>18</v>
      </c>
      <c r="G132" s="169">
        <v>515598453</v>
      </c>
      <c r="H132" s="7" t="s">
        <v>2700</v>
      </c>
      <c r="I132" s="169" t="s">
        <v>34</v>
      </c>
      <c r="J132" s="169" t="s">
        <v>128</v>
      </c>
      <c r="K132" s="169" t="s">
        <v>2210</v>
      </c>
      <c r="L132" s="169" t="s">
        <v>2701</v>
      </c>
      <c r="M132" s="169" t="s">
        <v>2702</v>
      </c>
      <c r="N132" s="169" t="s">
        <v>2703</v>
      </c>
      <c r="O132" s="7" t="s">
        <v>2704</v>
      </c>
      <c r="P132" s="169" t="s">
        <v>2705</v>
      </c>
      <c r="Q132" s="169" t="s">
        <v>31</v>
      </c>
      <c r="R132" s="169" t="s">
        <v>31</v>
      </c>
      <c r="S132" s="169" t="s">
        <v>31</v>
      </c>
      <c r="T132" s="169" t="s">
        <v>2706</v>
      </c>
    </row>
    <row r="133" spans="1:20" x14ac:dyDescent="0.25">
      <c r="A133" s="145" t="s">
        <v>2393</v>
      </c>
      <c r="B133" s="161">
        <v>0.02</v>
      </c>
      <c r="C133" s="138">
        <v>13.3</v>
      </c>
      <c r="D133" s="138">
        <v>2.99</v>
      </c>
      <c r="E133" s="153" t="s">
        <v>18</v>
      </c>
      <c r="G133" s="166">
        <v>515598514</v>
      </c>
      <c r="H133" s="5" t="s">
        <v>2707</v>
      </c>
      <c r="I133" s="166" t="s">
        <v>24</v>
      </c>
      <c r="J133" s="166" t="s">
        <v>128</v>
      </c>
      <c r="K133" s="166" t="s">
        <v>134</v>
      </c>
      <c r="L133" s="166" t="s">
        <v>2708</v>
      </c>
      <c r="M133" s="166" t="s">
        <v>2709</v>
      </c>
      <c r="N133" s="166" t="s">
        <v>2710</v>
      </c>
      <c r="O133" s="5" t="s">
        <v>2711</v>
      </c>
      <c r="P133" s="166" t="s">
        <v>2712</v>
      </c>
      <c r="Q133" s="166" t="s">
        <v>31</v>
      </c>
      <c r="R133" s="166" t="s">
        <v>31</v>
      </c>
      <c r="S133" s="166" t="s">
        <v>31</v>
      </c>
      <c r="T133" s="166" t="s">
        <v>2713</v>
      </c>
    </row>
    <row r="134" spans="1:20" x14ac:dyDescent="0.25">
      <c r="A134" s="145" t="s">
        <v>2452</v>
      </c>
      <c r="B134" s="161">
        <v>0.02</v>
      </c>
      <c r="C134" s="174">
        <v>14.8</v>
      </c>
      <c r="D134" s="138">
        <v>2.36</v>
      </c>
      <c r="E134" s="153" t="s">
        <v>18</v>
      </c>
      <c r="G134" s="169">
        <v>515598580</v>
      </c>
      <c r="H134" s="7" t="s">
        <v>2714</v>
      </c>
      <c r="I134" s="169" t="s">
        <v>24</v>
      </c>
      <c r="J134" s="169" t="s">
        <v>128</v>
      </c>
      <c r="K134" s="169" t="s">
        <v>76</v>
      </c>
      <c r="L134" s="169" t="s">
        <v>2715</v>
      </c>
      <c r="M134" s="169" t="s">
        <v>2716</v>
      </c>
      <c r="N134" s="169" t="s">
        <v>2717</v>
      </c>
      <c r="O134" s="7" t="s">
        <v>2718</v>
      </c>
      <c r="P134" s="169" t="s">
        <v>2719</v>
      </c>
      <c r="Q134" s="169" t="s">
        <v>31</v>
      </c>
      <c r="R134" s="169" t="s">
        <v>31</v>
      </c>
      <c r="S134" s="169" t="s">
        <v>31</v>
      </c>
      <c r="T134" s="169" t="s">
        <v>1804</v>
      </c>
    </row>
    <row r="135" spans="1:20" x14ac:dyDescent="0.25">
      <c r="A135" s="145" t="s">
        <v>1235</v>
      </c>
      <c r="B135" s="161">
        <v>0.02</v>
      </c>
      <c r="C135" s="138">
        <v>23.6</v>
      </c>
      <c r="D135" s="138">
        <v>4.38</v>
      </c>
      <c r="E135" s="153" t="s">
        <v>18</v>
      </c>
      <c r="G135" s="166">
        <v>515615670</v>
      </c>
      <c r="H135" s="5" t="s">
        <v>2720</v>
      </c>
      <c r="I135" s="166" t="s">
        <v>34</v>
      </c>
      <c r="J135" s="166" t="s">
        <v>128</v>
      </c>
      <c r="K135" s="166" t="s">
        <v>907</v>
      </c>
      <c r="L135" s="166" t="s">
        <v>2721</v>
      </c>
      <c r="M135" s="166" t="s">
        <v>2722</v>
      </c>
      <c r="N135" s="166" t="s">
        <v>2723</v>
      </c>
      <c r="O135" s="5" t="s">
        <v>2724</v>
      </c>
      <c r="P135" s="166" t="s">
        <v>2723</v>
      </c>
      <c r="Q135" s="166" t="s">
        <v>31</v>
      </c>
      <c r="R135" s="166" t="s">
        <v>31</v>
      </c>
      <c r="S135" s="166" t="s">
        <v>1118</v>
      </c>
      <c r="T135" s="166" t="s">
        <v>2725</v>
      </c>
    </row>
    <row r="136" spans="1:20" x14ac:dyDescent="0.25">
      <c r="A136" s="145" t="s">
        <v>2611</v>
      </c>
      <c r="B136" s="161">
        <v>0.02</v>
      </c>
      <c r="C136" s="138">
        <v>-14.1</v>
      </c>
      <c r="D136" s="138">
        <v>-3.3</v>
      </c>
      <c r="E136" s="146" t="s">
        <v>630</v>
      </c>
      <c r="G136" s="169">
        <v>515615974</v>
      </c>
      <c r="H136" s="7" t="s">
        <v>2726</v>
      </c>
      <c r="I136" s="169" t="s">
        <v>34</v>
      </c>
      <c r="J136" s="169" t="s">
        <v>128</v>
      </c>
      <c r="K136" s="169" t="s">
        <v>89</v>
      </c>
      <c r="L136" s="169" t="s">
        <v>2727</v>
      </c>
      <c r="M136" s="169" t="s">
        <v>2728</v>
      </c>
      <c r="N136" s="169" t="s">
        <v>2729</v>
      </c>
      <c r="O136" s="7" t="s">
        <v>2730</v>
      </c>
      <c r="P136" s="169" t="s">
        <v>2729</v>
      </c>
      <c r="Q136" s="169" t="s">
        <v>31</v>
      </c>
      <c r="R136" s="169" t="s">
        <v>31</v>
      </c>
      <c r="S136" s="169" t="s">
        <v>256</v>
      </c>
      <c r="T136" s="169" t="s">
        <v>2731</v>
      </c>
    </row>
    <row r="137" spans="1:20" x14ac:dyDescent="0.25">
      <c r="A137" s="145" t="s">
        <v>1238</v>
      </c>
      <c r="B137" s="161">
        <v>0.02</v>
      </c>
      <c r="C137" s="138">
        <v>9.4</v>
      </c>
      <c r="D137" s="138">
        <v>1.88</v>
      </c>
      <c r="E137" s="146" t="s">
        <v>18</v>
      </c>
      <c r="G137" s="166">
        <v>515617117</v>
      </c>
      <c r="H137" s="5" t="s">
        <v>2732</v>
      </c>
      <c r="I137" s="166" t="s">
        <v>24</v>
      </c>
      <c r="J137" s="166" t="s">
        <v>128</v>
      </c>
      <c r="K137" s="166" t="s">
        <v>1976</v>
      </c>
      <c r="L137" s="166" t="s">
        <v>2733</v>
      </c>
      <c r="M137" s="166" t="s">
        <v>2734</v>
      </c>
      <c r="N137" s="166" t="s">
        <v>2735</v>
      </c>
      <c r="O137" s="5" t="s">
        <v>2736</v>
      </c>
      <c r="P137" s="166" t="s">
        <v>2735</v>
      </c>
      <c r="Q137" s="166" t="s">
        <v>31</v>
      </c>
      <c r="R137" s="166" t="s">
        <v>31</v>
      </c>
      <c r="S137" s="166" t="s">
        <v>677</v>
      </c>
      <c r="T137" s="166" t="s">
        <v>2737</v>
      </c>
    </row>
    <row r="138" spans="1:20" x14ac:dyDescent="0.25">
      <c r="A138" s="145" t="s">
        <v>1239</v>
      </c>
      <c r="B138" s="161">
        <v>0.02</v>
      </c>
      <c r="C138" s="138">
        <v>20</v>
      </c>
      <c r="D138" s="138">
        <v>2.74</v>
      </c>
      <c r="E138" s="146" t="s">
        <v>18</v>
      </c>
      <c r="G138" s="169">
        <v>515628216</v>
      </c>
      <c r="H138" s="7" t="s">
        <v>2738</v>
      </c>
      <c r="I138" s="169" t="s">
        <v>24</v>
      </c>
      <c r="J138" s="169" t="s">
        <v>128</v>
      </c>
      <c r="K138" s="169" t="s">
        <v>1083</v>
      </c>
      <c r="L138" s="169" t="s">
        <v>2739</v>
      </c>
      <c r="M138" s="169" t="s">
        <v>2740</v>
      </c>
      <c r="N138" s="169" t="s">
        <v>2741</v>
      </c>
      <c r="O138" s="7" t="s">
        <v>2742</v>
      </c>
      <c r="P138" s="169" t="s">
        <v>2741</v>
      </c>
      <c r="Q138" s="169" t="s">
        <v>31</v>
      </c>
      <c r="R138" s="169" t="s">
        <v>31</v>
      </c>
      <c r="S138" s="169" t="s">
        <v>31</v>
      </c>
      <c r="T138" s="169" t="s">
        <v>2743</v>
      </c>
    </row>
    <row r="139" spans="1:20" x14ac:dyDescent="0.25">
      <c r="A139" s="145" t="s">
        <v>1233</v>
      </c>
      <c r="B139" s="161">
        <v>0.02</v>
      </c>
      <c r="C139" s="138">
        <v>23.4</v>
      </c>
      <c r="D139" s="138">
        <v>4.3899999999999997</v>
      </c>
      <c r="E139" s="146" t="s">
        <v>18</v>
      </c>
      <c r="G139" s="166">
        <v>515631559</v>
      </c>
      <c r="H139" s="5" t="s">
        <v>2744</v>
      </c>
      <c r="I139" s="166" t="s">
        <v>24</v>
      </c>
      <c r="J139" s="166" t="s">
        <v>128</v>
      </c>
      <c r="K139" s="166" t="s">
        <v>700</v>
      </c>
      <c r="L139" s="166" t="s">
        <v>2745</v>
      </c>
      <c r="M139" s="166" t="s">
        <v>2746</v>
      </c>
      <c r="N139" s="166" t="s">
        <v>2747</v>
      </c>
      <c r="O139" s="5" t="s">
        <v>2748</v>
      </c>
      <c r="P139" s="166" t="s">
        <v>2747</v>
      </c>
      <c r="Q139" s="166" t="s">
        <v>31</v>
      </c>
      <c r="R139" s="166" t="s">
        <v>31</v>
      </c>
      <c r="S139" s="166" t="s">
        <v>31</v>
      </c>
      <c r="T139" s="166" t="s">
        <v>1891</v>
      </c>
    </row>
    <row r="140" spans="1:20" ht="15.75" thickBot="1" x14ac:dyDescent="0.3">
      <c r="A140" s="145"/>
      <c r="B140" s="161"/>
      <c r="C140" s="138"/>
      <c r="D140" s="138"/>
      <c r="E140" s="146"/>
      <c r="G140" s="169">
        <v>515631673</v>
      </c>
      <c r="H140" s="7" t="s">
        <v>2749</v>
      </c>
      <c r="I140" s="169" t="s">
        <v>34</v>
      </c>
      <c r="J140" s="169" t="s">
        <v>128</v>
      </c>
      <c r="K140" s="169" t="s">
        <v>2029</v>
      </c>
      <c r="L140" s="169" t="s">
        <v>2750</v>
      </c>
      <c r="M140" s="169" t="s">
        <v>2751</v>
      </c>
      <c r="N140" s="169" t="s">
        <v>2752</v>
      </c>
      <c r="O140" s="7" t="s">
        <v>2753</v>
      </c>
      <c r="P140" s="169" t="s">
        <v>2752</v>
      </c>
      <c r="Q140" s="169" t="s">
        <v>31</v>
      </c>
      <c r="R140" s="169" t="s">
        <v>31</v>
      </c>
      <c r="S140" s="169" t="s">
        <v>31</v>
      </c>
      <c r="T140" s="169" t="s">
        <v>2754</v>
      </c>
    </row>
    <row r="141" spans="1:20" ht="15.75" thickBot="1" x14ac:dyDescent="0.3">
      <c r="A141" s="143" t="s">
        <v>634</v>
      </c>
      <c r="B141" s="608">
        <v>20</v>
      </c>
      <c r="C141" s="609"/>
      <c r="D141" s="609"/>
      <c r="E141" s="610"/>
      <c r="G141" s="549"/>
      <c r="H141" s="549"/>
      <c r="I141" s="549"/>
      <c r="J141" s="549"/>
      <c r="K141" s="549"/>
      <c r="L141" s="549"/>
      <c r="M141" s="549"/>
      <c r="N141" s="549"/>
      <c r="O141" s="549"/>
      <c r="P141" s="549"/>
      <c r="Q141" s="166" t="s">
        <v>31</v>
      </c>
      <c r="R141" s="166" t="s">
        <v>31</v>
      </c>
      <c r="S141" s="166" t="s">
        <v>2755</v>
      </c>
      <c r="T141" s="166" t="s">
        <v>2756</v>
      </c>
    </row>
    <row r="142" spans="1:20" ht="15.75" thickBot="1" x14ac:dyDescent="0.3">
      <c r="A142" s="143" t="s">
        <v>2612</v>
      </c>
      <c r="B142" s="608">
        <v>5</v>
      </c>
      <c r="C142" s="609"/>
      <c r="D142" s="609"/>
      <c r="E142" s="610"/>
      <c r="G142" s="546" t="s">
        <v>523</v>
      </c>
      <c r="H142" s="546"/>
      <c r="I142" s="546"/>
      <c r="J142" s="546"/>
      <c r="K142" s="546"/>
      <c r="L142" s="546"/>
      <c r="M142" s="546"/>
      <c r="N142" s="546"/>
      <c r="O142" s="546"/>
      <c r="P142" s="546"/>
      <c r="Q142" s="546"/>
      <c r="R142" s="546"/>
      <c r="S142" s="546" t="s">
        <v>2757</v>
      </c>
      <c r="T142" s="546"/>
    </row>
    <row r="143" spans="1:20" ht="15.75" thickBot="1" x14ac:dyDescent="0.3">
      <c r="A143" s="143" t="s">
        <v>2613</v>
      </c>
      <c r="B143" s="611">
        <f>SUM(B141-B142)</f>
        <v>15</v>
      </c>
      <c r="C143" s="612"/>
      <c r="D143" s="612"/>
      <c r="E143" s="613"/>
    </row>
    <row r="144" spans="1:20" ht="19.5" thickBot="1" x14ac:dyDescent="0.35">
      <c r="A144" s="143" t="s">
        <v>2627</v>
      </c>
      <c r="B144" s="608">
        <f>SUM(C120:C139)</f>
        <v>117.00000000000003</v>
      </c>
      <c r="C144" s="609"/>
      <c r="D144" s="609"/>
      <c r="E144" s="610"/>
      <c r="G144" s="643" t="s">
        <v>2621</v>
      </c>
      <c r="H144" s="644"/>
      <c r="I144" s="645"/>
    </row>
    <row r="145" spans="1:20" ht="19.5" customHeight="1" thickBot="1" x14ac:dyDescent="0.3">
      <c r="A145" s="143" t="s">
        <v>2237</v>
      </c>
      <c r="B145" s="608">
        <f>SUM(D136,D129,D125,D122,D121)</f>
        <v>-25.67</v>
      </c>
      <c r="C145" s="609"/>
      <c r="D145" s="609"/>
      <c r="E145" s="610"/>
      <c r="G145" s="641" t="s">
        <v>2622</v>
      </c>
      <c r="H145" s="642"/>
      <c r="I145" s="164" t="s">
        <v>2625</v>
      </c>
    </row>
    <row r="146" spans="1:20" ht="19.5" customHeight="1" thickBot="1" x14ac:dyDescent="0.3">
      <c r="A146" s="143" t="s">
        <v>636</v>
      </c>
      <c r="B146" s="608">
        <f>SUM(D137:D139,D130:D135,D126:D128,D123:D124,D120)</f>
        <v>47.030000000000008</v>
      </c>
      <c r="C146" s="609"/>
      <c r="D146" s="609"/>
      <c r="E146" s="610"/>
      <c r="G146" s="641" t="s">
        <v>2623</v>
      </c>
      <c r="H146" s="642"/>
      <c r="I146" s="164">
        <v>50</v>
      </c>
    </row>
    <row r="147" spans="1:20" ht="19.5" customHeight="1" thickBot="1" x14ac:dyDescent="0.3">
      <c r="A147" s="143" t="s">
        <v>2321</v>
      </c>
      <c r="B147" s="608">
        <v>-0.86</v>
      </c>
      <c r="C147" s="609"/>
      <c r="D147" s="609"/>
      <c r="E147" s="610"/>
      <c r="G147" s="641" t="s">
        <v>2624</v>
      </c>
      <c r="H147" s="642"/>
      <c r="I147" s="164">
        <v>250</v>
      </c>
    </row>
    <row r="148" spans="1:20" ht="15.75" thickBot="1" x14ac:dyDescent="0.3">
      <c r="A148" s="143" t="s">
        <v>1125</v>
      </c>
      <c r="B148" s="608">
        <v>133.19999999999999</v>
      </c>
      <c r="C148" s="609"/>
      <c r="D148" s="609"/>
      <c r="E148" s="610"/>
      <c r="G148" s="639" t="s">
        <v>2626</v>
      </c>
      <c r="H148" s="640"/>
      <c r="I148" s="165">
        <v>50</v>
      </c>
      <c r="L148" s="14"/>
    </row>
    <row r="149" spans="1:20" ht="15.75" thickBot="1" x14ac:dyDescent="0.3">
      <c r="A149" s="143" t="s">
        <v>636</v>
      </c>
      <c r="B149" s="635">
        <f>SUM(B145:E147)</f>
        <v>20.500000000000007</v>
      </c>
      <c r="C149" s="636"/>
      <c r="D149" s="636"/>
      <c r="E149" s="637"/>
    </row>
    <row r="151" spans="1:20" ht="15.75" thickBot="1" x14ac:dyDescent="0.3"/>
    <row r="152" spans="1:20" ht="15.75" thickBot="1" x14ac:dyDescent="0.3">
      <c r="A152" s="620" t="s">
        <v>2616</v>
      </c>
      <c r="B152" s="621"/>
      <c r="C152" s="621"/>
      <c r="D152" s="621"/>
      <c r="E152" s="622"/>
      <c r="G152" s="545" t="s">
        <v>1</v>
      </c>
      <c r="H152" s="545"/>
      <c r="I152" s="545" t="s">
        <v>2</v>
      </c>
      <c r="J152" s="545"/>
      <c r="K152" s="545"/>
      <c r="L152" s="545"/>
      <c r="M152" s="545"/>
      <c r="N152" s="545" t="s">
        <v>3</v>
      </c>
      <c r="O152" s="545"/>
      <c r="P152" s="546" t="s">
        <v>2760</v>
      </c>
      <c r="Q152" s="546"/>
      <c r="R152" s="546"/>
    </row>
    <row r="153" spans="1:20" x14ac:dyDescent="0.25">
      <c r="A153" s="140" t="s">
        <v>2230</v>
      </c>
      <c r="B153" s="160" t="s">
        <v>2620</v>
      </c>
      <c r="C153" s="137" t="s">
        <v>2759</v>
      </c>
      <c r="D153" s="137" t="s">
        <v>2234</v>
      </c>
      <c r="E153" s="141" t="s">
        <v>2233</v>
      </c>
      <c r="G153" s="545" t="s">
        <v>5</v>
      </c>
      <c r="H153" s="545"/>
      <c r="I153" s="545"/>
      <c r="J153" s="545"/>
      <c r="K153" s="545"/>
      <c r="L153" s="545"/>
      <c r="M153" s="545"/>
      <c r="N153" s="545"/>
      <c r="O153" s="545"/>
      <c r="P153" s="545"/>
      <c r="Q153" s="545"/>
      <c r="R153" s="545"/>
      <c r="S153" s="545"/>
    </row>
    <row r="154" spans="1:20" x14ac:dyDescent="0.25">
      <c r="A154" s="145" t="s">
        <v>2851</v>
      </c>
      <c r="B154" s="179">
        <v>0.02</v>
      </c>
      <c r="C154" s="158">
        <v>23.4</v>
      </c>
      <c r="D154" s="158">
        <v>4.8600000000000003</v>
      </c>
      <c r="E154" s="146" t="s">
        <v>18</v>
      </c>
      <c r="G154" s="172" t="s">
        <v>6</v>
      </c>
      <c r="H154" s="171" t="s">
        <v>7</v>
      </c>
      <c r="I154" s="172" t="s">
        <v>8</v>
      </c>
      <c r="J154" s="172" t="s">
        <v>9</v>
      </c>
      <c r="K154" s="172" t="s">
        <v>10</v>
      </c>
      <c r="L154" s="172" t="s">
        <v>11</v>
      </c>
      <c r="M154" s="172" t="s">
        <v>12</v>
      </c>
      <c r="N154" s="172" t="s">
        <v>13</v>
      </c>
      <c r="O154" s="171" t="s">
        <v>14</v>
      </c>
      <c r="P154" s="172" t="s">
        <v>11</v>
      </c>
      <c r="Q154" s="172" t="s">
        <v>15</v>
      </c>
      <c r="R154" s="172" t="s">
        <v>16</v>
      </c>
      <c r="S154" s="172" t="s">
        <v>17</v>
      </c>
      <c r="T154" s="172" t="s">
        <v>18</v>
      </c>
    </row>
    <row r="155" spans="1:20" x14ac:dyDescent="0.25">
      <c r="A155" s="145" t="s">
        <v>2610</v>
      </c>
      <c r="B155" s="179">
        <v>0.02</v>
      </c>
      <c r="C155" s="158">
        <v>21.8</v>
      </c>
      <c r="D155" s="158">
        <v>4.93</v>
      </c>
      <c r="E155" s="146" t="s">
        <v>18</v>
      </c>
      <c r="G155" s="170">
        <v>515701655</v>
      </c>
      <c r="H155" s="5" t="s">
        <v>2761</v>
      </c>
      <c r="I155" s="170" t="s">
        <v>24</v>
      </c>
      <c r="J155" s="170" t="s">
        <v>128</v>
      </c>
      <c r="K155" s="170" t="s">
        <v>140</v>
      </c>
      <c r="L155" s="170" t="s">
        <v>2762</v>
      </c>
      <c r="M155" s="170" t="s">
        <v>2763</v>
      </c>
      <c r="N155" s="170" t="s">
        <v>2764</v>
      </c>
      <c r="O155" s="5" t="s">
        <v>2765</v>
      </c>
      <c r="P155" s="170" t="s">
        <v>2763</v>
      </c>
      <c r="Q155" s="170" t="s">
        <v>31</v>
      </c>
      <c r="R155" s="170" t="s">
        <v>31</v>
      </c>
      <c r="S155" s="170" t="s">
        <v>31</v>
      </c>
      <c r="T155" s="170" t="s">
        <v>2766</v>
      </c>
    </row>
    <row r="156" spans="1:20" ht="15.75" customHeight="1" x14ac:dyDescent="0.25">
      <c r="A156" s="145" t="s">
        <v>1234</v>
      </c>
      <c r="B156" s="179">
        <v>0.02</v>
      </c>
      <c r="C156" s="158">
        <v>23.4</v>
      </c>
      <c r="D156" s="158">
        <v>4.78</v>
      </c>
      <c r="E156" s="146" t="s">
        <v>18</v>
      </c>
      <c r="G156" s="173">
        <v>515701709</v>
      </c>
      <c r="H156" s="7" t="s">
        <v>2767</v>
      </c>
      <c r="I156" s="173" t="s">
        <v>24</v>
      </c>
      <c r="J156" s="173" t="s">
        <v>128</v>
      </c>
      <c r="K156" s="173" t="s">
        <v>1089</v>
      </c>
      <c r="L156" s="173" t="s">
        <v>2768</v>
      </c>
      <c r="M156" s="173" t="s">
        <v>2769</v>
      </c>
      <c r="N156" s="173" t="s">
        <v>2770</v>
      </c>
      <c r="O156" s="7" t="s">
        <v>2771</v>
      </c>
      <c r="P156" s="173" t="s">
        <v>2770</v>
      </c>
      <c r="Q156" s="173" t="s">
        <v>31</v>
      </c>
      <c r="R156" s="173" t="s">
        <v>31</v>
      </c>
      <c r="S156" s="173" t="s">
        <v>31</v>
      </c>
      <c r="T156" s="173" t="s">
        <v>2772</v>
      </c>
    </row>
    <row r="157" spans="1:20" x14ac:dyDescent="0.25">
      <c r="A157" s="145" t="s">
        <v>2853</v>
      </c>
      <c r="B157" s="179">
        <v>0.02</v>
      </c>
      <c r="C157" s="158">
        <v>20</v>
      </c>
      <c r="D157" s="158">
        <v>4.0199999999999996</v>
      </c>
      <c r="E157" s="146" t="s">
        <v>18</v>
      </c>
      <c r="G157" s="170">
        <v>515701801</v>
      </c>
      <c r="H157" s="5" t="s">
        <v>2773</v>
      </c>
      <c r="I157" s="170" t="s">
        <v>24</v>
      </c>
      <c r="J157" s="170" t="s">
        <v>128</v>
      </c>
      <c r="K157" s="170" t="s">
        <v>2774</v>
      </c>
      <c r="L157" s="170" t="s">
        <v>2775</v>
      </c>
      <c r="M157" s="170" t="s">
        <v>2776</v>
      </c>
      <c r="N157" s="170" t="s">
        <v>2777</v>
      </c>
      <c r="O157" s="5" t="s">
        <v>2778</v>
      </c>
      <c r="P157" s="170" t="s">
        <v>2777</v>
      </c>
      <c r="Q157" s="170" t="s">
        <v>31</v>
      </c>
      <c r="R157" s="170" t="s">
        <v>31</v>
      </c>
      <c r="S157" s="170" t="s">
        <v>2258</v>
      </c>
      <c r="T157" s="170" t="s">
        <v>2779</v>
      </c>
    </row>
    <row r="158" spans="1:20" x14ac:dyDescent="0.25">
      <c r="A158" s="145" t="s">
        <v>2319</v>
      </c>
      <c r="B158" s="179">
        <v>0.02</v>
      </c>
      <c r="C158" s="158">
        <v>25.4</v>
      </c>
      <c r="D158" s="158">
        <v>3.15</v>
      </c>
      <c r="E158" s="146" t="s">
        <v>18</v>
      </c>
      <c r="G158" s="173">
        <v>515701845</v>
      </c>
      <c r="H158" s="7" t="s">
        <v>2780</v>
      </c>
      <c r="I158" s="173" t="s">
        <v>24</v>
      </c>
      <c r="J158" s="173" t="s">
        <v>128</v>
      </c>
      <c r="K158" s="173" t="s">
        <v>41</v>
      </c>
      <c r="L158" s="173" t="s">
        <v>2781</v>
      </c>
      <c r="M158" s="173" t="s">
        <v>2782</v>
      </c>
      <c r="N158" s="173" t="s">
        <v>2783</v>
      </c>
      <c r="O158" s="7" t="s">
        <v>2784</v>
      </c>
      <c r="P158" s="173" t="s">
        <v>2783</v>
      </c>
      <c r="Q158" s="173" t="s">
        <v>31</v>
      </c>
      <c r="R158" s="173" t="s">
        <v>31</v>
      </c>
      <c r="S158" s="173" t="s">
        <v>31</v>
      </c>
      <c r="T158" s="173" t="s">
        <v>2785</v>
      </c>
    </row>
    <row r="159" spans="1:20" x14ac:dyDescent="0.25">
      <c r="A159" s="145" t="s">
        <v>2758</v>
      </c>
      <c r="B159" s="179">
        <v>0.02</v>
      </c>
      <c r="C159" s="158">
        <v>31.1</v>
      </c>
      <c r="D159" s="158">
        <v>4.8</v>
      </c>
      <c r="E159" s="146" t="s">
        <v>18</v>
      </c>
      <c r="G159" s="170">
        <v>515728414</v>
      </c>
      <c r="H159" s="5" t="s">
        <v>2786</v>
      </c>
      <c r="I159" s="170" t="s">
        <v>24</v>
      </c>
      <c r="J159" s="170" t="s">
        <v>128</v>
      </c>
      <c r="K159" s="170" t="s">
        <v>134</v>
      </c>
      <c r="L159" s="170" t="s">
        <v>2787</v>
      </c>
      <c r="M159" s="170" t="s">
        <v>2788</v>
      </c>
      <c r="N159" s="170" t="s">
        <v>2789</v>
      </c>
      <c r="O159" s="5" t="s">
        <v>2790</v>
      </c>
      <c r="P159" s="170" t="s">
        <v>2791</v>
      </c>
      <c r="Q159" s="170" t="s">
        <v>31</v>
      </c>
      <c r="R159" s="170" t="s">
        <v>31</v>
      </c>
      <c r="S159" s="170" t="s">
        <v>2792</v>
      </c>
      <c r="T159" s="170" t="s">
        <v>2793</v>
      </c>
    </row>
    <row r="160" spans="1:20" x14ac:dyDescent="0.25">
      <c r="A160" s="145" t="s">
        <v>2855</v>
      </c>
      <c r="B160" s="179">
        <v>0.02</v>
      </c>
      <c r="C160" s="158">
        <v>20</v>
      </c>
      <c r="D160" s="158">
        <v>2.84</v>
      </c>
      <c r="E160" s="146" t="s">
        <v>18</v>
      </c>
      <c r="G160" s="173">
        <v>515728423</v>
      </c>
      <c r="H160" s="7" t="s">
        <v>2794</v>
      </c>
      <c r="I160" s="173" t="s">
        <v>24</v>
      </c>
      <c r="J160" s="173" t="s">
        <v>128</v>
      </c>
      <c r="K160" s="173" t="s">
        <v>76</v>
      </c>
      <c r="L160" s="173" t="s">
        <v>2795</v>
      </c>
      <c r="M160" s="173" t="s">
        <v>2796</v>
      </c>
      <c r="N160" s="173" t="s">
        <v>2797</v>
      </c>
      <c r="O160" s="7" t="s">
        <v>2798</v>
      </c>
      <c r="P160" s="173" t="s">
        <v>2799</v>
      </c>
      <c r="Q160" s="173" t="s">
        <v>31</v>
      </c>
      <c r="R160" s="173" t="s">
        <v>31</v>
      </c>
      <c r="S160" s="173" t="s">
        <v>2245</v>
      </c>
      <c r="T160" s="173" t="s">
        <v>2800</v>
      </c>
    </row>
    <row r="161" spans="1:20" x14ac:dyDescent="0.25">
      <c r="A161" s="145" t="s">
        <v>2452</v>
      </c>
      <c r="B161" s="179">
        <v>0.02</v>
      </c>
      <c r="C161" s="158">
        <v>-50</v>
      </c>
      <c r="D161" s="158">
        <v>-9</v>
      </c>
      <c r="E161" s="146" t="s">
        <v>630</v>
      </c>
      <c r="G161" s="170">
        <v>515728447</v>
      </c>
      <c r="H161" s="5" t="s">
        <v>2801</v>
      </c>
      <c r="I161" s="170" t="s">
        <v>34</v>
      </c>
      <c r="J161" s="170" t="s">
        <v>128</v>
      </c>
      <c r="K161" s="170" t="s">
        <v>122</v>
      </c>
      <c r="L161" s="170" t="s">
        <v>123</v>
      </c>
      <c r="M161" s="170" t="s">
        <v>2802</v>
      </c>
      <c r="N161" s="170" t="s">
        <v>2803</v>
      </c>
      <c r="O161" s="5" t="s">
        <v>2804</v>
      </c>
      <c r="P161" s="170" t="s">
        <v>2803</v>
      </c>
      <c r="Q161" s="170" t="s">
        <v>31</v>
      </c>
      <c r="R161" s="170" t="s">
        <v>31</v>
      </c>
      <c r="S161" s="170" t="s">
        <v>2473</v>
      </c>
      <c r="T161" s="170" t="s">
        <v>2805</v>
      </c>
    </row>
    <row r="162" spans="1:20" x14ac:dyDescent="0.25">
      <c r="A162" s="145" t="s">
        <v>2854</v>
      </c>
      <c r="B162" s="179">
        <v>0.02</v>
      </c>
      <c r="C162" s="158">
        <v>30</v>
      </c>
      <c r="D162" s="158">
        <v>3.7</v>
      </c>
      <c r="E162" s="146" t="s">
        <v>18</v>
      </c>
      <c r="G162" s="173">
        <v>515728469</v>
      </c>
      <c r="H162" s="7" t="s">
        <v>2806</v>
      </c>
      <c r="I162" s="173" t="s">
        <v>34</v>
      </c>
      <c r="J162" s="173" t="s">
        <v>128</v>
      </c>
      <c r="K162" s="173" t="s">
        <v>813</v>
      </c>
      <c r="L162" s="173" t="s">
        <v>2807</v>
      </c>
      <c r="M162" s="173" t="s">
        <v>2808</v>
      </c>
      <c r="N162" s="173" t="s">
        <v>2809</v>
      </c>
      <c r="O162" s="7" t="s">
        <v>2810</v>
      </c>
      <c r="P162" s="173" t="s">
        <v>2808</v>
      </c>
      <c r="Q162" s="173" t="s">
        <v>31</v>
      </c>
      <c r="R162" s="173" t="s">
        <v>31</v>
      </c>
      <c r="S162" s="173" t="s">
        <v>2811</v>
      </c>
      <c r="T162" s="173" t="s">
        <v>2812</v>
      </c>
    </row>
    <row r="163" spans="1:20" x14ac:dyDescent="0.25">
      <c r="A163" s="147" t="s">
        <v>1235</v>
      </c>
      <c r="B163" s="179">
        <v>0.02</v>
      </c>
      <c r="C163" s="159">
        <v>56.6</v>
      </c>
      <c r="D163" s="159">
        <v>11.12</v>
      </c>
      <c r="E163" s="146" t="s">
        <v>18</v>
      </c>
      <c r="G163" s="170">
        <v>515828532</v>
      </c>
      <c r="H163" s="5" t="s">
        <v>2813</v>
      </c>
      <c r="I163" s="170" t="s">
        <v>24</v>
      </c>
      <c r="J163" s="170" t="s">
        <v>128</v>
      </c>
      <c r="K163" s="170" t="s">
        <v>2029</v>
      </c>
      <c r="L163" s="170" t="s">
        <v>2814</v>
      </c>
      <c r="M163" s="170" t="s">
        <v>2815</v>
      </c>
      <c r="N163" s="170" t="s">
        <v>2816</v>
      </c>
      <c r="O163" s="5" t="s">
        <v>2817</v>
      </c>
      <c r="P163" s="170" t="s">
        <v>2816</v>
      </c>
      <c r="Q163" s="170" t="s">
        <v>31</v>
      </c>
      <c r="R163" s="170" t="s">
        <v>31</v>
      </c>
      <c r="S163" s="170" t="s">
        <v>31</v>
      </c>
      <c r="T163" s="170" t="s">
        <v>1722</v>
      </c>
    </row>
    <row r="164" spans="1:20" x14ac:dyDescent="0.25">
      <c r="A164" s="145" t="s">
        <v>2852</v>
      </c>
      <c r="B164" s="179">
        <v>0.02</v>
      </c>
      <c r="C164" s="158">
        <v>21.9</v>
      </c>
      <c r="D164" s="158">
        <v>3.75</v>
      </c>
      <c r="E164" s="146" t="s">
        <v>18</v>
      </c>
      <c r="G164" s="173">
        <v>515828823</v>
      </c>
      <c r="H164" s="7" t="s">
        <v>2818</v>
      </c>
      <c r="I164" s="173" t="s">
        <v>34</v>
      </c>
      <c r="J164" s="173" t="s">
        <v>128</v>
      </c>
      <c r="K164" s="173" t="s">
        <v>581</v>
      </c>
      <c r="L164" s="173" t="s">
        <v>2819</v>
      </c>
      <c r="M164" s="173" t="s">
        <v>2820</v>
      </c>
      <c r="N164" s="173" t="s">
        <v>2821</v>
      </c>
      <c r="O164" s="7" t="s">
        <v>2822</v>
      </c>
      <c r="P164" s="173" t="s">
        <v>2821</v>
      </c>
      <c r="Q164" s="173" t="s">
        <v>31</v>
      </c>
      <c r="R164" s="173" t="s">
        <v>31</v>
      </c>
      <c r="S164" s="173" t="s">
        <v>31</v>
      </c>
      <c r="T164" s="173" t="s">
        <v>2823</v>
      </c>
    </row>
    <row r="165" spans="1:20" x14ac:dyDescent="0.25">
      <c r="A165" s="145" t="s">
        <v>1238</v>
      </c>
      <c r="B165" s="179">
        <v>0.02</v>
      </c>
      <c r="C165" s="158">
        <v>15.5</v>
      </c>
      <c r="D165" s="158">
        <v>3.22</v>
      </c>
      <c r="E165" s="146" t="s">
        <v>18</v>
      </c>
      <c r="G165" s="170">
        <v>515829359</v>
      </c>
      <c r="H165" s="5" t="s">
        <v>2824</v>
      </c>
      <c r="I165" s="170" t="s">
        <v>34</v>
      </c>
      <c r="J165" s="170" t="s">
        <v>128</v>
      </c>
      <c r="K165" s="170" t="s">
        <v>700</v>
      </c>
      <c r="L165" s="170" t="s">
        <v>2825</v>
      </c>
      <c r="M165" s="170" t="s">
        <v>2826</v>
      </c>
      <c r="N165" s="170" t="s">
        <v>2827</v>
      </c>
      <c r="O165" s="5" t="s">
        <v>2828</v>
      </c>
      <c r="P165" s="170" t="s">
        <v>2827</v>
      </c>
      <c r="Q165" s="170" t="s">
        <v>31</v>
      </c>
      <c r="R165" s="170" t="s">
        <v>31</v>
      </c>
      <c r="S165" s="170" t="s">
        <v>31</v>
      </c>
      <c r="T165" s="170" t="s">
        <v>2829</v>
      </c>
    </row>
    <row r="166" spans="1:20" x14ac:dyDescent="0.25">
      <c r="A166" s="145" t="s">
        <v>1239</v>
      </c>
      <c r="B166" s="179">
        <v>0.02</v>
      </c>
      <c r="C166" s="158">
        <v>23.7</v>
      </c>
      <c r="D166" s="158">
        <v>3.58</v>
      </c>
      <c r="E166" s="146" t="s">
        <v>18</v>
      </c>
      <c r="G166" s="173">
        <v>515841570</v>
      </c>
      <c r="H166" s="7" t="s">
        <v>2830</v>
      </c>
      <c r="I166" s="173" t="s">
        <v>24</v>
      </c>
      <c r="J166" s="173" t="s">
        <v>128</v>
      </c>
      <c r="K166" s="173" t="s">
        <v>1099</v>
      </c>
      <c r="L166" s="173" t="s">
        <v>2831</v>
      </c>
      <c r="M166" s="173" t="s">
        <v>2832</v>
      </c>
      <c r="N166" s="173" t="s">
        <v>2833</v>
      </c>
      <c r="O166" s="7" t="s">
        <v>2834</v>
      </c>
      <c r="P166" s="173" t="s">
        <v>2833</v>
      </c>
      <c r="Q166" s="173" t="s">
        <v>31</v>
      </c>
      <c r="R166" s="173" t="s">
        <v>31</v>
      </c>
      <c r="S166" s="173" t="s">
        <v>31</v>
      </c>
      <c r="T166" s="173" t="s">
        <v>2835</v>
      </c>
    </row>
    <row r="167" spans="1:20" x14ac:dyDescent="0.25">
      <c r="A167" s="145" t="s">
        <v>1236</v>
      </c>
      <c r="B167" s="179">
        <v>0.02</v>
      </c>
      <c r="C167" s="158">
        <v>-40</v>
      </c>
      <c r="D167" s="158">
        <v>-8.85</v>
      </c>
      <c r="E167" s="146" t="s">
        <v>630</v>
      </c>
      <c r="G167" s="170">
        <v>515843911</v>
      </c>
      <c r="H167" s="5" t="s">
        <v>2836</v>
      </c>
      <c r="I167" s="170" t="s">
        <v>24</v>
      </c>
      <c r="J167" s="170" t="s">
        <v>128</v>
      </c>
      <c r="K167" s="170" t="s">
        <v>2837</v>
      </c>
      <c r="L167" s="170" t="s">
        <v>2838</v>
      </c>
      <c r="M167" s="170" t="s">
        <v>2839</v>
      </c>
      <c r="N167" s="170" t="s">
        <v>2840</v>
      </c>
      <c r="O167" s="5" t="s">
        <v>2841</v>
      </c>
      <c r="P167" s="170" t="s">
        <v>2840</v>
      </c>
      <c r="Q167" s="170" t="s">
        <v>31</v>
      </c>
      <c r="R167" s="170" t="s">
        <v>31</v>
      </c>
      <c r="S167" s="170" t="s">
        <v>31</v>
      </c>
      <c r="T167" s="170" t="s">
        <v>2842</v>
      </c>
    </row>
    <row r="168" spans="1:20" ht="15.75" thickBot="1" x14ac:dyDescent="0.3">
      <c r="A168" s="145"/>
      <c r="B168" s="161"/>
      <c r="C168" s="138"/>
      <c r="D168" s="138"/>
      <c r="E168" s="146"/>
      <c r="G168" s="173">
        <v>515843949</v>
      </c>
      <c r="H168" s="7" t="s">
        <v>2843</v>
      </c>
      <c r="I168" s="173" t="s">
        <v>24</v>
      </c>
      <c r="J168" s="173" t="s">
        <v>128</v>
      </c>
      <c r="K168" s="173" t="s">
        <v>95</v>
      </c>
      <c r="L168" s="173" t="s">
        <v>2844</v>
      </c>
      <c r="M168" s="173" t="s">
        <v>2845</v>
      </c>
      <c r="N168" s="173" t="s">
        <v>2846</v>
      </c>
      <c r="O168" s="7" t="s">
        <v>2847</v>
      </c>
      <c r="P168" s="173" t="s">
        <v>2846</v>
      </c>
      <c r="Q168" s="173" t="s">
        <v>31</v>
      </c>
      <c r="R168" s="173" t="s">
        <v>31</v>
      </c>
      <c r="S168" s="173" t="s">
        <v>31</v>
      </c>
      <c r="T168" s="173" t="s">
        <v>2848</v>
      </c>
    </row>
    <row r="169" spans="1:20" ht="15.75" thickBot="1" x14ac:dyDescent="0.3">
      <c r="A169" s="143" t="s">
        <v>634</v>
      </c>
      <c r="B169" s="608">
        <v>14</v>
      </c>
      <c r="C169" s="609"/>
      <c r="D169" s="609"/>
      <c r="E169" s="610"/>
      <c r="G169" s="549"/>
      <c r="H169" s="549"/>
      <c r="I169" s="549"/>
      <c r="J169" s="549"/>
      <c r="K169" s="549"/>
      <c r="L169" s="549"/>
      <c r="M169" s="549"/>
      <c r="N169" s="549"/>
      <c r="O169" s="549"/>
      <c r="P169" s="549"/>
      <c r="Q169" s="170" t="s">
        <v>31</v>
      </c>
      <c r="R169" s="170" t="s">
        <v>31</v>
      </c>
      <c r="S169" s="170" t="s">
        <v>1611</v>
      </c>
      <c r="T169" s="170" t="s">
        <v>2849</v>
      </c>
    </row>
    <row r="170" spans="1:20" ht="15.75" thickBot="1" x14ac:dyDescent="0.3">
      <c r="A170" s="143" t="s">
        <v>2612</v>
      </c>
      <c r="B170" s="608">
        <v>2</v>
      </c>
      <c r="C170" s="609"/>
      <c r="D170" s="609"/>
      <c r="E170" s="610"/>
      <c r="G170" s="546" t="s">
        <v>523</v>
      </c>
      <c r="H170" s="546"/>
      <c r="I170" s="546"/>
      <c r="J170" s="546"/>
      <c r="K170" s="546"/>
      <c r="L170" s="546"/>
      <c r="M170" s="546"/>
      <c r="N170" s="546"/>
      <c r="O170" s="546"/>
      <c r="P170" s="546"/>
      <c r="Q170" s="546"/>
      <c r="R170" s="546"/>
      <c r="S170" s="546" t="s">
        <v>2850</v>
      </c>
      <c r="T170" s="546"/>
    </row>
    <row r="171" spans="1:20" ht="15.75" thickBot="1" x14ac:dyDescent="0.3">
      <c r="A171" s="143" t="s">
        <v>2613</v>
      </c>
      <c r="B171" s="611">
        <f>SUM(B169-B170)</f>
        <v>12</v>
      </c>
      <c r="C171" s="612"/>
      <c r="D171" s="612"/>
      <c r="E171" s="613"/>
    </row>
    <row r="172" spans="1:20" ht="15.75" thickBot="1" x14ac:dyDescent="0.3">
      <c r="A172" s="143" t="s">
        <v>2627</v>
      </c>
      <c r="B172" s="608">
        <f>SUM(C154:C167)</f>
        <v>222.8</v>
      </c>
      <c r="C172" s="609"/>
      <c r="D172" s="609"/>
      <c r="E172" s="610"/>
    </row>
    <row r="173" spans="1:20" ht="15.75" thickBot="1" x14ac:dyDescent="0.3">
      <c r="A173" s="143" t="s">
        <v>2237</v>
      </c>
      <c r="B173" s="605">
        <f>SUM(D167,D161)</f>
        <v>-17.850000000000001</v>
      </c>
      <c r="C173" s="606"/>
      <c r="D173" s="606"/>
      <c r="E173" s="607"/>
      <c r="I173" s="14"/>
    </row>
    <row r="174" spans="1:20" ht="15.75" thickBot="1" x14ac:dyDescent="0.3">
      <c r="A174" s="143" t="s">
        <v>636</v>
      </c>
      <c r="B174" s="605">
        <f>SUM(D154:D160,D162:D166)</f>
        <v>54.749999999999993</v>
      </c>
      <c r="C174" s="606"/>
      <c r="D174" s="606"/>
      <c r="E174" s="607"/>
      <c r="I174" s="15"/>
    </row>
    <row r="175" spans="1:20" ht="15.75" thickBot="1" x14ac:dyDescent="0.3">
      <c r="A175" s="143" t="s">
        <v>2321</v>
      </c>
      <c r="B175" s="605">
        <v>-0.49</v>
      </c>
      <c r="C175" s="606"/>
      <c r="D175" s="606"/>
      <c r="E175" s="607"/>
    </row>
    <row r="176" spans="1:20" ht="15.75" thickBot="1" x14ac:dyDescent="0.3">
      <c r="A176" s="143" t="s">
        <v>1125</v>
      </c>
      <c r="B176" s="605">
        <v>169.61</v>
      </c>
      <c r="C176" s="606"/>
      <c r="D176" s="606"/>
      <c r="E176" s="607"/>
    </row>
    <row r="177" spans="1:20" ht="15.75" thickBot="1" x14ac:dyDescent="0.3">
      <c r="A177" s="143" t="s">
        <v>636</v>
      </c>
      <c r="B177" s="617">
        <f>SUM(B173,B174,B175)</f>
        <v>36.409999999999989</v>
      </c>
      <c r="C177" s="618"/>
      <c r="D177" s="618"/>
      <c r="E177" s="619"/>
    </row>
    <row r="180" spans="1:20" ht="15.75" thickBot="1" x14ac:dyDescent="0.3"/>
    <row r="181" spans="1:20" ht="15.75" thickBot="1" x14ac:dyDescent="0.3">
      <c r="A181" s="620" t="s">
        <v>2617</v>
      </c>
      <c r="B181" s="621"/>
      <c r="C181" s="621"/>
      <c r="D181" s="621"/>
      <c r="E181" s="622"/>
      <c r="G181" s="545" t="s">
        <v>1</v>
      </c>
      <c r="H181" s="545"/>
      <c r="I181" s="545" t="s">
        <v>2</v>
      </c>
      <c r="J181" s="545"/>
      <c r="K181" s="545"/>
      <c r="L181" s="545"/>
      <c r="M181" s="545"/>
      <c r="N181" s="545" t="s">
        <v>3</v>
      </c>
      <c r="O181" s="545"/>
      <c r="P181" s="546" t="s">
        <v>2856</v>
      </c>
      <c r="Q181" s="546"/>
      <c r="R181" s="546"/>
    </row>
    <row r="182" spans="1:20" x14ac:dyDescent="0.25">
      <c r="A182" s="140" t="s">
        <v>2230</v>
      </c>
      <c r="B182" s="160" t="s">
        <v>2620</v>
      </c>
      <c r="C182" s="137" t="s">
        <v>2759</v>
      </c>
      <c r="D182" s="137" t="s">
        <v>2234</v>
      </c>
      <c r="E182" s="141" t="s">
        <v>2233</v>
      </c>
      <c r="G182" s="545" t="s">
        <v>5</v>
      </c>
      <c r="H182" s="545"/>
      <c r="I182" s="545"/>
      <c r="J182" s="545"/>
      <c r="K182" s="545"/>
      <c r="L182" s="545"/>
      <c r="M182" s="545"/>
      <c r="N182" s="545"/>
      <c r="O182" s="545"/>
      <c r="P182" s="545"/>
      <c r="Q182" s="545"/>
      <c r="R182" s="545"/>
      <c r="S182" s="545"/>
    </row>
    <row r="183" spans="1:20" x14ac:dyDescent="0.25">
      <c r="A183" s="145" t="s">
        <v>2450</v>
      </c>
      <c r="B183" s="161">
        <v>0.02</v>
      </c>
      <c r="C183" s="138">
        <v>10.3</v>
      </c>
      <c r="D183" s="138">
        <v>-2.09</v>
      </c>
      <c r="E183" s="146" t="s">
        <v>630</v>
      </c>
      <c r="G183" s="177" t="s">
        <v>6</v>
      </c>
      <c r="H183" s="176" t="s">
        <v>7</v>
      </c>
      <c r="I183" s="177" t="s">
        <v>8</v>
      </c>
      <c r="J183" s="177" t="s">
        <v>9</v>
      </c>
      <c r="K183" s="177" t="s">
        <v>10</v>
      </c>
      <c r="L183" s="177" t="s">
        <v>11</v>
      </c>
      <c r="M183" s="177" t="s">
        <v>12</v>
      </c>
      <c r="N183" s="177" t="s">
        <v>13</v>
      </c>
      <c r="O183" s="176" t="s">
        <v>14</v>
      </c>
      <c r="P183" s="177" t="s">
        <v>11</v>
      </c>
      <c r="Q183" s="177" t="s">
        <v>15</v>
      </c>
      <c r="R183" s="177" t="s">
        <v>16</v>
      </c>
      <c r="S183" s="177" t="s">
        <v>17</v>
      </c>
      <c r="T183" s="177" t="s">
        <v>18</v>
      </c>
    </row>
    <row r="184" spans="1:20" x14ac:dyDescent="0.25">
      <c r="A184" s="145" t="s">
        <v>2851</v>
      </c>
      <c r="B184" s="161">
        <v>0.02</v>
      </c>
      <c r="C184" s="138">
        <v>20.3</v>
      </c>
      <c r="D184" s="138">
        <v>3.56</v>
      </c>
      <c r="E184" s="146" t="s">
        <v>18</v>
      </c>
      <c r="G184" s="175">
        <v>515890574</v>
      </c>
      <c r="H184" s="5" t="s">
        <v>2857</v>
      </c>
      <c r="I184" s="175" t="s">
        <v>24</v>
      </c>
      <c r="J184" s="175" t="s">
        <v>128</v>
      </c>
      <c r="K184" s="175" t="s">
        <v>1083</v>
      </c>
      <c r="L184" s="175" t="s">
        <v>2858</v>
      </c>
      <c r="M184" s="175" t="s">
        <v>2859</v>
      </c>
      <c r="N184" s="175" t="s">
        <v>2860</v>
      </c>
      <c r="O184" s="5" t="s">
        <v>2861</v>
      </c>
      <c r="P184" s="175" t="s">
        <v>2862</v>
      </c>
      <c r="Q184" s="175" t="s">
        <v>31</v>
      </c>
      <c r="R184" s="175" t="s">
        <v>31</v>
      </c>
      <c r="S184" s="175" t="s">
        <v>31</v>
      </c>
      <c r="T184" s="175" t="s">
        <v>2863</v>
      </c>
    </row>
    <row r="185" spans="1:20" x14ac:dyDescent="0.25">
      <c r="A185" s="145" t="s">
        <v>2851</v>
      </c>
      <c r="B185" s="161">
        <v>0.02</v>
      </c>
      <c r="C185" s="138">
        <v>-7.1</v>
      </c>
      <c r="D185" s="138">
        <v>-2.34</v>
      </c>
      <c r="E185" s="146" t="s">
        <v>630</v>
      </c>
      <c r="G185" s="178">
        <v>515890579</v>
      </c>
      <c r="H185" s="7" t="s">
        <v>2864</v>
      </c>
      <c r="I185" s="178" t="s">
        <v>24</v>
      </c>
      <c r="J185" s="178" t="s">
        <v>128</v>
      </c>
      <c r="K185" s="178" t="s">
        <v>1146</v>
      </c>
      <c r="L185" s="178" t="s">
        <v>2865</v>
      </c>
      <c r="M185" s="178" t="s">
        <v>2866</v>
      </c>
      <c r="N185" s="178" t="s">
        <v>2867</v>
      </c>
      <c r="O185" s="7" t="s">
        <v>2868</v>
      </c>
      <c r="P185" s="178" t="s">
        <v>2867</v>
      </c>
      <c r="Q185" s="178" t="s">
        <v>31</v>
      </c>
      <c r="R185" s="178" t="s">
        <v>31</v>
      </c>
      <c r="S185" s="178" t="s">
        <v>31</v>
      </c>
      <c r="T185" s="178" t="s">
        <v>1299</v>
      </c>
    </row>
    <row r="186" spans="1:20" x14ac:dyDescent="0.25">
      <c r="A186" s="145" t="s">
        <v>2610</v>
      </c>
      <c r="B186" s="161">
        <v>0.02</v>
      </c>
      <c r="C186" s="138">
        <v>2.52</v>
      </c>
      <c r="D186" s="138">
        <v>2.52</v>
      </c>
      <c r="E186" s="146" t="s">
        <v>18</v>
      </c>
      <c r="G186" s="175">
        <v>515890616</v>
      </c>
      <c r="H186" s="5" t="s">
        <v>2869</v>
      </c>
      <c r="I186" s="175" t="s">
        <v>34</v>
      </c>
      <c r="J186" s="175" t="s">
        <v>128</v>
      </c>
      <c r="K186" s="175" t="s">
        <v>95</v>
      </c>
      <c r="L186" s="175" t="s">
        <v>2870</v>
      </c>
      <c r="M186" s="175" t="s">
        <v>2871</v>
      </c>
      <c r="N186" s="175" t="s">
        <v>2872</v>
      </c>
      <c r="O186" s="5" t="s">
        <v>2873</v>
      </c>
      <c r="P186" s="175" t="s">
        <v>2872</v>
      </c>
      <c r="Q186" s="175" t="s">
        <v>31</v>
      </c>
      <c r="R186" s="175" t="s">
        <v>31</v>
      </c>
      <c r="S186" s="175" t="s">
        <v>31</v>
      </c>
      <c r="T186" s="175" t="s">
        <v>2640</v>
      </c>
    </row>
    <row r="187" spans="1:20" x14ac:dyDescent="0.25">
      <c r="A187" s="145" t="s">
        <v>2610</v>
      </c>
      <c r="B187" s="161">
        <v>0.02</v>
      </c>
      <c r="C187" s="138">
        <v>-25.1</v>
      </c>
      <c r="D187" s="138">
        <v>-5.19</v>
      </c>
      <c r="E187" s="146" t="s">
        <v>630</v>
      </c>
      <c r="G187" s="178">
        <v>515890631</v>
      </c>
      <c r="H187" s="7" t="s">
        <v>2874</v>
      </c>
      <c r="I187" s="178" t="s">
        <v>34</v>
      </c>
      <c r="J187" s="178" t="s">
        <v>128</v>
      </c>
      <c r="K187" s="178" t="s">
        <v>134</v>
      </c>
      <c r="L187" s="178" t="s">
        <v>2875</v>
      </c>
      <c r="M187" s="178" t="s">
        <v>2876</v>
      </c>
      <c r="N187" s="178" t="s">
        <v>2877</v>
      </c>
      <c r="O187" s="7" t="s">
        <v>2878</v>
      </c>
      <c r="P187" s="178" t="s">
        <v>2877</v>
      </c>
      <c r="Q187" s="178" t="s">
        <v>31</v>
      </c>
      <c r="R187" s="178" t="s">
        <v>31</v>
      </c>
      <c r="S187" s="178" t="s">
        <v>31</v>
      </c>
      <c r="T187" s="178" t="s">
        <v>2879</v>
      </c>
    </row>
    <row r="188" spans="1:20" x14ac:dyDescent="0.25">
      <c r="A188" s="145" t="s">
        <v>2610</v>
      </c>
      <c r="B188" s="161">
        <v>0.02</v>
      </c>
      <c r="C188" s="138">
        <v>-35</v>
      </c>
      <c r="D188" s="138">
        <v>-6.62</v>
      </c>
      <c r="E188" s="146" t="s">
        <v>630</v>
      </c>
      <c r="G188" s="175">
        <v>515905122</v>
      </c>
      <c r="H188" s="5" t="s">
        <v>2880</v>
      </c>
      <c r="I188" s="175" t="s">
        <v>24</v>
      </c>
      <c r="J188" s="175" t="s">
        <v>128</v>
      </c>
      <c r="K188" s="175" t="s">
        <v>581</v>
      </c>
      <c r="L188" s="175" t="s">
        <v>2881</v>
      </c>
      <c r="M188" s="175" t="s">
        <v>2882</v>
      </c>
      <c r="N188" s="175" t="s">
        <v>2883</v>
      </c>
      <c r="O188" s="5" t="s">
        <v>2884</v>
      </c>
      <c r="P188" s="175" t="s">
        <v>2882</v>
      </c>
      <c r="Q188" s="175" t="s">
        <v>31</v>
      </c>
      <c r="R188" s="175" t="s">
        <v>31</v>
      </c>
      <c r="S188" s="175" t="s">
        <v>2258</v>
      </c>
      <c r="T188" s="175" t="s">
        <v>2885</v>
      </c>
    </row>
    <row r="189" spans="1:20" x14ac:dyDescent="0.25">
      <c r="A189" s="145" t="s">
        <v>2394</v>
      </c>
      <c r="B189" s="161">
        <v>0.02</v>
      </c>
      <c r="C189" s="138">
        <v>12.5</v>
      </c>
      <c r="D189" s="138">
        <v>1.34</v>
      </c>
      <c r="E189" s="146" t="s">
        <v>18</v>
      </c>
      <c r="G189" s="178">
        <v>515905208</v>
      </c>
      <c r="H189" s="7" t="s">
        <v>2886</v>
      </c>
      <c r="I189" s="178" t="s">
        <v>24</v>
      </c>
      <c r="J189" s="178" t="s">
        <v>128</v>
      </c>
      <c r="K189" s="178" t="s">
        <v>813</v>
      </c>
      <c r="L189" s="178" t="s">
        <v>2887</v>
      </c>
      <c r="M189" s="178" t="s">
        <v>2888</v>
      </c>
      <c r="N189" s="178" t="s">
        <v>2889</v>
      </c>
      <c r="O189" s="7" t="s">
        <v>2890</v>
      </c>
      <c r="P189" s="178" t="s">
        <v>2889</v>
      </c>
      <c r="Q189" s="178" t="s">
        <v>31</v>
      </c>
      <c r="R189" s="178" t="s">
        <v>31</v>
      </c>
      <c r="S189" s="178" t="s">
        <v>2891</v>
      </c>
      <c r="T189" s="178" t="s">
        <v>2892</v>
      </c>
    </row>
    <row r="190" spans="1:20" x14ac:dyDescent="0.25">
      <c r="A190" s="145" t="s">
        <v>1234</v>
      </c>
      <c r="B190" s="161">
        <v>0.02</v>
      </c>
      <c r="C190" s="138">
        <v>-13.4</v>
      </c>
      <c r="D190" s="138">
        <v>-2.2799999999999998</v>
      </c>
      <c r="E190" s="146" t="s">
        <v>630</v>
      </c>
      <c r="G190" s="175">
        <v>515906761</v>
      </c>
      <c r="H190" s="5" t="s">
        <v>2893</v>
      </c>
      <c r="I190" s="175" t="s">
        <v>34</v>
      </c>
      <c r="J190" s="175" t="s">
        <v>128</v>
      </c>
      <c r="K190" s="175" t="s">
        <v>510</v>
      </c>
      <c r="L190" s="175" t="s">
        <v>2894</v>
      </c>
      <c r="M190" s="175" t="s">
        <v>2895</v>
      </c>
      <c r="N190" s="175" t="s">
        <v>2896</v>
      </c>
      <c r="O190" s="5" t="s">
        <v>2897</v>
      </c>
      <c r="P190" s="175" t="s">
        <v>2896</v>
      </c>
      <c r="Q190" s="175" t="s">
        <v>31</v>
      </c>
      <c r="R190" s="175" t="s">
        <v>31</v>
      </c>
      <c r="S190" s="175" t="s">
        <v>2423</v>
      </c>
      <c r="T190" s="175" t="s">
        <v>2898</v>
      </c>
    </row>
    <row r="191" spans="1:20" x14ac:dyDescent="0.25">
      <c r="A191" s="145" t="s">
        <v>2853</v>
      </c>
      <c r="B191" s="161">
        <v>0.02</v>
      </c>
      <c r="C191" s="138">
        <v>-40</v>
      </c>
      <c r="D191" s="138">
        <v>-9.07</v>
      </c>
      <c r="E191" s="146" t="s">
        <v>630</v>
      </c>
      <c r="G191" s="178">
        <v>515906823</v>
      </c>
      <c r="H191" s="7" t="s">
        <v>2899</v>
      </c>
      <c r="I191" s="178" t="s">
        <v>24</v>
      </c>
      <c r="J191" s="178" t="s">
        <v>128</v>
      </c>
      <c r="K191" s="178" t="s">
        <v>2774</v>
      </c>
      <c r="L191" s="178" t="s">
        <v>2900</v>
      </c>
      <c r="M191" s="178" t="s">
        <v>2901</v>
      </c>
      <c r="N191" s="178" t="s">
        <v>2902</v>
      </c>
      <c r="O191" s="7" t="s">
        <v>2903</v>
      </c>
      <c r="P191" s="178" t="s">
        <v>2902</v>
      </c>
      <c r="Q191" s="178" t="s">
        <v>31</v>
      </c>
      <c r="R191" s="178" t="s">
        <v>31</v>
      </c>
      <c r="S191" s="178" t="s">
        <v>2258</v>
      </c>
      <c r="T191" s="178" t="s">
        <v>2209</v>
      </c>
    </row>
    <row r="192" spans="1:20" x14ac:dyDescent="0.25">
      <c r="A192" s="147" t="s">
        <v>2451</v>
      </c>
      <c r="B192" s="161">
        <v>0.02</v>
      </c>
      <c r="C192" s="144">
        <v>21.6</v>
      </c>
      <c r="D192" s="144">
        <v>4.03</v>
      </c>
      <c r="E192" s="146" t="s">
        <v>18</v>
      </c>
      <c r="G192" s="175">
        <v>515912412</v>
      </c>
      <c r="H192" s="5" t="s">
        <v>2904</v>
      </c>
      <c r="I192" s="175" t="s">
        <v>24</v>
      </c>
      <c r="J192" s="175" t="s">
        <v>128</v>
      </c>
      <c r="K192" s="175" t="s">
        <v>122</v>
      </c>
      <c r="L192" s="175" t="s">
        <v>2905</v>
      </c>
      <c r="M192" s="175" t="s">
        <v>2906</v>
      </c>
      <c r="N192" s="175" t="s">
        <v>2907</v>
      </c>
      <c r="O192" s="5" t="s">
        <v>2908</v>
      </c>
      <c r="P192" s="175" t="s">
        <v>2907</v>
      </c>
      <c r="Q192" s="175" t="s">
        <v>31</v>
      </c>
      <c r="R192" s="175" t="s">
        <v>31</v>
      </c>
      <c r="S192" s="175" t="s">
        <v>31</v>
      </c>
      <c r="T192" s="175" t="s">
        <v>1722</v>
      </c>
    </row>
    <row r="193" spans="1:20" x14ac:dyDescent="0.25">
      <c r="A193" s="145" t="s">
        <v>2451</v>
      </c>
      <c r="B193" s="161">
        <v>0.02</v>
      </c>
      <c r="C193" s="138">
        <v>20</v>
      </c>
      <c r="D193" s="138">
        <v>3.94</v>
      </c>
      <c r="E193" s="146" t="s">
        <v>18</v>
      </c>
      <c r="G193" s="178">
        <v>515912455</v>
      </c>
      <c r="H193" s="7" t="s">
        <v>2909</v>
      </c>
      <c r="I193" s="178" t="s">
        <v>34</v>
      </c>
      <c r="J193" s="178" t="s">
        <v>128</v>
      </c>
      <c r="K193" s="178" t="s">
        <v>134</v>
      </c>
      <c r="L193" s="178" t="s">
        <v>2910</v>
      </c>
      <c r="M193" s="178" t="s">
        <v>2911</v>
      </c>
      <c r="N193" s="178" t="s">
        <v>2709</v>
      </c>
      <c r="O193" s="7" t="s">
        <v>2912</v>
      </c>
      <c r="P193" s="178" t="s">
        <v>2709</v>
      </c>
      <c r="Q193" s="178" t="s">
        <v>31</v>
      </c>
      <c r="R193" s="178" t="s">
        <v>31</v>
      </c>
      <c r="S193" s="178" t="s">
        <v>31</v>
      </c>
      <c r="T193" s="178" t="s">
        <v>2913</v>
      </c>
    </row>
    <row r="194" spans="1:20" x14ac:dyDescent="0.25">
      <c r="A194" s="145" t="s">
        <v>2319</v>
      </c>
      <c r="B194" s="161">
        <v>0.02</v>
      </c>
      <c r="C194" s="138">
        <v>34.6</v>
      </c>
      <c r="D194" s="138">
        <v>4.47</v>
      </c>
      <c r="E194" s="146" t="s">
        <v>18</v>
      </c>
      <c r="G194" s="175">
        <v>515912508</v>
      </c>
      <c r="H194" s="5" t="s">
        <v>2914</v>
      </c>
      <c r="I194" s="175" t="s">
        <v>34</v>
      </c>
      <c r="J194" s="175" t="s">
        <v>128</v>
      </c>
      <c r="K194" s="175" t="s">
        <v>510</v>
      </c>
      <c r="L194" s="175" t="s">
        <v>2915</v>
      </c>
      <c r="M194" s="175" t="s">
        <v>2916</v>
      </c>
      <c r="N194" s="175" t="s">
        <v>2917</v>
      </c>
      <c r="O194" s="5" t="s">
        <v>2918</v>
      </c>
      <c r="P194" s="175" t="s">
        <v>2917</v>
      </c>
      <c r="Q194" s="175" t="s">
        <v>31</v>
      </c>
      <c r="R194" s="175" t="s">
        <v>31</v>
      </c>
      <c r="S194" s="175" t="s">
        <v>31</v>
      </c>
      <c r="T194" s="175" t="s">
        <v>2919</v>
      </c>
    </row>
    <row r="195" spans="1:20" ht="15.75" customHeight="1" x14ac:dyDescent="0.25">
      <c r="A195" s="145" t="s">
        <v>2319</v>
      </c>
      <c r="B195" s="161">
        <v>0.02</v>
      </c>
      <c r="C195" s="138">
        <v>-38.1</v>
      </c>
      <c r="D195" s="138">
        <v>-5.47</v>
      </c>
      <c r="E195" s="146" t="s">
        <v>630</v>
      </c>
      <c r="G195" s="178">
        <v>515947707</v>
      </c>
      <c r="H195" s="7" t="s">
        <v>2920</v>
      </c>
      <c r="I195" s="178" t="s">
        <v>24</v>
      </c>
      <c r="J195" s="178" t="s">
        <v>128</v>
      </c>
      <c r="K195" s="178" t="s">
        <v>813</v>
      </c>
      <c r="L195" s="178" t="s">
        <v>2921</v>
      </c>
      <c r="M195" s="178" t="s">
        <v>2922</v>
      </c>
      <c r="N195" s="178" t="s">
        <v>2923</v>
      </c>
      <c r="O195" s="7" t="s">
        <v>2924</v>
      </c>
      <c r="P195" s="178" t="s">
        <v>2925</v>
      </c>
      <c r="Q195" s="178" t="s">
        <v>31</v>
      </c>
      <c r="R195" s="178" t="s">
        <v>31</v>
      </c>
      <c r="S195" s="178" t="s">
        <v>2891</v>
      </c>
      <c r="T195" s="178" t="s">
        <v>2926</v>
      </c>
    </row>
    <row r="196" spans="1:20" x14ac:dyDescent="0.25">
      <c r="A196" s="145" t="s">
        <v>1237</v>
      </c>
      <c r="B196" s="161">
        <v>0.02</v>
      </c>
      <c r="C196" s="138">
        <v>-6.6</v>
      </c>
      <c r="D196" s="138">
        <v>-1.4</v>
      </c>
      <c r="E196" s="146" t="s">
        <v>630</v>
      </c>
      <c r="G196" s="175">
        <v>515952762</v>
      </c>
      <c r="H196" s="5" t="s">
        <v>2927</v>
      </c>
      <c r="I196" s="175" t="s">
        <v>34</v>
      </c>
      <c r="J196" s="175" t="s">
        <v>128</v>
      </c>
      <c r="K196" s="175" t="s">
        <v>2837</v>
      </c>
      <c r="L196" s="175" t="s">
        <v>2928</v>
      </c>
      <c r="M196" s="175" t="s">
        <v>2929</v>
      </c>
      <c r="N196" s="175" t="s">
        <v>2930</v>
      </c>
      <c r="O196" s="5" t="s">
        <v>2931</v>
      </c>
      <c r="P196" s="175" t="s">
        <v>2930</v>
      </c>
      <c r="Q196" s="175" t="s">
        <v>31</v>
      </c>
      <c r="R196" s="175" t="s">
        <v>31</v>
      </c>
      <c r="S196" s="175" t="s">
        <v>31</v>
      </c>
      <c r="T196" s="175" t="s">
        <v>2932</v>
      </c>
    </row>
    <row r="197" spans="1:20" x14ac:dyDescent="0.25">
      <c r="A197" s="145" t="s">
        <v>2855</v>
      </c>
      <c r="B197" s="161">
        <v>0.02</v>
      </c>
      <c r="C197" s="138">
        <v>30</v>
      </c>
      <c r="D197" s="138">
        <v>4.25</v>
      </c>
      <c r="E197" s="146" t="s">
        <v>18</v>
      </c>
      <c r="G197" s="178">
        <v>515960317</v>
      </c>
      <c r="H197" s="7" t="s">
        <v>2933</v>
      </c>
      <c r="I197" s="178" t="s">
        <v>34</v>
      </c>
      <c r="J197" s="178" t="s">
        <v>128</v>
      </c>
      <c r="K197" s="178" t="s">
        <v>2029</v>
      </c>
      <c r="L197" s="178" t="s">
        <v>2934</v>
      </c>
      <c r="M197" s="178" t="s">
        <v>2935</v>
      </c>
      <c r="N197" s="178" t="s">
        <v>2936</v>
      </c>
      <c r="O197" s="7" t="s">
        <v>2937</v>
      </c>
      <c r="P197" s="178" t="s">
        <v>2936</v>
      </c>
      <c r="Q197" s="178" t="s">
        <v>31</v>
      </c>
      <c r="R197" s="178" t="s">
        <v>31</v>
      </c>
      <c r="S197" s="178" t="s">
        <v>31</v>
      </c>
      <c r="T197" s="178" t="s">
        <v>2892</v>
      </c>
    </row>
    <row r="198" spans="1:20" x14ac:dyDescent="0.25">
      <c r="A198" s="145" t="s">
        <v>2393</v>
      </c>
      <c r="B198" s="161">
        <v>0.02</v>
      </c>
      <c r="C198" s="138">
        <v>30</v>
      </c>
      <c r="D198" s="138">
        <v>5.37</v>
      </c>
      <c r="E198" s="146" t="s">
        <v>18</v>
      </c>
      <c r="G198" s="175">
        <v>515968974</v>
      </c>
      <c r="H198" s="5" t="s">
        <v>2938</v>
      </c>
      <c r="I198" s="175" t="s">
        <v>34</v>
      </c>
      <c r="J198" s="175" t="s">
        <v>128</v>
      </c>
      <c r="K198" s="175" t="s">
        <v>813</v>
      </c>
      <c r="L198" s="175" t="s">
        <v>2939</v>
      </c>
      <c r="M198" s="175" t="s">
        <v>2940</v>
      </c>
      <c r="N198" s="175" t="s">
        <v>2941</v>
      </c>
      <c r="O198" s="5" t="s">
        <v>2942</v>
      </c>
      <c r="P198" s="175" t="s">
        <v>2941</v>
      </c>
      <c r="Q198" s="175" t="s">
        <v>31</v>
      </c>
      <c r="R198" s="175" t="s">
        <v>31</v>
      </c>
      <c r="S198" s="175" t="s">
        <v>31</v>
      </c>
      <c r="T198" s="175" t="s">
        <v>2835</v>
      </c>
    </row>
    <row r="199" spans="1:20" x14ac:dyDescent="0.25">
      <c r="A199" s="145" t="s">
        <v>2452</v>
      </c>
      <c r="B199" s="161">
        <v>0.02</v>
      </c>
      <c r="C199" s="138">
        <v>50</v>
      </c>
      <c r="D199" s="138">
        <v>9.4700000000000006</v>
      </c>
      <c r="E199" s="146" t="s">
        <v>18</v>
      </c>
      <c r="G199" s="178">
        <v>515969095</v>
      </c>
      <c r="H199" s="7" t="s">
        <v>2943</v>
      </c>
      <c r="I199" s="178" t="s">
        <v>24</v>
      </c>
      <c r="J199" s="178" t="s">
        <v>128</v>
      </c>
      <c r="K199" s="178" t="s">
        <v>907</v>
      </c>
      <c r="L199" s="178" t="s">
        <v>2944</v>
      </c>
      <c r="M199" s="178" t="s">
        <v>2945</v>
      </c>
      <c r="N199" s="178" t="s">
        <v>2946</v>
      </c>
      <c r="O199" s="7" t="s">
        <v>2947</v>
      </c>
      <c r="P199" s="178" t="s">
        <v>2948</v>
      </c>
      <c r="Q199" s="178" t="s">
        <v>31</v>
      </c>
      <c r="R199" s="178" t="s">
        <v>31</v>
      </c>
      <c r="S199" s="178" t="s">
        <v>31</v>
      </c>
      <c r="T199" s="178" t="s">
        <v>446</v>
      </c>
    </row>
    <row r="200" spans="1:20" x14ac:dyDescent="0.25">
      <c r="A200" s="145" t="s">
        <v>2854</v>
      </c>
      <c r="B200" s="161">
        <v>0.02</v>
      </c>
      <c r="C200" s="138">
        <v>46.7</v>
      </c>
      <c r="D200" s="138">
        <v>5.91</v>
      </c>
      <c r="E200" s="146" t="s">
        <v>18</v>
      </c>
      <c r="G200" s="175">
        <v>515969391</v>
      </c>
      <c r="H200" s="5" t="s">
        <v>2949</v>
      </c>
      <c r="I200" s="175" t="s">
        <v>24</v>
      </c>
      <c r="J200" s="175" t="s">
        <v>128</v>
      </c>
      <c r="K200" s="175" t="s">
        <v>1089</v>
      </c>
      <c r="L200" s="175" t="s">
        <v>2950</v>
      </c>
      <c r="M200" s="175" t="s">
        <v>2951</v>
      </c>
      <c r="N200" s="175" t="s">
        <v>2952</v>
      </c>
      <c r="O200" s="5" t="s">
        <v>2953</v>
      </c>
      <c r="P200" s="175" t="s">
        <v>2954</v>
      </c>
      <c r="Q200" s="175" t="s">
        <v>31</v>
      </c>
      <c r="R200" s="175" t="s">
        <v>31</v>
      </c>
      <c r="S200" s="175" t="s">
        <v>31</v>
      </c>
      <c r="T200" s="175" t="s">
        <v>1444</v>
      </c>
    </row>
    <row r="201" spans="1:20" x14ac:dyDescent="0.25">
      <c r="A201" s="145" t="s">
        <v>1235</v>
      </c>
      <c r="B201" s="161">
        <v>0.02</v>
      </c>
      <c r="C201" s="138">
        <v>31.6</v>
      </c>
      <c r="D201" s="138">
        <v>6.28</v>
      </c>
      <c r="E201" s="146" t="s">
        <v>18</v>
      </c>
      <c r="G201" s="178">
        <v>515977400</v>
      </c>
      <c r="H201" s="7" t="s">
        <v>2955</v>
      </c>
      <c r="I201" s="178" t="s">
        <v>34</v>
      </c>
      <c r="J201" s="178" t="s">
        <v>128</v>
      </c>
      <c r="K201" s="178" t="s">
        <v>2029</v>
      </c>
      <c r="L201" s="178" t="s">
        <v>2956</v>
      </c>
      <c r="M201" s="178" t="s">
        <v>2957</v>
      </c>
      <c r="N201" s="178" t="s">
        <v>2958</v>
      </c>
      <c r="O201" s="7" t="s">
        <v>2959</v>
      </c>
      <c r="P201" s="178" t="s">
        <v>2960</v>
      </c>
      <c r="Q201" s="178" t="s">
        <v>31</v>
      </c>
      <c r="R201" s="178" t="s">
        <v>31</v>
      </c>
      <c r="S201" s="178" t="s">
        <v>276</v>
      </c>
      <c r="T201" s="178" t="s">
        <v>2961</v>
      </c>
    </row>
    <row r="202" spans="1:20" x14ac:dyDescent="0.25">
      <c r="A202" s="145" t="s">
        <v>1235</v>
      </c>
      <c r="B202" s="161">
        <v>0.02</v>
      </c>
      <c r="C202" s="138">
        <v>27.1</v>
      </c>
      <c r="D202" s="138">
        <v>5.66</v>
      </c>
      <c r="E202" s="146" t="s">
        <v>18</v>
      </c>
      <c r="G202" s="175">
        <v>515981233</v>
      </c>
      <c r="H202" s="5" t="s">
        <v>2962</v>
      </c>
      <c r="I202" s="175" t="s">
        <v>24</v>
      </c>
      <c r="J202" s="175" t="s">
        <v>128</v>
      </c>
      <c r="K202" s="175" t="s">
        <v>1089</v>
      </c>
      <c r="L202" s="175" t="s">
        <v>2963</v>
      </c>
      <c r="M202" s="175" t="s">
        <v>2964</v>
      </c>
      <c r="N202" s="175" t="s">
        <v>2965</v>
      </c>
      <c r="O202" s="5" t="s">
        <v>2966</v>
      </c>
      <c r="P202" s="175" t="s">
        <v>2967</v>
      </c>
      <c r="Q202" s="175" t="s">
        <v>31</v>
      </c>
      <c r="R202" s="175" t="s">
        <v>31</v>
      </c>
      <c r="S202" s="175" t="s">
        <v>31</v>
      </c>
      <c r="T202" s="175" t="s">
        <v>2968</v>
      </c>
    </row>
    <row r="203" spans="1:20" x14ac:dyDescent="0.25">
      <c r="A203" s="145" t="s">
        <v>1238</v>
      </c>
      <c r="B203" s="161">
        <v>0.02</v>
      </c>
      <c r="C203" s="138">
        <v>-40</v>
      </c>
      <c r="D203" s="138">
        <v>-8.56</v>
      </c>
      <c r="E203" s="146" t="s">
        <v>630</v>
      </c>
      <c r="G203" s="178">
        <v>515988913</v>
      </c>
      <c r="H203" s="7" t="s">
        <v>2969</v>
      </c>
      <c r="I203" s="178" t="s">
        <v>34</v>
      </c>
      <c r="J203" s="178" t="s">
        <v>128</v>
      </c>
      <c r="K203" s="178" t="s">
        <v>813</v>
      </c>
      <c r="L203" s="178" t="s">
        <v>2970</v>
      </c>
      <c r="M203" s="178" t="s">
        <v>2971</v>
      </c>
      <c r="N203" s="178" t="s">
        <v>2972</v>
      </c>
      <c r="O203" s="7" t="s">
        <v>2973</v>
      </c>
      <c r="P203" s="178" t="s">
        <v>2972</v>
      </c>
      <c r="Q203" s="178" t="s">
        <v>31</v>
      </c>
      <c r="R203" s="178" t="s">
        <v>31</v>
      </c>
      <c r="S203" s="178" t="s">
        <v>31</v>
      </c>
      <c r="T203" s="178" t="s">
        <v>2974</v>
      </c>
    </row>
    <row r="204" spans="1:20" x14ac:dyDescent="0.25">
      <c r="A204" s="145" t="s">
        <v>1239</v>
      </c>
      <c r="B204" s="161">
        <v>0.02</v>
      </c>
      <c r="C204" s="138">
        <v>21.4</v>
      </c>
      <c r="D204" s="138">
        <v>3.15</v>
      </c>
      <c r="E204" s="146" t="s">
        <v>18</v>
      </c>
      <c r="G204" s="175">
        <v>515988951</v>
      </c>
      <c r="H204" s="5" t="s">
        <v>2975</v>
      </c>
      <c r="I204" s="175" t="s">
        <v>34</v>
      </c>
      <c r="J204" s="175" t="s">
        <v>128</v>
      </c>
      <c r="K204" s="175" t="s">
        <v>1976</v>
      </c>
      <c r="L204" s="175" t="s">
        <v>2976</v>
      </c>
      <c r="M204" s="175" t="s">
        <v>2977</v>
      </c>
      <c r="N204" s="175" t="s">
        <v>2978</v>
      </c>
      <c r="O204" s="5" t="s">
        <v>2979</v>
      </c>
      <c r="P204" s="175" t="s">
        <v>2978</v>
      </c>
      <c r="Q204" s="175" t="s">
        <v>31</v>
      </c>
      <c r="R204" s="175" t="s">
        <v>31</v>
      </c>
      <c r="S204" s="175" t="s">
        <v>31</v>
      </c>
      <c r="T204" s="175" t="s">
        <v>2980</v>
      </c>
    </row>
    <row r="205" spans="1:20" x14ac:dyDescent="0.25">
      <c r="A205" s="145" t="s">
        <v>1236</v>
      </c>
      <c r="B205" s="161">
        <v>0.02</v>
      </c>
      <c r="C205" s="138">
        <v>22.3</v>
      </c>
      <c r="D205" s="138">
        <v>4.47</v>
      </c>
      <c r="E205" s="146" t="s">
        <v>18</v>
      </c>
      <c r="G205" s="178">
        <v>515989052</v>
      </c>
      <c r="H205" s="7" t="s">
        <v>2981</v>
      </c>
      <c r="I205" s="178" t="s">
        <v>34</v>
      </c>
      <c r="J205" s="178" t="s">
        <v>128</v>
      </c>
      <c r="K205" s="178" t="s">
        <v>2774</v>
      </c>
      <c r="L205" s="178" t="s">
        <v>2982</v>
      </c>
      <c r="M205" s="178" t="s">
        <v>2983</v>
      </c>
      <c r="N205" s="178" t="s">
        <v>2984</v>
      </c>
      <c r="O205" s="7" t="s">
        <v>2985</v>
      </c>
      <c r="P205" s="178" t="s">
        <v>2986</v>
      </c>
      <c r="Q205" s="178" t="s">
        <v>31</v>
      </c>
      <c r="R205" s="178" t="s">
        <v>31</v>
      </c>
      <c r="S205" s="178" t="s">
        <v>31</v>
      </c>
      <c r="T205" s="178" t="s">
        <v>2371</v>
      </c>
    </row>
    <row r="206" spans="1:20" x14ac:dyDescent="0.25">
      <c r="A206" s="145" t="s">
        <v>1236</v>
      </c>
      <c r="B206" s="161">
        <v>0.02</v>
      </c>
      <c r="C206" s="138">
        <v>-30.6</v>
      </c>
      <c r="D206" s="138">
        <v>-6.86</v>
      </c>
      <c r="E206" s="146" t="s">
        <v>630</v>
      </c>
      <c r="G206" s="175">
        <v>516002608</v>
      </c>
      <c r="H206" s="5" t="s">
        <v>2987</v>
      </c>
      <c r="I206" s="175" t="s">
        <v>34</v>
      </c>
      <c r="J206" s="175" t="s">
        <v>128</v>
      </c>
      <c r="K206" s="175" t="s">
        <v>140</v>
      </c>
      <c r="L206" s="175" t="s">
        <v>2988</v>
      </c>
      <c r="M206" s="175" t="s">
        <v>2989</v>
      </c>
      <c r="N206" s="175" t="s">
        <v>2990</v>
      </c>
      <c r="O206" s="5" t="s">
        <v>2991</v>
      </c>
      <c r="P206" s="175" t="s">
        <v>2990</v>
      </c>
      <c r="Q206" s="175" t="s">
        <v>31</v>
      </c>
      <c r="R206" s="175" t="s">
        <v>31</v>
      </c>
      <c r="S206" s="175" t="s">
        <v>31</v>
      </c>
      <c r="T206" s="175" t="s">
        <v>2992</v>
      </c>
    </row>
    <row r="207" spans="1:20" x14ac:dyDescent="0.25">
      <c r="A207" s="145" t="s">
        <v>1236</v>
      </c>
      <c r="B207" s="161">
        <v>0.02</v>
      </c>
      <c r="C207" s="138">
        <v>22.2</v>
      </c>
      <c r="D207" s="138">
        <v>4.8</v>
      </c>
      <c r="E207" s="146" t="s">
        <v>18</v>
      </c>
      <c r="G207" s="178">
        <v>516016889</v>
      </c>
      <c r="H207" s="7" t="s">
        <v>2993</v>
      </c>
      <c r="I207" s="178" t="s">
        <v>34</v>
      </c>
      <c r="J207" s="178" t="s">
        <v>128</v>
      </c>
      <c r="K207" s="178" t="s">
        <v>1089</v>
      </c>
      <c r="L207" s="178" t="s">
        <v>2994</v>
      </c>
      <c r="M207" s="178" t="s">
        <v>2995</v>
      </c>
      <c r="N207" s="178" t="s">
        <v>2996</v>
      </c>
      <c r="O207" s="7" t="s">
        <v>2997</v>
      </c>
      <c r="P207" s="178" t="s">
        <v>2995</v>
      </c>
      <c r="Q207" s="178" t="s">
        <v>31</v>
      </c>
      <c r="R207" s="178" t="s">
        <v>31</v>
      </c>
      <c r="S207" s="178" t="s">
        <v>31</v>
      </c>
      <c r="T207" s="178" t="s">
        <v>2998</v>
      </c>
    </row>
    <row r="208" spans="1:20" ht="15.75" thickBot="1" x14ac:dyDescent="0.3">
      <c r="A208" s="147" t="s">
        <v>1236</v>
      </c>
      <c r="B208" s="161">
        <v>0.02</v>
      </c>
      <c r="C208" s="144">
        <v>21.3</v>
      </c>
      <c r="D208" s="144">
        <v>3.99</v>
      </c>
      <c r="E208" s="146" t="s">
        <v>18</v>
      </c>
      <c r="G208" s="175">
        <v>516024200</v>
      </c>
      <c r="H208" s="5" t="s">
        <v>2999</v>
      </c>
      <c r="I208" s="175" t="s">
        <v>24</v>
      </c>
      <c r="J208" s="175" t="s">
        <v>128</v>
      </c>
      <c r="K208" s="175" t="s">
        <v>76</v>
      </c>
      <c r="L208" s="175" t="s">
        <v>3000</v>
      </c>
      <c r="M208" s="175" t="s">
        <v>3001</v>
      </c>
      <c r="N208" s="175" t="s">
        <v>3002</v>
      </c>
      <c r="O208" s="5" t="s">
        <v>3003</v>
      </c>
      <c r="P208" s="175" t="s">
        <v>3001</v>
      </c>
      <c r="Q208" s="175" t="s">
        <v>31</v>
      </c>
      <c r="R208" s="175" t="s">
        <v>31</v>
      </c>
      <c r="S208" s="175" t="s">
        <v>31</v>
      </c>
      <c r="T208" s="175" t="s">
        <v>3004</v>
      </c>
    </row>
    <row r="209" spans="1:20" ht="15.75" thickBot="1" x14ac:dyDescent="0.3">
      <c r="A209" s="143" t="s">
        <v>634</v>
      </c>
      <c r="B209" s="608">
        <v>26</v>
      </c>
      <c r="C209" s="609"/>
      <c r="D209" s="609"/>
      <c r="E209" s="610"/>
      <c r="G209" s="178">
        <v>516024263</v>
      </c>
      <c r="H209" s="7" t="s">
        <v>3005</v>
      </c>
      <c r="I209" s="178" t="s">
        <v>24</v>
      </c>
      <c r="J209" s="178" t="s">
        <v>128</v>
      </c>
      <c r="K209" s="178" t="s">
        <v>700</v>
      </c>
      <c r="L209" s="178" t="s">
        <v>3006</v>
      </c>
      <c r="M209" s="178" t="s">
        <v>3007</v>
      </c>
      <c r="N209" s="178" t="s">
        <v>3008</v>
      </c>
      <c r="O209" s="7" t="s">
        <v>3009</v>
      </c>
      <c r="P209" s="178" t="s">
        <v>3010</v>
      </c>
      <c r="Q209" s="178" t="s">
        <v>31</v>
      </c>
      <c r="R209" s="178" t="s">
        <v>31</v>
      </c>
      <c r="S209" s="178" t="s">
        <v>2245</v>
      </c>
      <c r="T209" s="178" t="s">
        <v>3011</v>
      </c>
    </row>
    <row r="210" spans="1:20" ht="15.75" thickBot="1" x14ac:dyDescent="0.3">
      <c r="A210" s="143" t="s">
        <v>2612</v>
      </c>
      <c r="B210" s="608">
        <v>10</v>
      </c>
      <c r="C210" s="609"/>
      <c r="D210" s="609"/>
      <c r="E210" s="610"/>
      <c r="G210" s="549"/>
      <c r="H210" s="549"/>
      <c r="I210" s="549"/>
      <c r="J210" s="549"/>
      <c r="K210" s="549"/>
      <c r="L210" s="549"/>
      <c r="M210" s="549"/>
      <c r="N210" s="549"/>
      <c r="O210" s="549"/>
      <c r="P210" s="549"/>
      <c r="Q210" s="175" t="s">
        <v>31</v>
      </c>
      <c r="R210" s="175" t="s">
        <v>31</v>
      </c>
      <c r="S210" s="175" t="s">
        <v>3012</v>
      </c>
      <c r="T210" s="175" t="s">
        <v>3013</v>
      </c>
    </row>
    <row r="211" spans="1:20" ht="15.75" thickBot="1" x14ac:dyDescent="0.3">
      <c r="A211" s="143" t="s">
        <v>2613</v>
      </c>
      <c r="B211" s="611">
        <f>SUM(B209-B210)</f>
        <v>16</v>
      </c>
      <c r="C211" s="612"/>
      <c r="D211" s="612"/>
      <c r="E211" s="613"/>
      <c r="G211" s="546" t="s">
        <v>523</v>
      </c>
      <c r="H211" s="546"/>
      <c r="I211" s="546"/>
      <c r="J211" s="546"/>
      <c r="K211" s="546"/>
      <c r="L211" s="546"/>
      <c r="M211" s="546"/>
      <c r="N211" s="546"/>
      <c r="O211" s="546"/>
      <c r="P211" s="546"/>
      <c r="Q211" s="546"/>
      <c r="R211" s="546"/>
      <c r="S211" s="546" t="s">
        <v>3014</v>
      </c>
      <c r="T211" s="546"/>
    </row>
    <row r="212" spans="1:20" ht="15.75" thickBot="1" x14ac:dyDescent="0.3">
      <c r="A212" s="143" t="s">
        <v>2627</v>
      </c>
      <c r="B212" s="608">
        <f>SUM(C183:C208)</f>
        <v>188.52000000000004</v>
      </c>
      <c r="C212" s="609"/>
      <c r="D212" s="609"/>
      <c r="E212" s="610"/>
    </row>
    <row r="213" spans="1:20" ht="15.75" thickBot="1" x14ac:dyDescent="0.3">
      <c r="A213" s="143" t="s">
        <v>2237</v>
      </c>
      <c r="B213" s="614">
        <f>SUM(D206,D203,D196,D195,D191,D190,D188,D187,D185,D183)</f>
        <v>-49.879999999999995</v>
      </c>
      <c r="C213" s="615"/>
      <c r="D213" s="615"/>
      <c r="E213" s="616"/>
    </row>
    <row r="214" spans="1:20" ht="15.75" thickBot="1" x14ac:dyDescent="0.3">
      <c r="A214" s="143" t="s">
        <v>636</v>
      </c>
      <c r="B214" s="614">
        <f>SUM(D208,D207,D205,D204,D202,D201,D200,D199,D198,D197,D194,D193,D192,D189,D186,D184)</f>
        <v>73.209999999999994</v>
      </c>
      <c r="C214" s="615"/>
      <c r="D214" s="615"/>
      <c r="E214" s="616"/>
    </row>
    <row r="215" spans="1:20" ht="15.75" thickBot="1" x14ac:dyDescent="0.3">
      <c r="A215" s="143" t="s">
        <v>2321</v>
      </c>
      <c r="B215" s="614">
        <v>-0.6</v>
      </c>
      <c r="C215" s="615"/>
      <c r="D215" s="615"/>
      <c r="E215" s="616"/>
    </row>
    <row r="216" spans="1:20" ht="15.75" thickBot="1" x14ac:dyDescent="0.3">
      <c r="A216" s="143" t="s">
        <v>1125</v>
      </c>
      <c r="B216" s="614">
        <v>192.34</v>
      </c>
      <c r="C216" s="615"/>
      <c r="D216" s="615"/>
      <c r="E216" s="616"/>
    </row>
    <row r="217" spans="1:20" ht="15.75" thickBot="1" x14ac:dyDescent="0.3">
      <c r="A217" s="143" t="s">
        <v>636</v>
      </c>
      <c r="B217" s="617">
        <f>SUM(B213:E215)</f>
        <v>22.729999999999997</v>
      </c>
      <c r="C217" s="618"/>
      <c r="D217" s="618"/>
      <c r="E217" s="619"/>
      <c r="K217" s="14"/>
    </row>
    <row r="220" spans="1:20" ht="15.75" thickBot="1" x14ac:dyDescent="0.3"/>
    <row r="221" spans="1:20" ht="15.75" thickBot="1" x14ac:dyDescent="0.3">
      <c r="A221" s="620" t="s">
        <v>2618</v>
      </c>
      <c r="B221" s="621"/>
      <c r="C221" s="621"/>
      <c r="D221" s="621"/>
      <c r="E221" s="622"/>
      <c r="G221" s="545" t="s">
        <v>1</v>
      </c>
      <c r="H221" s="545"/>
      <c r="I221" s="545" t="s">
        <v>2</v>
      </c>
      <c r="J221" s="545"/>
      <c r="K221" s="545"/>
      <c r="L221" s="545"/>
      <c r="M221" s="545"/>
      <c r="N221" s="545" t="s">
        <v>3</v>
      </c>
      <c r="O221" s="545"/>
      <c r="P221" s="546" t="s">
        <v>3015</v>
      </c>
      <c r="Q221" s="546"/>
      <c r="R221" s="546"/>
    </row>
    <row r="222" spans="1:20" x14ac:dyDescent="0.25">
      <c r="A222" s="140" t="s">
        <v>2230</v>
      </c>
      <c r="B222" s="160" t="s">
        <v>2620</v>
      </c>
      <c r="C222" s="137" t="s">
        <v>2759</v>
      </c>
      <c r="D222" s="137" t="s">
        <v>2234</v>
      </c>
      <c r="E222" s="141" t="s">
        <v>2233</v>
      </c>
      <c r="G222" s="545" t="s">
        <v>5</v>
      </c>
      <c r="H222" s="545"/>
      <c r="I222" s="545"/>
      <c r="J222" s="545"/>
      <c r="K222" s="545"/>
      <c r="L222" s="545"/>
      <c r="M222" s="545"/>
      <c r="N222" s="545"/>
      <c r="O222" s="545"/>
      <c r="P222" s="545"/>
      <c r="Q222" s="545"/>
      <c r="R222" s="545"/>
      <c r="S222" s="545"/>
    </row>
    <row r="223" spans="1:20" x14ac:dyDescent="0.25">
      <c r="A223" s="145" t="s">
        <v>1234</v>
      </c>
      <c r="B223" s="179">
        <v>0.02</v>
      </c>
      <c r="C223" s="158">
        <v>-30</v>
      </c>
      <c r="D223" s="158">
        <v>-2.2799999999999998</v>
      </c>
      <c r="E223" s="184" t="s">
        <v>630</v>
      </c>
      <c r="G223" s="182" t="s">
        <v>6</v>
      </c>
      <c r="H223" s="181" t="s">
        <v>7</v>
      </c>
      <c r="I223" s="182" t="s">
        <v>8</v>
      </c>
      <c r="J223" s="182" t="s">
        <v>9</v>
      </c>
      <c r="K223" s="182" t="s">
        <v>10</v>
      </c>
      <c r="L223" s="182" t="s">
        <v>11</v>
      </c>
      <c r="M223" s="182" t="s">
        <v>12</v>
      </c>
      <c r="N223" s="182" t="s">
        <v>13</v>
      </c>
      <c r="O223" s="181" t="s">
        <v>14</v>
      </c>
      <c r="P223" s="182" t="s">
        <v>11</v>
      </c>
      <c r="Q223" s="182" t="s">
        <v>15</v>
      </c>
      <c r="R223" s="182" t="s">
        <v>16</v>
      </c>
      <c r="S223" s="182" t="s">
        <v>17</v>
      </c>
      <c r="T223" s="182" t="s">
        <v>18</v>
      </c>
    </row>
    <row r="224" spans="1:20" x14ac:dyDescent="0.25">
      <c r="A224" s="145" t="s">
        <v>1234</v>
      </c>
      <c r="B224" s="179">
        <v>0.02</v>
      </c>
      <c r="C224" s="158">
        <v>1</v>
      </c>
      <c r="D224" s="158">
        <v>2.98</v>
      </c>
      <c r="E224" s="184" t="s">
        <v>18</v>
      </c>
      <c r="G224" s="180">
        <v>516024263</v>
      </c>
      <c r="H224" s="5" t="s">
        <v>3005</v>
      </c>
      <c r="I224" s="180" t="s">
        <v>24</v>
      </c>
      <c r="J224" s="180" t="s">
        <v>128</v>
      </c>
      <c r="K224" s="180" t="s">
        <v>700</v>
      </c>
      <c r="L224" s="180" t="s">
        <v>3006</v>
      </c>
      <c r="M224" s="180" t="s">
        <v>3007</v>
      </c>
      <c r="N224" s="180" t="s">
        <v>3008</v>
      </c>
      <c r="O224" s="5" t="s">
        <v>3009</v>
      </c>
      <c r="P224" s="180" t="s">
        <v>3010</v>
      </c>
      <c r="Q224" s="180" t="s">
        <v>31</v>
      </c>
      <c r="R224" s="180" t="s">
        <v>31</v>
      </c>
      <c r="S224" s="180" t="s">
        <v>2245</v>
      </c>
      <c r="T224" s="180" t="s">
        <v>3011</v>
      </c>
    </row>
    <row r="225" spans="1:20" x14ac:dyDescent="0.25">
      <c r="A225" s="145" t="s">
        <v>1234</v>
      </c>
      <c r="B225" s="179">
        <v>0.03</v>
      </c>
      <c r="C225" s="158">
        <v>1</v>
      </c>
      <c r="D225" s="158">
        <v>1.71</v>
      </c>
      <c r="E225" s="184" t="s">
        <v>18</v>
      </c>
      <c r="G225" s="183">
        <v>516048352</v>
      </c>
      <c r="H225" s="7" t="s">
        <v>3016</v>
      </c>
      <c r="I225" s="183" t="s">
        <v>34</v>
      </c>
      <c r="J225" s="183" t="s">
        <v>385</v>
      </c>
      <c r="K225" s="183" t="s">
        <v>3017</v>
      </c>
      <c r="L225" s="183" t="s">
        <v>3018</v>
      </c>
      <c r="M225" s="183" t="s">
        <v>3019</v>
      </c>
      <c r="N225" s="183" t="s">
        <v>3020</v>
      </c>
      <c r="O225" s="7" t="s">
        <v>3021</v>
      </c>
      <c r="P225" s="183" t="s">
        <v>3022</v>
      </c>
      <c r="Q225" s="183" t="s">
        <v>31</v>
      </c>
      <c r="R225" s="183" t="s">
        <v>31</v>
      </c>
      <c r="S225" s="183" t="s">
        <v>31</v>
      </c>
      <c r="T225" s="183" t="s">
        <v>3023</v>
      </c>
    </row>
    <row r="226" spans="1:20" x14ac:dyDescent="0.25">
      <c r="A226" s="145" t="s">
        <v>1234</v>
      </c>
      <c r="B226" s="179">
        <v>0.02</v>
      </c>
      <c r="C226" s="158">
        <v>-45.7</v>
      </c>
      <c r="D226" s="158">
        <v>-9.32</v>
      </c>
      <c r="E226" s="184" t="s">
        <v>630</v>
      </c>
      <c r="G226" s="180">
        <v>516056155</v>
      </c>
      <c r="H226" s="5" t="s">
        <v>3024</v>
      </c>
      <c r="I226" s="180" t="s">
        <v>24</v>
      </c>
      <c r="J226" s="180" t="s">
        <v>128</v>
      </c>
      <c r="K226" s="180" t="s">
        <v>68</v>
      </c>
      <c r="L226" s="180" t="s">
        <v>3025</v>
      </c>
      <c r="M226" s="180" t="s">
        <v>3026</v>
      </c>
      <c r="N226" s="180" t="s">
        <v>3027</v>
      </c>
      <c r="O226" s="5" t="s">
        <v>3028</v>
      </c>
      <c r="P226" s="180" t="s">
        <v>3027</v>
      </c>
      <c r="Q226" s="180" t="s">
        <v>31</v>
      </c>
      <c r="R226" s="180" t="s">
        <v>31</v>
      </c>
      <c r="S226" s="180" t="s">
        <v>3029</v>
      </c>
      <c r="T226" s="180" t="s">
        <v>3030</v>
      </c>
    </row>
    <row r="227" spans="1:20" x14ac:dyDescent="0.25">
      <c r="A227" s="145" t="s">
        <v>1234</v>
      </c>
      <c r="B227" s="179">
        <v>0.02</v>
      </c>
      <c r="C227" s="158">
        <v>-34</v>
      </c>
      <c r="D227" s="158">
        <v>-6.82</v>
      </c>
      <c r="E227" s="184" t="s">
        <v>630</v>
      </c>
      <c r="G227" s="183">
        <v>516056166</v>
      </c>
      <c r="H227" s="7" t="s">
        <v>3031</v>
      </c>
      <c r="I227" s="183" t="s">
        <v>24</v>
      </c>
      <c r="J227" s="183" t="s">
        <v>128</v>
      </c>
      <c r="K227" s="183" t="s">
        <v>134</v>
      </c>
      <c r="L227" s="183" t="s">
        <v>3032</v>
      </c>
      <c r="M227" s="183" t="s">
        <v>3033</v>
      </c>
      <c r="N227" s="183" t="s">
        <v>3034</v>
      </c>
      <c r="O227" s="7" t="s">
        <v>3035</v>
      </c>
      <c r="P227" s="183" t="s">
        <v>3034</v>
      </c>
      <c r="Q227" s="183" t="s">
        <v>31</v>
      </c>
      <c r="R227" s="183" t="s">
        <v>31</v>
      </c>
      <c r="S227" s="183" t="s">
        <v>31</v>
      </c>
      <c r="T227" s="183" t="s">
        <v>3036</v>
      </c>
    </row>
    <row r="228" spans="1:20" x14ac:dyDescent="0.25">
      <c r="A228" s="145" t="s">
        <v>2319</v>
      </c>
      <c r="B228" s="179">
        <v>0.02</v>
      </c>
      <c r="C228" s="158">
        <v>-50</v>
      </c>
      <c r="D228" s="158">
        <v>-7.57</v>
      </c>
      <c r="E228" s="184" t="s">
        <v>630</v>
      </c>
      <c r="G228" s="180">
        <v>516056176</v>
      </c>
      <c r="H228" s="5" t="s">
        <v>3037</v>
      </c>
      <c r="I228" s="180" t="s">
        <v>34</v>
      </c>
      <c r="J228" s="180" t="s">
        <v>128</v>
      </c>
      <c r="K228" s="180" t="s">
        <v>89</v>
      </c>
      <c r="L228" s="180" t="s">
        <v>3038</v>
      </c>
      <c r="M228" s="180" t="s">
        <v>3039</v>
      </c>
      <c r="N228" s="180" t="s">
        <v>3040</v>
      </c>
      <c r="O228" s="5" t="s">
        <v>3041</v>
      </c>
      <c r="P228" s="180" t="s">
        <v>3040</v>
      </c>
      <c r="Q228" s="180" t="s">
        <v>31</v>
      </c>
      <c r="R228" s="180" t="s">
        <v>31</v>
      </c>
      <c r="S228" s="180" t="s">
        <v>31</v>
      </c>
      <c r="T228" s="180" t="s">
        <v>3042</v>
      </c>
    </row>
    <row r="229" spans="1:20" x14ac:dyDescent="0.25">
      <c r="A229" s="145" t="s">
        <v>2758</v>
      </c>
      <c r="B229" s="179">
        <v>0.02</v>
      </c>
      <c r="C229" s="158">
        <v>22.5</v>
      </c>
      <c r="D229" s="158">
        <v>3.47</v>
      </c>
      <c r="E229" s="184" t="s">
        <v>18</v>
      </c>
      <c r="G229" s="183">
        <v>516056182</v>
      </c>
      <c r="H229" s="7" t="s">
        <v>3043</v>
      </c>
      <c r="I229" s="183" t="s">
        <v>34</v>
      </c>
      <c r="J229" s="183" t="s">
        <v>128</v>
      </c>
      <c r="K229" s="183" t="s">
        <v>813</v>
      </c>
      <c r="L229" s="183" t="s">
        <v>3044</v>
      </c>
      <c r="M229" s="183" t="s">
        <v>3045</v>
      </c>
      <c r="N229" s="183" t="s">
        <v>28</v>
      </c>
      <c r="O229" s="7" t="s">
        <v>3046</v>
      </c>
      <c r="P229" s="183" t="s">
        <v>3047</v>
      </c>
      <c r="Q229" s="183" t="s">
        <v>31</v>
      </c>
      <c r="R229" s="183" t="s">
        <v>31</v>
      </c>
      <c r="S229" s="183" t="s">
        <v>2811</v>
      </c>
      <c r="T229" s="183" t="s">
        <v>3048</v>
      </c>
    </row>
    <row r="230" spans="1:20" x14ac:dyDescent="0.25">
      <c r="A230" s="145" t="s">
        <v>2318</v>
      </c>
      <c r="B230" s="179">
        <v>0.02</v>
      </c>
      <c r="C230" s="158">
        <v>-18</v>
      </c>
      <c r="D230" s="158">
        <v>4.88</v>
      </c>
      <c r="E230" s="184" t="s">
        <v>18</v>
      </c>
      <c r="G230" s="180">
        <v>516056188</v>
      </c>
      <c r="H230" s="5" t="s">
        <v>3049</v>
      </c>
      <c r="I230" s="180" t="s">
        <v>34</v>
      </c>
      <c r="J230" s="180" t="s">
        <v>128</v>
      </c>
      <c r="K230" s="180" t="s">
        <v>2210</v>
      </c>
      <c r="L230" s="180" t="s">
        <v>3050</v>
      </c>
      <c r="M230" s="180" t="s">
        <v>3051</v>
      </c>
      <c r="N230" s="180" t="s">
        <v>3052</v>
      </c>
      <c r="O230" s="5" t="s">
        <v>3053</v>
      </c>
      <c r="P230" s="180" t="s">
        <v>3052</v>
      </c>
      <c r="Q230" s="180" t="s">
        <v>31</v>
      </c>
      <c r="R230" s="180" t="s">
        <v>31</v>
      </c>
      <c r="S230" s="180" t="s">
        <v>31</v>
      </c>
      <c r="T230" s="180" t="s">
        <v>3054</v>
      </c>
    </row>
    <row r="231" spans="1:20" x14ac:dyDescent="0.25">
      <c r="A231" s="145" t="s">
        <v>2318</v>
      </c>
      <c r="B231" s="179">
        <v>0.02</v>
      </c>
      <c r="C231" s="158">
        <v>-21</v>
      </c>
      <c r="D231" s="158">
        <v>5.47</v>
      </c>
      <c r="E231" s="184" t="s">
        <v>18</v>
      </c>
      <c r="G231" s="183">
        <v>516056347</v>
      </c>
      <c r="H231" s="7" t="s">
        <v>3055</v>
      </c>
      <c r="I231" s="183" t="s">
        <v>34</v>
      </c>
      <c r="J231" s="183" t="s">
        <v>128</v>
      </c>
      <c r="K231" s="183" t="s">
        <v>2210</v>
      </c>
      <c r="L231" s="183" t="s">
        <v>3056</v>
      </c>
      <c r="M231" s="183" t="s">
        <v>3051</v>
      </c>
      <c r="N231" s="183" t="s">
        <v>3052</v>
      </c>
      <c r="O231" s="7" t="s">
        <v>3053</v>
      </c>
      <c r="P231" s="183" t="s">
        <v>3052</v>
      </c>
      <c r="Q231" s="183" t="s">
        <v>31</v>
      </c>
      <c r="R231" s="183" t="s">
        <v>31</v>
      </c>
      <c r="S231" s="183" t="s">
        <v>31</v>
      </c>
      <c r="T231" s="183" t="s">
        <v>3057</v>
      </c>
    </row>
    <row r="232" spans="1:20" x14ac:dyDescent="0.25">
      <c r="A232" s="147" t="s">
        <v>2318</v>
      </c>
      <c r="B232" s="179">
        <v>0.02</v>
      </c>
      <c r="C232" s="159">
        <v>-12.8</v>
      </c>
      <c r="D232" s="159">
        <v>-4</v>
      </c>
      <c r="E232" s="184" t="s">
        <v>630</v>
      </c>
      <c r="G232" s="180">
        <v>516056378</v>
      </c>
      <c r="H232" s="5" t="s">
        <v>3058</v>
      </c>
      <c r="I232" s="180" t="s">
        <v>24</v>
      </c>
      <c r="J232" s="180" t="s">
        <v>128</v>
      </c>
      <c r="K232" s="180" t="s">
        <v>2210</v>
      </c>
      <c r="L232" s="180" t="s">
        <v>3059</v>
      </c>
      <c r="M232" s="180" t="s">
        <v>28</v>
      </c>
      <c r="N232" s="180" t="s">
        <v>28</v>
      </c>
      <c r="O232" s="5" t="s">
        <v>3060</v>
      </c>
      <c r="P232" s="180" t="s">
        <v>3061</v>
      </c>
      <c r="Q232" s="180" t="s">
        <v>31</v>
      </c>
      <c r="R232" s="180" t="s">
        <v>31</v>
      </c>
      <c r="S232" s="180" t="s">
        <v>31</v>
      </c>
      <c r="T232" s="180" t="s">
        <v>3062</v>
      </c>
    </row>
    <row r="233" spans="1:20" x14ac:dyDescent="0.25">
      <c r="A233" s="145" t="s">
        <v>2318</v>
      </c>
      <c r="B233" s="179">
        <v>0.02</v>
      </c>
      <c r="C233" s="158">
        <v>-21</v>
      </c>
      <c r="D233" s="158">
        <v>-5.34</v>
      </c>
      <c r="E233" s="184" t="s">
        <v>630</v>
      </c>
      <c r="G233" s="183">
        <v>516065477</v>
      </c>
      <c r="H233" s="7" t="s">
        <v>3063</v>
      </c>
      <c r="I233" s="183" t="s">
        <v>34</v>
      </c>
      <c r="J233" s="183" t="s">
        <v>128</v>
      </c>
      <c r="K233" s="183" t="s">
        <v>907</v>
      </c>
      <c r="L233" s="183" t="s">
        <v>3064</v>
      </c>
      <c r="M233" s="183" t="s">
        <v>3065</v>
      </c>
      <c r="N233" s="183" t="s">
        <v>3066</v>
      </c>
      <c r="O233" s="7" t="s">
        <v>3067</v>
      </c>
      <c r="P233" s="183" t="s">
        <v>3068</v>
      </c>
      <c r="Q233" s="183" t="s">
        <v>31</v>
      </c>
      <c r="R233" s="183" t="s">
        <v>31</v>
      </c>
      <c r="S233" s="183" t="s">
        <v>2465</v>
      </c>
      <c r="T233" s="183" t="s">
        <v>3069</v>
      </c>
    </row>
    <row r="234" spans="1:20" ht="15.75" customHeight="1" x14ac:dyDescent="0.25">
      <c r="A234" s="145" t="s">
        <v>1237</v>
      </c>
      <c r="B234" s="179">
        <v>0.02</v>
      </c>
      <c r="C234" s="158">
        <v>-33.5</v>
      </c>
      <c r="D234" s="158">
        <v>-5.49</v>
      </c>
      <c r="E234" s="184" t="s">
        <v>630</v>
      </c>
      <c r="G234" s="180">
        <v>516065852</v>
      </c>
      <c r="H234" s="5" t="s">
        <v>3070</v>
      </c>
      <c r="I234" s="180" t="s">
        <v>24</v>
      </c>
      <c r="J234" s="180" t="s">
        <v>128</v>
      </c>
      <c r="K234" s="180" t="s">
        <v>700</v>
      </c>
      <c r="L234" s="180" t="s">
        <v>3071</v>
      </c>
      <c r="M234" s="180" t="s">
        <v>3072</v>
      </c>
      <c r="N234" s="180" t="s">
        <v>3073</v>
      </c>
      <c r="O234" s="5" t="s">
        <v>3074</v>
      </c>
      <c r="P234" s="180" t="s">
        <v>3073</v>
      </c>
      <c r="Q234" s="180" t="s">
        <v>31</v>
      </c>
      <c r="R234" s="180" t="s">
        <v>31</v>
      </c>
      <c r="S234" s="180" t="s">
        <v>2245</v>
      </c>
      <c r="T234" s="180" t="s">
        <v>2113</v>
      </c>
    </row>
    <row r="235" spans="1:20" x14ac:dyDescent="0.25">
      <c r="A235" s="145" t="s">
        <v>3170</v>
      </c>
      <c r="B235" s="179">
        <v>0.03</v>
      </c>
      <c r="C235" s="158">
        <v>-43.1</v>
      </c>
      <c r="D235" s="158">
        <v>-9.01</v>
      </c>
      <c r="E235" s="184" t="s">
        <v>630</v>
      </c>
      <c r="G235" s="183">
        <v>516065869</v>
      </c>
      <c r="H235" s="7" t="s">
        <v>3075</v>
      </c>
      <c r="I235" s="183" t="s">
        <v>24</v>
      </c>
      <c r="J235" s="183" t="s">
        <v>385</v>
      </c>
      <c r="K235" s="183" t="s">
        <v>700</v>
      </c>
      <c r="L235" s="183" t="s">
        <v>3076</v>
      </c>
      <c r="M235" s="183" t="s">
        <v>3072</v>
      </c>
      <c r="N235" s="183" t="s">
        <v>3077</v>
      </c>
      <c r="O235" s="7" t="s">
        <v>3078</v>
      </c>
      <c r="P235" s="183" t="s">
        <v>3077</v>
      </c>
      <c r="Q235" s="183" t="s">
        <v>31</v>
      </c>
      <c r="R235" s="183" t="s">
        <v>31</v>
      </c>
      <c r="S235" s="183" t="s">
        <v>3079</v>
      </c>
      <c r="T235" s="183" t="s">
        <v>3080</v>
      </c>
    </row>
    <row r="236" spans="1:20" x14ac:dyDescent="0.25">
      <c r="A236" s="145" t="s">
        <v>1232</v>
      </c>
      <c r="B236" s="179">
        <v>0.02</v>
      </c>
      <c r="C236" s="158">
        <v>20</v>
      </c>
      <c r="D236" s="158">
        <v>4.22</v>
      </c>
      <c r="E236" s="184" t="s">
        <v>18</v>
      </c>
      <c r="G236" s="180">
        <v>516082402</v>
      </c>
      <c r="H236" s="5" t="s">
        <v>3081</v>
      </c>
      <c r="I236" s="180" t="s">
        <v>24</v>
      </c>
      <c r="J236" s="180" t="s">
        <v>128</v>
      </c>
      <c r="K236" s="180" t="s">
        <v>140</v>
      </c>
      <c r="L236" s="180" t="s">
        <v>3082</v>
      </c>
      <c r="M236" s="180" t="s">
        <v>3083</v>
      </c>
      <c r="N236" s="180" t="s">
        <v>3084</v>
      </c>
      <c r="O236" s="5" t="s">
        <v>3085</v>
      </c>
      <c r="P236" s="180" t="s">
        <v>3083</v>
      </c>
      <c r="Q236" s="180" t="s">
        <v>31</v>
      </c>
      <c r="R236" s="180" t="s">
        <v>31</v>
      </c>
      <c r="S236" s="180" t="s">
        <v>31</v>
      </c>
      <c r="T236" s="180" t="s">
        <v>3086</v>
      </c>
    </row>
    <row r="237" spans="1:20" x14ac:dyDescent="0.25">
      <c r="A237" s="145" t="s">
        <v>2452</v>
      </c>
      <c r="B237" s="179">
        <v>0.02</v>
      </c>
      <c r="C237" s="158">
        <v>-50</v>
      </c>
      <c r="D237" s="158">
        <v>-9.92</v>
      </c>
      <c r="E237" s="184" t="s">
        <v>630</v>
      </c>
      <c r="G237" s="183">
        <v>516082421</v>
      </c>
      <c r="H237" s="7" t="s">
        <v>3087</v>
      </c>
      <c r="I237" s="183" t="s">
        <v>24</v>
      </c>
      <c r="J237" s="183" t="s">
        <v>128</v>
      </c>
      <c r="K237" s="183" t="s">
        <v>134</v>
      </c>
      <c r="L237" s="183" t="s">
        <v>3088</v>
      </c>
      <c r="M237" s="183" t="s">
        <v>3089</v>
      </c>
      <c r="N237" s="183" t="s">
        <v>3090</v>
      </c>
      <c r="O237" s="7" t="s">
        <v>3091</v>
      </c>
      <c r="P237" s="183" t="s">
        <v>3089</v>
      </c>
      <c r="Q237" s="183" t="s">
        <v>31</v>
      </c>
      <c r="R237" s="183" t="s">
        <v>31</v>
      </c>
      <c r="S237" s="183" t="s">
        <v>31</v>
      </c>
      <c r="T237" s="183" t="s">
        <v>3092</v>
      </c>
    </row>
    <row r="238" spans="1:20" x14ac:dyDescent="0.25">
      <c r="A238" s="145" t="s">
        <v>2452</v>
      </c>
      <c r="B238" s="179">
        <v>0.02</v>
      </c>
      <c r="C238" s="158">
        <v>-8.9</v>
      </c>
      <c r="D238" s="158">
        <v>-1.68</v>
      </c>
      <c r="E238" s="184" t="s">
        <v>630</v>
      </c>
      <c r="G238" s="180">
        <v>516101501</v>
      </c>
      <c r="H238" s="5" t="s">
        <v>3093</v>
      </c>
      <c r="I238" s="180" t="s">
        <v>34</v>
      </c>
      <c r="J238" s="180" t="s">
        <v>128</v>
      </c>
      <c r="K238" s="180" t="s">
        <v>89</v>
      </c>
      <c r="L238" s="180" t="s">
        <v>3094</v>
      </c>
      <c r="M238" s="180" t="s">
        <v>3095</v>
      </c>
      <c r="N238" s="180" t="s">
        <v>3096</v>
      </c>
      <c r="O238" s="5" t="s">
        <v>3097</v>
      </c>
      <c r="P238" s="180" t="s">
        <v>3096</v>
      </c>
      <c r="Q238" s="180" t="s">
        <v>31</v>
      </c>
      <c r="R238" s="180" t="s">
        <v>31</v>
      </c>
      <c r="S238" s="180" t="s">
        <v>3079</v>
      </c>
      <c r="T238" s="180" t="s">
        <v>590</v>
      </c>
    </row>
    <row r="239" spans="1:20" x14ac:dyDescent="0.25">
      <c r="A239" s="145" t="s">
        <v>1235</v>
      </c>
      <c r="B239" s="179">
        <v>0.02</v>
      </c>
      <c r="C239" s="158">
        <v>23.2</v>
      </c>
      <c r="D239" s="158">
        <v>4.68</v>
      </c>
      <c r="E239" s="184" t="s">
        <v>18</v>
      </c>
      <c r="G239" s="183">
        <v>516112154</v>
      </c>
      <c r="H239" s="7" t="s">
        <v>3098</v>
      </c>
      <c r="I239" s="183" t="s">
        <v>24</v>
      </c>
      <c r="J239" s="183" t="s">
        <v>128</v>
      </c>
      <c r="K239" s="183" t="s">
        <v>700</v>
      </c>
      <c r="L239" s="183" t="s">
        <v>3099</v>
      </c>
      <c r="M239" s="183" t="s">
        <v>3100</v>
      </c>
      <c r="N239" s="183" t="s">
        <v>3101</v>
      </c>
      <c r="O239" s="7" t="s">
        <v>3102</v>
      </c>
      <c r="P239" s="183" t="s">
        <v>3100</v>
      </c>
      <c r="Q239" s="183" t="s">
        <v>31</v>
      </c>
      <c r="R239" s="183" t="s">
        <v>31</v>
      </c>
      <c r="S239" s="183" t="s">
        <v>31</v>
      </c>
      <c r="T239" s="183" t="s">
        <v>3103</v>
      </c>
    </row>
    <row r="240" spans="1:20" x14ac:dyDescent="0.25">
      <c r="A240" s="145" t="s">
        <v>1235</v>
      </c>
      <c r="B240" s="179">
        <v>0.02</v>
      </c>
      <c r="C240" s="158">
        <v>-50</v>
      </c>
      <c r="D240" s="158">
        <v>-10.56</v>
      </c>
      <c r="E240" s="184" t="s">
        <v>630</v>
      </c>
      <c r="G240" s="180">
        <v>516112225</v>
      </c>
      <c r="H240" s="5" t="s">
        <v>3104</v>
      </c>
      <c r="I240" s="180" t="s">
        <v>24</v>
      </c>
      <c r="J240" s="180" t="s">
        <v>128</v>
      </c>
      <c r="K240" s="180" t="s">
        <v>76</v>
      </c>
      <c r="L240" s="180" t="s">
        <v>3105</v>
      </c>
      <c r="M240" s="180" t="s">
        <v>3106</v>
      </c>
      <c r="N240" s="180" t="s">
        <v>3107</v>
      </c>
      <c r="O240" s="5" t="s">
        <v>3108</v>
      </c>
      <c r="P240" s="180" t="s">
        <v>3106</v>
      </c>
      <c r="Q240" s="180" t="s">
        <v>31</v>
      </c>
      <c r="R240" s="180" t="s">
        <v>31</v>
      </c>
      <c r="S240" s="180" t="s">
        <v>3109</v>
      </c>
      <c r="T240" s="180" t="s">
        <v>3110</v>
      </c>
    </row>
    <row r="241" spans="1:20" x14ac:dyDescent="0.25">
      <c r="A241" s="145" t="s">
        <v>1235</v>
      </c>
      <c r="B241" s="179">
        <v>0.02</v>
      </c>
      <c r="C241" s="158">
        <v>20</v>
      </c>
      <c r="D241" s="158">
        <v>3.04</v>
      </c>
      <c r="E241" s="184" t="s">
        <v>18</v>
      </c>
      <c r="G241" s="183">
        <v>516112274</v>
      </c>
      <c r="H241" s="7" t="s">
        <v>3111</v>
      </c>
      <c r="I241" s="183" t="s">
        <v>24</v>
      </c>
      <c r="J241" s="183" t="s">
        <v>128</v>
      </c>
      <c r="K241" s="183" t="s">
        <v>134</v>
      </c>
      <c r="L241" s="183" t="s">
        <v>3112</v>
      </c>
      <c r="M241" s="183" t="s">
        <v>3113</v>
      </c>
      <c r="N241" s="183" t="s">
        <v>3114</v>
      </c>
      <c r="O241" s="7" t="s">
        <v>3115</v>
      </c>
      <c r="P241" s="183" t="s">
        <v>3114</v>
      </c>
      <c r="Q241" s="183" t="s">
        <v>31</v>
      </c>
      <c r="R241" s="183" t="s">
        <v>31</v>
      </c>
      <c r="S241" s="183" t="s">
        <v>31</v>
      </c>
      <c r="T241" s="183" t="s">
        <v>3116</v>
      </c>
    </row>
    <row r="242" spans="1:20" x14ac:dyDescent="0.25">
      <c r="A242" s="145" t="s">
        <v>1235</v>
      </c>
      <c r="B242" s="179">
        <v>0.02</v>
      </c>
      <c r="C242" s="158">
        <v>-36</v>
      </c>
      <c r="D242" s="158">
        <v>-7.86</v>
      </c>
      <c r="E242" s="184" t="s">
        <v>630</v>
      </c>
      <c r="G242" s="180">
        <v>516125585</v>
      </c>
      <c r="H242" s="5" t="s">
        <v>3117</v>
      </c>
      <c r="I242" s="180" t="s">
        <v>34</v>
      </c>
      <c r="J242" s="180" t="s">
        <v>128</v>
      </c>
      <c r="K242" s="180" t="s">
        <v>1099</v>
      </c>
      <c r="L242" s="180" t="s">
        <v>3118</v>
      </c>
      <c r="M242" s="180" t="s">
        <v>3119</v>
      </c>
      <c r="N242" s="180" t="s">
        <v>3120</v>
      </c>
      <c r="O242" s="5" t="s">
        <v>3121</v>
      </c>
      <c r="P242" s="180" t="s">
        <v>3120</v>
      </c>
      <c r="Q242" s="180" t="s">
        <v>31</v>
      </c>
      <c r="R242" s="180" t="s">
        <v>31</v>
      </c>
      <c r="S242" s="180" t="s">
        <v>31</v>
      </c>
      <c r="T242" s="180" t="s">
        <v>3122</v>
      </c>
    </row>
    <row r="243" spans="1:20" x14ac:dyDescent="0.25">
      <c r="A243" s="145" t="s">
        <v>3171</v>
      </c>
      <c r="B243" s="179">
        <v>0.02</v>
      </c>
      <c r="C243" s="158">
        <v>16</v>
      </c>
      <c r="D243" s="158">
        <v>2.31</v>
      </c>
      <c r="E243" s="184" t="s">
        <v>18</v>
      </c>
      <c r="G243" s="183">
        <v>516125731</v>
      </c>
      <c r="H243" s="7" t="s">
        <v>3123</v>
      </c>
      <c r="I243" s="183" t="s">
        <v>34</v>
      </c>
      <c r="J243" s="183" t="s">
        <v>128</v>
      </c>
      <c r="K243" s="183" t="s">
        <v>2029</v>
      </c>
      <c r="L243" s="183" t="s">
        <v>3124</v>
      </c>
      <c r="M243" s="183" t="s">
        <v>3125</v>
      </c>
      <c r="N243" s="183" t="s">
        <v>3126</v>
      </c>
      <c r="O243" s="7" t="s">
        <v>3127</v>
      </c>
      <c r="P243" s="183" t="s">
        <v>3125</v>
      </c>
      <c r="Q243" s="183" t="s">
        <v>31</v>
      </c>
      <c r="R243" s="183" t="s">
        <v>31</v>
      </c>
      <c r="S243" s="183" t="s">
        <v>31</v>
      </c>
      <c r="T243" s="183" t="s">
        <v>3128</v>
      </c>
    </row>
    <row r="244" spans="1:20" x14ac:dyDescent="0.25">
      <c r="A244" s="145" t="s">
        <v>1238</v>
      </c>
      <c r="B244" s="179">
        <v>0.02</v>
      </c>
      <c r="C244" s="158">
        <v>-40</v>
      </c>
      <c r="D244" s="158">
        <v>-8.26</v>
      </c>
      <c r="E244" s="184" t="s">
        <v>630</v>
      </c>
      <c r="G244" s="180">
        <v>516141279</v>
      </c>
      <c r="H244" s="5" t="s">
        <v>3129</v>
      </c>
      <c r="I244" s="180" t="s">
        <v>34</v>
      </c>
      <c r="J244" s="180" t="s">
        <v>128</v>
      </c>
      <c r="K244" s="180" t="s">
        <v>700</v>
      </c>
      <c r="L244" s="180" t="s">
        <v>3130</v>
      </c>
      <c r="M244" s="180" t="s">
        <v>28</v>
      </c>
      <c r="N244" s="180" t="s">
        <v>3131</v>
      </c>
      <c r="O244" s="5" t="s">
        <v>3132</v>
      </c>
      <c r="P244" s="180" t="s">
        <v>3133</v>
      </c>
      <c r="Q244" s="180" t="s">
        <v>31</v>
      </c>
      <c r="R244" s="180" t="s">
        <v>31</v>
      </c>
      <c r="S244" s="180" t="s">
        <v>31</v>
      </c>
      <c r="T244" s="180" t="s">
        <v>3134</v>
      </c>
    </row>
    <row r="245" spans="1:20" x14ac:dyDescent="0.25">
      <c r="A245" s="145" t="s">
        <v>1239</v>
      </c>
      <c r="B245" s="179">
        <v>0.02</v>
      </c>
      <c r="C245" s="158">
        <v>10.9</v>
      </c>
      <c r="D245" s="158">
        <v>1.75</v>
      </c>
      <c r="E245" s="184" t="s">
        <v>18</v>
      </c>
      <c r="G245" s="183">
        <v>516141318</v>
      </c>
      <c r="H245" s="7" t="s">
        <v>3135</v>
      </c>
      <c r="I245" s="183" t="s">
        <v>34</v>
      </c>
      <c r="J245" s="183" t="s">
        <v>128</v>
      </c>
      <c r="K245" s="183" t="s">
        <v>2210</v>
      </c>
      <c r="L245" s="183" t="s">
        <v>3136</v>
      </c>
      <c r="M245" s="183" t="s">
        <v>3137</v>
      </c>
      <c r="N245" s="183" t="s">
        <v>3138</v>
      </c>
      <c r="O245" s="7" t="s">
        <v>3139</v>
      </c>
      <c r="P245" s="183" t="s">
        <v>3140</v>
      </c>
      <c r="Q245" s="183" t="s">
        <v>31</v>
      </c>
      <c r="R245" s="183" t="s">
        <v>31</v>
      </c>
      <c r="S245" s="183" t="s">
        <v>31</v>
      </c>
      <c r="T245" s="183" t="s">
        <v>3141</v>
      </c>
    </row>
    <row r="246" spans="1:20" x14ac:dyDescent="0.25">
      <c r="A246" s="145" t="s">
        <v>1236</v>
      </c>
      <c r="B246" s="179">
        <v>0.02</v>
      </c>
      <c r="C246" s="158">
        <v>6.4</v>
      </c>
      <c r="D246" s="158">
        <v>1.52</v>
      </c>
      <c r="E246" s="184" t="s">
        <v>18</v>
      </c>
      <c r="G246" s="180">
        <v>516141341</v>
      </c>
      <c r="H246" s="5" t="s">
        <v>3142</v>
      </c>
      <c r="I246" s="180" t="s">
        <v>34</v>
      </c>
      <c r="J246" s="180" t="s">
        <v>128</v>
      </c>
      <c r="K246" s="180" t="s">
        <v>140</v>
      </c>
      <c r="L246" s="180" t="s">
        <v>3143</v>
      </c>
      <c r="M246" s="180" t="s">
        <v>43</v>
      </c>
      <c r="N246" s="180" t="s">
        <v>3144</v>
      </c>
      <c r="O246" s="5" t="s">
        <v>3145</v>
      </c>
      <c r="P246" s="180" t="s">
        <v>3146</v>
      </c>
      <c r="Q246" s="180" t="s">
        <v>31</v>
      </c>
      <c r="R246" s="180" t="s">
        <v>31</v>
      </c>
      <c r="S246" s="180" t="s">
        <v>31</v>
      </c>
      <c r="T246" s="180" t="s">
        <v>3147</v>
      </c>
    </row>
    <row r="247" spans="1:20" x14ac:dyDescent="0.25">
      <c r="A247" s="145" t="s">
        <v>1236</v>
      </c>
      <c r="B247" s="179">
        <v>0.02</v>
      </c>
      <c r="C247" s="158">
        <v>-27.4</v>
      </c>
      <c r="D247" s="158">
        <v>-6.33</v>
      </c>
      <c r="E247" s="184" t="s">
        <v>630</v>
      </c>
      <c r="G247" s="183">
        <v>516141354</v>
      </c>
      <c r="H247" s="7" t="s">
        <v>3148</v>
      </c>
      <c r="I247" s="183" t="s">
        <v>34</v>
      </c>
      <c r="J247" s="183" t="s">
        <v>128</v>
      </c>
      <c r="K247" s="183" t="s">
        <v>134</v>
      </c>
      <c r="L247" s="183" t="s">
        <v>3149</v>
      </c>
      <c r="M247" s="183" t="s">
        <v>28</v>
      </c>
      <c r="N247" s="183" t="s">
        <v>3034</v>
      </c>
      <c r="O247" s="7" t="s">
        <v>3150</v>
      </c>
      <c r="P247" s="183" t="s">
        <v>3151</v>
      </c>
      <c r="Q247" s="183" t="s">
        <v>31</v>
      </c>
      <c r="R247" s="183" t="s">
        <v>31</v>
      </c>
      <c r="S247" s="183" t="s">
        <v>31</v>
      </c>
      <c r="T247" s="183" t="s">
        <v>3152</v>
      </c>
    </row>
    <row r="248" spans="1:20" x14ac:dyDescent="0.25">
      <c r="A248" s="145" t="s">
        <v>1233</v>
      </c>
      <c r="B248" s="179">
        <v>0.02</v>
      </c>
      <c r="C248" s="158">
        <v>16.600000000000001</v>
      </c>
      <c r="D248" s="158">
        <v>2.31</v>
      </c>
      <c r="E248" s="184" t="s">
        <v>18</v>
      </c>
      <c r="G248" s="180">
        <v>516141365</v>
      </c>
      <c r="H248" s="5" t="s">
        <v>3153</v>
      </c>
      <c r="I248" s="180" t="s">
        <v>24</v>
      </c>
      <c r="J248" s="180" t="s">
        <v>128</v>
      </c>
      <c r="K248" s="180" t="s">
        <v>122</v>
      </c>
      <c r="L248" s="180" t="s">
        <v>3154</v>
      </c>
      <c r="M248" s="180" t="s">
        <v>28</v>
      </c>
      <c r="N248" s="180" t="s">
        <v>1175</v>
      </c>
      <c r="O248" s="5" t="s">
        <v>3155</v>
      </c>
      <c r="P248" s="180" t="s">
        <v>1175</v>
      </c>
      <c r="Q248" s="180" t="s">
        <v>31</v>
      </c>
      <c r="R248" s="180" t="s">
        <v>31</v>
      </c>
      <c r="S248" s="180" t="s">
        <v>31</v>
      </c>
      <c r="T248" s="180" t="s">
        <v>412</v>
      </c>
    </row>
    <row r="249" spans="1:20" x14ac:dyDescent="0.25">
      <c r="A249" s="145" t="s">
        <v>1233</v>
      </c>
      <c r="B249" s="179">
        <v>0.02</v>
      </c>
      <c r="C249" s="158">
        <v>20</v>
      </c>
      <c r="D249" s="158">
        <v>3.65</v>
      </c>
      <c r="E249" s="184" t="s">
        <v>18</v>
      </c>
      <c r="G249" s="183">
        <v>516141377</v>
      </c>
      <c r="H249" s="7" t="s">
        <v>3156</v>
      </c>
      <c r="I249" s="183" t="s">
        <v>24</v>
      </c>
      <c r="J249" s="183" t="s">
        <v>128</v>
      </c>
      <c r="K249" s="183" t="s">
        <v>813</v>
      </c>
      <c r="L249" s="183" t="s">
        <v>3157</v>
      </c>
      <c r="M249" s="183" t="s">
        <v>28</v>
      </c>
      <c r="N249" s="183" t="s">
        <v>3158</v>
      </c>
      <c r="O249" s="7" t="s">
        <v>3159</v>
      </c>
      <c r="P249" s="183" t="s">
        <v>3160</v>
      </c>
      <c r="Q249" s="183" t="s">
        <v>31</v>
      </c>
      <c r="R249" s="183" t="s">
        <v>31</v>
      </c>
      <c r="S249" s="183" t="s">
        <v>31</v>
      </c>
      <c r="T249" s="183" t="s">
        <v>3161</v>
      </c>
    </row>
    <row r="250" spans="1:20" ht="15.75" thickBot="1" x14ac:dyDescent="0.3">
      <c r="A250" s="147"/>
      <c r="B250" s="185"/>
      <c r="C250" s="159"/>
      <c r="D250" s="159"/>
      <c r="E250" s="184"/>
      <c r="G250" s="180">
        <v>516160637</v>
      </c>
      <c r="H250" s="5" t="s">
        <v>3162</v>
      </c>
      <c r="I250" s="180" t="s">
        <v>24</v>
      </c>
      <c r="J250" s="180" t="s">
        <v>128</v>
      </c>
      <c r="K250" s="180" t="s">
        <v>3163</v>
      </c>
      <c r="L250" s="180" t="s">
        <v>3164</v>
      </c>
      <c r="M250" s="180" t="s">
        <v>3165</v>
      </c>
      <c r="N250" s="180" t="s">
        <v>3166</v>
      </c>
      <c r="O250" s="5" t="s">
        <v>3167</v>
      </c>
      <c r="P250" s="180" t="s">
        <v>3166</v>
      </c>
      <c r="Q250" s="180" t="s">
        <v>31</v>
      </c>
      <c r="R250" s="180" t="s">
        <v>31</v>
      </c>
      <c r="S250" s="180" t="s">
        <v>2245</v>
      </c>
      <c r="T250" s="180" t="s">
        <v>3042</v>
      </c>
    </row>
    <row r="251" spans="1:20" ht="15.75" thickBot="1" x14ac:dyDescent="0.3">
      <c r="A251" s="143" t="s">
        <v>634</v>
      </c>
      <c r="B251" s="646">
        <v>27</v>
      </c>
      <c r="C251" s="647"/>
      <c r="D251" s="647"/>
      <c r="E251" s="648"/>
      <c r="G251" s="549"/>
      <c r="H251" s="549"/>
      <c r="I251" s="549"/>
      <c r="J251" s="549"/>
      <c r="K251" s="549"/>
      <c r="L251" s="549"/>
      <c r="M251" s="549"/>
      <c r="N251" s="549"/>
      <c r="O251" s="549"/>
      <c r="P251" s="549"/>
      <c r="Q251" s="180" t="s">
        <v>31</v>
      </c>
      <c r="R251" s="180" t="s">
        <v>31</v>
      </c>
      <c r="S251" s="180" t="s">
        <v>1168</v>
      </c>
      <c r="T251" s="180" t="s">
        <v>3168</v>
      </c>
    </row>
    <row r="252" spans="1:20" ht="15.75" thickBot="1" x14ac:dyDescent="0.3">
      <c r="A252" s="143" t="s">
        <v>2612</v>
      </c>
      <c r="B252" s="608">
        <v>14</v>
      </c>
      <c r="C252" s="609"/>
      <c r="D252" s="609"/>
      <c r="E252" s="610"/>
      <c r="G252" s="546" t="s">
        <v>523</v>
      </c>
      <c r="H252" s="546"/>
      <c r="I252" s="546"/>
      <c r="J252" s="546"/>
      <c r="K252" s="546"/>
      <c r="L252" s="546"/>
      <c r="M252" s="546"/>
      <c r="N252" s="546"/>
      <c r="O252" s="546"/>
      <c r="P252" s="546"/>
      <c r="Q252" s="546"/>
      <c r="R252" s="546"/>
      <c r="S252" s="546" t="s">
        <v>3169</v>
      </c>
      <c r="T252" s="546"/>
    </row>
    <row r="253" spans="1:20" ht="15.75" thickBot="1" x14ac:dyDescent="0.3">
      <c r="A253" s="143" t="s">
        <v>2613</v>
      </c>
      <c r="B253" s="611">
        <f>SUM(B251-B252)</f>
        <v>13</v>
      </c>
      <c r="C253" s="612"/>
      <c r="D253" s="612"/>
      <c r="E253" s="613"/>
    </row>
    <row r="254" spans="1:20" ht="15.75" thickBot="1" x14ac:dyDescent="0.3">
      <c r="A254" s="143" t="s">
        <v>2627</v>
      </c>
      <c r="B254" s="646">
        <f>SUM(C223:C249)</f>
        <v>-363.8</v>
      </c>
      <c r="C254" s="609"/>
      <c r="D254" s="609"/>
      <c r="E254" s="610"/>
    </row>
    <row r="255" spans="1:20" ht="15.75" thickBot="1" x14ac:dyDescent="0.3">
      <c r="A255" s="143" t="s">
        <v>2237</v>
      </c>
      <c r="B255" s="646">
        <f>SUM(D223,D226,D227,D228,D232,D233,D234,D235,D237,D238,D240,D242,D244,D247)</f>
        <v>-94.44</v>
      </c>
      <c r="C255" s="609"/>
      <c r="D255" s="609"/>
      <c r="E255" s="610"/>
    </row>
    <row r="256" spans="1:20" ht="15.75" thickBot="1" x14ac:dyDescent="0.3">
      <c r="A256" s="143" t="s">
        <v>636</v>
      </c>
      <c r="B256" s="646">
        <f>SUM(D249,D248,D246,D245,D243,D241,D239,D236,D231,D230,D229,D225,D224)</f>
        <v>41.989999999999995</v>
      </c>
      <c r="C256" s="609"/>
      <c r="D256" s="609"/>
      <c r="E256" s="610"/>
    </row>
    <row r="257" spans="1:5" ht="15.75" thickBot="1" x14ac:dyDescent="0.3">
      <c r="A257" s="143" t="s">
        <v>2321</v>
      </c>
      <c r="B257" s="608">
        <v>-1.01</v>
      </c>
      <c r="C257" s="609"/>
      <c r="D257" s="609"/>
      <c r="E257" s="610"/>
    </row>
    <row r="258" spans="1:5" ht="15.75" thickBot="1" x14ac:dyDescent="0.3">
      <c r="A258" s="143" t="s">
        <v>1125</v>
      </c>
      <c r="B258" s="608" t="s">
        <v>3172</v>
      </c>
      <c r="C258" s="609"/>
      <c r="D258" s="609"/>
      <c r="E258" s="610"/>
    </row>
    <row r="259" spans="1:5" ht="15.75" thickBot="1" x14ac:dyDescent="0.3">
      <c r="A259" s="143" t="s">
        <v>636</v>
      </c>
      <c r="B259" s="626">
        <f>SUM(B255:E257)</f>
        <v>-53.46</v>
      </c>
      <c r="C259" s="627"/>
      <c r="D259" s="627"/>
      <c r="E259" s="628"/>
    </row>
    <row r="262" spans="1:5" ht="15.75" thickBot="1" x14ac:dyDescent="0.3"/>
    <row r="263" spans="1:5" ht="15.75" thickBot="1" x14ac:dyDescent="0.3">
      <c r="A263" s="620" t="s">
        <v>3173</v>
      </c>
      <c r="B263" s="621"/>
      <c r="C263" s="621"/>
      <c r="D263" s="621"/>
      <c r="E263" s="622"/>
    </row>
    <row r="264" spans="1:5" x14ac:dyDescent="0.25">
      <c r="A264" s="140" t="s">
        <v>2230</v>
      </c>
      <c r="B264" s="160" t="s">
        <v>2620</v>
      </c>
      <c r="C264" s="137" t="s">
        <v>2759</v>
      </c>
      <c r="D264" s="137" t="s">
        <v>2234</v>
      </c>
      <c r="E264" s="141" t="s">
        <v>2233</v>
      </c>
    </row>
    <row r="265" spans="1:5" x14ac:dyDescent="0.25">
      <c r="A265" s="145"/>
      <c r="B265" s="161"/>
      <c r="C265" s="138"/>
      <c r="D265" s="138"/>
      <c r="E265" s="146"/>
    </row>
    <row r="266" spans="1:5" x14ac:dyDescent="0.25">
      <c r="A266" s="145"/>
      <c r="B266" s="161"/>
      <c r="C266" s="138"/>
      <c r="D266" s="138"/>
      <c r="E266" s="146"/>
    </row>
    <row r="267" spans="1:5" x14ac:dyDescent="0.25">
      <c r="A267" s="145"/>
      <c r="B267" s="161"/>
      <c r="C267" s="138"/>
      <c r="D267" s="138"/>
      <c r="E267" s="146"/>
    </row>
    <row r="268" spans="1:5" x14ac:dyDescent="0.25">
      <c r="A268" s="145"/>
      <c r="B268" s="161"/>
      <c r="C268" s="138"/>
      <c r="D268" s="138"/>
      <c r="E268" s="146"/>
    </row>
    <row r="269" spans="1:5" x14ac:dyDescent="0.25">
      <c r="A269" s="145"/>
      <c r="B269" s="161"/>
      <c r="C269" s="138"/>
      <c r="D269" s="138"/>
      <c r="E269" s="146"/>
    </row>
    <row r="270" spans="1:5" x14ac:dyDescent="0.25">
      <c r="A270" s="145"/>
      <c r="B270" s="161"/>
      <c r="C270" s="138"/>
      <c r="D270" s="138"/>
      <c r="E270" s="146"/>
    </row>
    <row r="271" spans="1:5" x14ac:dyDescent="0.25">
      <c r="A271" s="145"/>
      <c r="B271" s="161"/>
      <c r="C271" s="138"/>
      <c r="D271" s="138"/>
      <c r="E271" s="146"/>
    </row>
    <row r="272" spans="1:5" x14ac:dyDescent="0.25">
      <c r="A272" s="145"/>
      <c r="B272" s="161"/>
      <c r="C272" s="138"/>
      <c r="D272" s="138"/>
      <c r="E272" s="146"/>
    </row>
    <row r="273" spans="1:5" x14ac:dyDescent="0.25">
      <c r="A273" s="145"/>
      <c r="B273" s="161"/>
      <c r="C273" s="138"/>
      <c r="D273" s="138"/>
      <c r="E273" s="146"/>
    </row>
    <row r="274" spans="1:5" x14ac:dyDescent="0.25">
      <c r="A274" s="147"/>
      <c r="B274" s="162"/>
      <c r="C274" s="144"/>
      <c r="D274" s="144"/>
      <c r="E274" s="146"/>
    </row>
    <row r="275" spans="1:5" x14ac:dyDescent="0.25">
      <c r="A275" s="145"/>
      <c r="B275" s="161"/>
      <c r="C275" s="138"/>
      <c r="D275" s="138"/>
      <c r="E275" s="146"/>
    </row>
    <row r="276" spans="1:5" x14ac:dyDescent="0.25">
      <c r="A276" s="145"/>
      <c r="B276" s="161"/>
      <c r="C276" s="138"/>
      <c r="D276" s="138"/>
      <c r="E276" s="146"/>
    </row>
    <row r="277" spans="1:5" x14ac:dyDescent="0.25">
      <c r="A277" s="145"/>
      <c r="B277" s="161"/>
      <c r="C277" s="138"/>
      <c r="D277" s="138"/>
      <c r="E277" s="146"/>
    </row>
    <row r="278" spans="1:5" x14ac:dyDescent="0.25">
      <c r="A278" s="145"/>
      <c r="B278" s="161"/>
      <c r="C278" s="138"/>
      <c r="D278" s="138"/>
      <c r="E278" s="146"/>
    </row>
    <row r="279" spans="1:5" x14ac:dyDescent="0.25">
      <c r="A279" s="145"/>
      <c r="B279" s="161"/>
      <c r="C279" s="138"/>
      <c r="D279" s="138"/>
      <c r="E279" s="146"/>
    </row>
    <row r="280" spans="1:5" x14ac:dyDescent="0.25">
      <c r="A280" s="145"/>
      <c r="B280" s="161"/>
      <c r="C280" s="138"/>
      <c r="D280" s="138"/>
      <c r="E280" s="146"/>
    </row>
    <row r="281" spans="1:5" x14ac:dyDescent="0.25">
      <c r="A281" s="145"/>
      <c r="B281" s="161"/>
      <c r="C281" s="138"/>
      <c r="D281" s="138"/>
      <c r="E281" s="146"/>
    </row>
    <row r="282" spans="1:5" x14ac:dyDescent="0.25">
      <c r="A282" s="145"/>
      <c r="B282" s="161"/>
      <c r="C282" s="138"/>
      <c r="D282" s="138"/>
      <c r="E282" s="146"/>
    </row>
    <row r="283" spans="1:5" x14ac:dyDescent="0.25">
      <c r="A283" s="145"/>
      <c r="B283" s="161"/>
      <c r="C283" s="138"/>
      <c r="D283" s="138"/>
      <c r="E283" s="146"/>
    </row>
    <row r="284" spans="1:5" x14ac:dyDescent="0.25">
      <c r="A284" s="145"/>
      <c r="B284" s="161"/>
      <c r="C284" s="138"/>
      <c r="D284" s="138"/>
      <c r="E284" s="146"/>
    </row>
    <row r="285" spans="1:5" x14ac:dyDescent="0.25">
      <c r="A285" s="145"/>
      <c r="B285" s="161"/>
      <c r="C285" s="138"/>
      <c r="D285" s="138"/>
      <c r="E285" s="146"/>
    </row>
    <row r="286" spans="1:5" x14ac:dyDescent="0.25">
      <c r="A286" s="145"/>
      <c r="B286" s="161"/>
      <c r="C286" s="138"/>
      <c r="D286" s="138"/>
      <c r="E286" s="146"/>
    </row>
    <row r="287" spans="1:5" x14ac:dyDescent="0.25">
      <c r="A287" s="145"/>
      <c r="B287" s="161"/>
      <c r="C287" s="138"/>
      <c r="D287" s="138"/>
      <c r="E287" s="146"/>
    </row>
    <row r="288" spans="1:5" x14ac:dyDescent="0.25">
      <c r="A288" s="145"/>
      <c r="B288" s="161"/>
      <c r="C288" s="138"/>
      <c r="D288" s="138"/>
      <c r="E288" s="146"/>
    </row>
    <row r="289" spans="1:5" x14ac:dyDescent="0.25">
      <c r="A289" s="145"/>
      <c r="B289" s="161"/>
      <c r="C289" s="138"/>
      <c r="D289" s="138"/>
      <c r="E289" s="146"/>
    </row>
    <row r="290" spans="1:5" x14ac:dyDescent="0.25">
      <c r="A290" s="145"/>
      <c r="B290" s="161"/>
      <c r="C290" s="138"/>
      <c r="D290" s="138"/>
      <c r="E290" s="146"/>
    </row>
    <row r="291" spans="1:5" x14ac:dyDescent="0.25">
      <c r="A291" s="145"/>
      <c r="B291" s="161"/>
      <c r="C291" s="138"/>
      <c r="D291" s="138"/>
      <c r="E291" s="146"/>
    </row>
    <row r="292" spans="1:5" ht="15.75" thickBot="1" x14ac:dyDescent="0.3">
      <c r="A292" s="147"/>
      <c r="B292" s="162"/>
      <c r="C292" s="144"/>
      <c r="D292" s="144"/>
      <c r="E292" s="146"/>
    </row>
    <row r="293" spans="1:5" ht="15.75" thickBot="1" x14ac:dyDescent="0.3">
      <c r="A293" s="143" t="s">
        <v>634</v>
      </c>
      <c r="B293" s="608"/>
      <c r="C293" s="609"/>
      <c r="D293" s="609"/>
      <c r="E293" s="610"/>
    </row>
    <row r="294" spans="1:5" ht="15.75" thickBot="1" x14ac:dyDescent="0.3">
      <c r="A294" s="143" t="s">
        <v>2612</v>
      </c>
      <c r="B294" s="608"/>
      <c r="C294" s="609"/>
      <c r="D294" s="609"/>
      <c r="E294" s="610"/>
    </row>
    <row r="295" spans="1:5" ht="15.75" thickBot="1" x14ac:dyDescent="0.3">
      <c r="A295" s="143" t="s">
        <v>2613</v>
      </c>
      <c r="B295" s="611"/>
      <c r="C295" s="612"/>
      <c r="D295" s="612"/>
      <c r="E295" s="613"/>
    </row>
    <row r="296" spans="1:5" ht="15.75" thickBot="1" x14ac:dyDescent="0.3">
      <c r="A296" s="143" t="s">
        <v>2627</v>
      </c>
      <c r="B296" s="608"/>
      <c r="C296" s="609"/>
      <c r="D296" s="609"/>
      <c r="E296" s="610"/>
    </row>
    <row r="297" spans="1:5" ht="15.75" thickBot="1" x14ac:dyDescent="0.3">
      <c r="A297" s="143" t="s">
        <v>2237</v>
      </c>
      <c r="B297" s="608"/>
      <c r="C297" s="609"/>
      <c r="D297" s="609"/>
      <c r="E297" s="610"/>
    </row>
    <row r="298" spans="1:5" ht="15.75" thickBot="1" x14ac:dyDescent="0.3">
      <c r="A298" s="143" t="s">
        <v>636</v>
      </c>
      <c r="B298" s="608"/>
      <c r="C298" s="609"/>
      <c r="D298" s="609"/>
      <c r="E298" s="610"/>
    </row>
    <row r="299" spans="1:5" ht="15.75" thickBot="1" x14ac:dyDescent="0.3">
      <c r="A299" s="143" t="s">
        <v>2321</v>
      </c>
      <c r="B299" s="608"/>
      <c r="C299" s="609"/>
      <c r="D299" s="609"/>
      <c r="E299" s="610"/>
    </row>
    <row r="300" spans="1:5" ht="21.75" thickBot="1" x14ac:dyDescent="0.3">
      <c r="A300" s="143" t="s">
        <v>1125</v>
      </c>
      <c r="B300" s="608"/>
      <c r="C300" s="609"/>
      <c r="D300" s="609"/>
      <c r="E300" s="610"/>
    </row>
    <row r="301" spans="1:5" ht="15.75" thickBot="1" x14ac:dyDescent="0.3">
      <c r="A301" s="143" t="s">
        <v>636</v>
      </c>
      <c r="B301" s="617">
        <f>SUM(B297:E299)</f>
        <v>0</v>
      </c>
      <c r="C301" s="618"/>
      <c r="D301" s="618"/>
      <c r="E301" s="619"/>
    </row>
  </sheetData>
  <sortState xmlns:xlrd2="http://schemas.microsoft.com/office/spreadsheetml/2017/richdata2" ref="H50:H62">
    <sortCondition ref="H50"/>
  </sortState>
  <mergeCells count="165">
    <mergeCell ref="B293:E293"/>
    <mergeCell ref="B294:E294"/>
    <mergeCell ref="B295:E295"/>
    <mergeCell ref="B296:E296"/>
    <mergeCell ref="B297:E297"/>
    <mergeCell ref="B298:E298"/>
    <mergeCell ref="B299:E299"/>
    <mergeCell ref="B300:E300"/>
    <mergeCell ref="B301:E301"/>
    <mergeCell ref="G221:H221"/>
    <mergeCell ref="I221:M221"/>
    <mergeCell ref="N221:O221"/>
    <mergeCell ref="P221:R221"/>
    <mergeCell ref="G222:S222"/>
    <mergeCell ref="G251:P251"/>
    <mergeCell ref="G252:R252"/>
    <mergeCell ref="S252:T252"/>
    <mergeCell ref="A263:E263"/>
    <mergeCell ref="B257:E257"/>
    <mergeCell ref="B258:E258"/>
    <mergeCell ref="B259:E259"/>
    <mergeCell ref="B254:E254"/>
    <mergeCell ref="B255:E255"/>
    <mergeCell ref="B256:E256"/>
    <mergeCell ref="B252:E252"/>
    <mergeCell ref="B253:E253"/>
    <mergeCell ref="A221:E221"/>
    <mergeCell ref="B251:E251"/>
    <mergeCell ref="H56:T56"/>
    <mergeCell ref="H67:Q67"/>
    <mergeCell ref="G152:H152"/>
    <mergeCell ref="I152:M152"/>
    <mergeCell ref="N152:O152"/>
    <mergeCell ref="P152:R152"/>
    <mergeCell ref="G153:S153"/>
    <mergeCell ref="G169:P169"/>
    <mergeCell ref="G170:R170"/>
    <mergeCell ref="S170:T170"/>
    <mergeCell ref="H68:S68"/>
    <mergeCell ref="T68:U68"/>
    <mergeCell ref="H78:I78"/>
    <mergeCell ref="J78:N78"/>
    <mergeCell ref="O78:P78"/>
    <mergeCell ref="Q78:S78"/>
    <mergeCell ref="H79:T79"/>
    <mergeCell ref="G148:H148"/>
    <mergeCell ref="G147:H147"/>
    <mergeCell ref="G146:H146"/>
    <mergeCell ref="G145:H145"/>
    <mergeCell ref="G144:I144"/>
    <mergeCell ref="G118:H118"/>
    <mergeCell ref="I118:M118"/>
    <mergeCell ref="B72:F72"/>
    <mergeCell ref="B73:F73"/>
    <mergeCell ref="A29:F29"/>
    <mergeCell ref="Q29:S29"/>
    <mergeCell ref="H30:T30"/>
    <mergeCell ref="H44:S44"/>
    <mergeCell ref="T44:U44"/>
    <mergeCell ref="A3:F3"/>
    <mergeCell ref="R9:U9"/>
    <mergeCell ref="H3:I3"/>
    <mergeCell ref="J3:N3"/>
    <mergeCell ref="O3:P3"/>
    <mergeCell ref="Q3:S3"/>
    <mergeCell ref="H4:T4"/>
    <mergeCell ref="B26:F26"/>
    <mergeCell ref="B43:F43"/>
    <mergeCell ref="B44:F44"/>
    <mergeCell ref="H55:I55"/>
    <mergeCell ref="J55:N55"/>
    <mergeCell ref="O55:P55"/>
    <mergeCell ref="H29:I29"/>
    <mergeCell ref="J29:N29"/>
    <mergeCell ref="O29:P29"/>
    <mergeCell ref="Q55:S55"/>
    <mergeCell ref="A1:U1"/>
    <mergeCell ref="H18:Q18"/>
    <mergeCell ref="B17:F17"/>
    <mergeCell ref="B18:F18"/>
    <mergeCell ref="B20:F20"/>
    <mergeCell ref="B21:F21"/>
    <mergeCell ref="B22:F22"/>
    <mergeCell ref="B23:F23"/>
    <mergeCell ref="B24:F24"/>
    <mergeCell ref="T19:U19"/>
    <mergeCell ref="H19:S19"/>
    <mergeCell ref="B19:F19"/>
    <mergeCell ref="B108:F108"/>
    <mergeCell ref="B109:F109"/>
    <mergeCell ref="B110:F110"/>
    <mergeCell ref="B111:F111"/>
    <mergeCell ref="A78:F78"/>
    <mergeCell ref="B147:E147"/>
    <mergeCell ref="B148:E148"/>
    <mergeCell ref="B149:E149"/>
    <mergeCell ref="A152:E152"/>
    <mergeCell ref="B145:E145"/>
    <mergeCell ref="B146:E146"/>
    <mergeCell ref="B112:F112"/>
    <mergeCell ref="B113:F113"/>
    <mergeCell ref="B114:F114"/>
    <mergeCell ref="A118:E118"/>
    <mergeCell ref="B141:E141"/>
    <mergeCell ref="B142:E142"/>
    <mergeCell ref="B143:E143"/>
    <mergeCell ref="A116:U116"/>
    <mergeCell ref="N118:O118"/>
    <mergeCell ref="P118:R118"/>
    <mergeCell ref="B25:F25"/>
    <mergeCell ref="H106:Q106"/>
    <mergeCell ref="H107:S107"/>
    <mergeCell ref="T107:U107"/>
    <mergeCell ref="B51:F51"/>
    <mergeCell ref="B52:F52"/>
    <mergeCell ref="B66:F66"/>
    <mergeCell ref="B67:F67"/>
    <mergeCell ref="B68:F68"/>
    <mergeCell ref="B46:F46"/>
    <mergeCell ref="B47:F47"/>
    <mergeCell ref="B48:F48"/>
    <mergeCell ref="B49:F49"/>
    <mergeCell ref="B50:F50"/>
    <mergeCell ref="A55:F55"/>
    <mergeCell ref="B74:F74"/>
    <mergeCell ref="B75:F75"/>
    <mergeCell ref="B105:F105"/>
    <mergeCell ref="B106:F106"/>
    <mergeCell ref="B107:F107"/>
    <mergeCell ref="B69:F69"/>
    <mergeCell ref="B70:F70"/>
    <mergeCell ref="B45:F45"/>
    <mergeCell ref="B71:F71"/>
    <mergeCell ref="B214:E214"/>
    <mergeCell ref="B215:E215"/>
    <mergeCell ref="B216:E216"/>
    <mergeCell ref="B217:E217"/>
    <mergeCell ref="A181:E181"/>
    <mergeCell ref="B176:E176"/>
    <mergeCell ref="B177:E177"/>
    <mergeCell ref="B209:E209"/>
    <mergeCell ref="B210:E210"/>
    <mergeCell ref="B175:E175"/>
    <mergeCell ref="B172:E172"/>
    <mergeCell ref="B211:E211"/>
    <mergeCell ref="B212:E212"/>
    <mergeCell ref="B213:E213"/>
    <mergeCell ref="G210:P210"/>
    <mergeCell ref="G211:R211"/>
    <mergeCell ref="S211:T211"/>
    <mergeCell ref="G119:S119"/>
    <mergeCell ref="G141:P141"/>
    <mergeCell ref="G142:R142"/>
    <mergeCell ref="S142:T142"/>
    <mergeCell ref="G181:H181"/>
    <mergeCell ref="I181:M181"/>
    <mergeCell ref="N181:O181"/>
    <mergeCell ref="P181:R181"/>
    <mergeCell ref="G182:S182"/>
    <mergeCell ref="B144:E144"/>
    <mergeCell ref="B169:E169"/>
    <mergeCell ref="B173:E173"/>
    <mergeCell ref="B174:E174"/>
    <mergeCell ref="B170:E170"/>
    <mergeCell ref="B171:E171"/>
  </mergeCells>
  <pageMargins left="0.7" right="0.7" top="0.75" bottom="0.75" header="0.3" footer="0.3"/>
  <pageSetup paperSize="9" orientation="portrait" horizont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A1F76-8BBD-45C8-9659-98AC6A6B1F3D}">
  <dimension ref="A1:V161"/>
  <sheetViews>
    <sheetView topLeftCell="A145" workbookViewId="0">
      <selection activeCell="P158" sqref="P158"/>
    </sheetView>
  </sheetViews>
  <sheetFormatPr defaultRowHeight="15" x14ac:dyDescent="0.25"/>
  <cols>
    <col min="1" max="1" width="11.28515625" bestFit="1" customWidth="1"/>
    <col min="16" max="16" width="20.7109375" customWidth="1"/>
    <col min="17" max="17" width="8.85546875" bestFit="1" customWidth="1"/>
  </cols>
  <sheetData>
    <row r="1" spans="1:22" ht="25.5" x14ac:dyDescent="0.25">
      <c r="A1" s="565" t="s">
        <v>4110</v>
      </c>
      <c r="B1" s="565"/>
      <c r="C1" s="565"/>
      <c r="D1" s="565"/>
      <c r="E1" s="565"/>
      <c r="F1" s="565"/>
      <c r="G1" s="565"/>
      <c r="H1" s="565"/>
      <c r="I1" s="565"/>
      <c r="J1" s="565"/>
      <c r="K1" s="565"/>
      <c r="L1" s="565"/>
      <c r="M1" s="565"/>
      <c r="N1" s="565"/>
      <c r="O1" s="565"/>
    </row>
    <row r="3" spans="1:22" x14ac:dyDescent="0.25">
      <c r="A3" s="545" t="s">
        <v>4057</v>
      </c>
      <c r="B3" s="545"/>
      <c r="C3" s="545" t="s">
        <v>4058</v>
      </c>
      <c r="D3" s="545"/>
      <c r="E3" s="545"/>
      <c r="F3" s="545"/>
      <c r="G3" s="545"/>
      <c r="H3" s="545" t="s">
        <v>4059</v>
      </c>
      <c r="I3" s="545"/>
      <c r="J3" s="545" t="s">
        <v>3331</v>
      </c>
      <c r="K3" s="545"/>
      <c r="L3" s="546" t="s">
        <v>4060</v>
      </c>
      <c r="M3" s="546"/>
      <c r="N3" s="546"/>
    </row>
    <row r="4" spans="1:22" x14ac:dyDescent="0.25">
      <c r="A4" s="545" t="s">
        <v>5</v>
      </c>
      <c r="B4" s="545"/>
      <c r="C4" s="545"/>
      <c r="D4" s="545"/>
      <c r="E4" s="545"/>
      <c r="F4" s="545"/>
      <c r="G4" s="545"/>
      <c r="H4" s="545"/>
      <c r="I4" s="545"/>
      <c r="J4" s="545"/>
      <c r="K4" s="545"/>
      <c r="L4" s="545"/>
      <c r="M4" s="545"/>
    </row>
    <row r="5" spans="1:22" x14ac:dyDescent="0.25">
      <c r="A5" s="275" t="s">
        <v>6</v>
      </c>
      <c r="B5" s="280" t="s">
        <v>7</v>
      </c>
      <c r="C5" s="275" t="s">
        <v>8</v>
      </c>
      <c r="D5" s="275" t="s">
        <v>9</v>
      </c>
      <c r="E5" s="275" t="s">
        <v>10</v>
      </c>
      <c r="F5" s="275" t="s">
        <v>11</v>
      </c>
      <c r="G5" s="275" t="s">
        <v>12</v>
      </c>
      <c r="H5" s="275" t="s">
        <v>13</v>
      </c>
      <c r="I5" s="280" t="s">
        <v>14</v>
      </c>
      <c r="J5" s="275" t="s">
        <v>11</v>
      </c>
      <c r="K5" s="275" t="s">
        <v>15</v>
      </c>
      <c r="L5" s="275" t="s">
        <v>16</v>
      </c>
      <c r="M5" s="275" t="s">
        <v>17</v>
      </c>
      <c r="N5" s="275" t="s">
        <v>18</v>
      </c>
      <c r="P5" s="552" t="s">
        <v>4111</v>
      </c>
      <c r="Q5" s="552"/>
    </row>
    <row r="6" spans="1:22" x14ac:dyDescent="0.25">
      <c r="A6" s="276">
        <v>323762490</v>
      </c>
      <c r="B6" s="5" t="s">
        <v>4061</v>
      </c>
      <c r="C6" s="276" t="s">
        <v>34</v>
      </c>
      <c r="D6" s="276" t="s">
        <v>128</v>
      </c>
      <c r="E6" s="276" t="s">
        <v>4062</v>
      </c>
      <c r="F6" s="276" t="s">
        <v>4003</v>
      </c>
      <c r="G6" s="276" t="s">
        <v>4018</v>
      </c>
      <c r="H6" s="276" t="s">
        <v>28</v>
      </c>
      <c r="I6" s="5" t="s">
        <v>4063</v>
      </c>
      <c r="J6" s="276" t="s">
        <v>4018</v>
      </c>
      <c r="K6" s="276" t="s">
        <v>31</v>
      </c>
      <c r="L6" s="276" t="s">
        <v>31</v>
      </c>
      <c r="M6" s="276" t="s">
        <v>4064</v>
      </c>
      <c r="N6" s="276" t="s">
        <v>4065</v>
      </c>
      <c r="P6" s="276" t="s">
        <v>634</v>
      </c>
      <c r="Q6" s="276">
        <v>9</v>
      </c>
    </row>
    <row r="7" spans="1:22" x14ac:dyDescent="0.25">
      <c r="A7" s="278">
        <v>323755586</v>
      </c>
      <c r="B7" s="7" t="s">
        <v>4066</v>
      </c>
      <c r="C7" s="278" t="s">
        <v>34</v>
      </c>
      <c r="D7" s="278" t="s">
        <v>128</v>
      </c>
      <c r="E7" s="278" t="s">
        <v>4067</v>
      </c>
      <c r="F7" s="278" t="s">
        <v>3997</v>
      </c>
      <c r="G7" s="278" t="s">
        <v>4068</v>
      </c>
      <c r="H7" s="278" t="s">
        <v>28</v>
      </c>
      <c r="I7" s="7" t="s">
        <v>4069</v>
      </c>
      <c r="J7" s="278" t="s">
        <v>4068</v>
      </c>
      <c r="K7" s="278" t="s">
        <v>31</v>
      </c>
      <c r="L7" s="278" t="s">
        <v>31</v>
      </c>
      <c r="M7" s="278" t="s">
        <v>4070</v>
      </c>
      <c r="N7" s="278" t="s">
        <v>4071</v>
      </c>
      <c r="P7" s="276" t="s">
        <v>630</v>
      </c>
      <c r="Q7" s="276">
        <v>7</v>
      </c>
    </row>
    <row r="8" spans="1:22" x14ac:dyDescent="0.25">
      <c r="A8" s="276">
        <v>323166500</v>
      </c>
      <c r="B8" s="5" t="s">
        <v>4072</v>
      </c>
      <c r="C8" s="276" t="s">
        <v>34</v>
      </c>
      <c r="D8" s="276" t="s">
        <v>128</v>
      </c>
      <c r="E8" s="276" t="s">
        <v>4073</v>
      </c>
      <c r="F8" s="276" t="s">
        <v>3993</v>
      </c>
      <c r="G8" s="276" t="s">
        <v>3992</v>
      </c>
      <c r="H8" s="276" t="s">
        <v>43</v>
      </c>
      <c r="I8" s="5" t="s">
        <v>4074</v>
      </c>
      <c r="J8" s="276" t="s">
        <v>3992</v>
      </c>
      <c r="K8" s="276" t="s">
        <v>31</v>
      </c>
      <c r="L8" s="276" t="s">
        <v>31</v>
      </c>
      <c r="M8" s="276" t="s">
        <v>521</v>
      </c>
      <c r="N8" s="276" t="s">
        <v>4075</v>
      </c>
      <c r="P8" s="276" t="s">
        <v>18</v>
      </c>
      <c r="Q8" s="276">
        <f>SUM(Q6-Q7)</f>
        <v>2</v>
      </c>
    </row>
    <row r="9" spans="1:22" x14ac:dyDescent="0.25">
      <c r="A9" s="278">
        <v>323095764</v>
      </c>
      <c r="B9" s="7" t="s">
        <v>4076</v>
      </c>
      <c r="C9" s="278" t="s">
        <v>24</v>
      </c>
      <c r="D9" s="278" t="s">
        <v>128</v>
      </c>
      <c r="E9" s="278" t="s">
        <v>4077</v>
      </c>
      <c r="F9" s="278" t="s">
        <v>4078</v>
      </c>
      <c r="G9" s="278" t="s">
        <v>4079</v>
      </c>
      <c r="H9" s="278" t="s">
        <v>4080</v>
      </c>
      <c r="I9" s="7" t="s">
        <v>4081</v>
      </c>
      <c r="J9" s="278" t="s">
        <v>4079</v>
      </c>
      <c r="K9" s="278" t="s">
        <v>31</v>
      </c>
      <c r="L9" s="278" t="s">
        <v>31</v>
      </c>
      <c r="M9" s="278" t="s">
        <v>31</v>
      </c>
      <c r="N9" s="278" t="s">
        <v>4082</v>
      </c>
      <c r="P9" s="276" t="s">
        <v>783</v>
      </c>
      <c r="Q9" s="276">
        <v>0</v>
      </c>
    </row>
    <row r="10" spans="1:22" x14ac:dyDescent="0.25">
      <c r="A10" s="276">
        <v>322489876</v>
      </c>
      <c r="B10" s="5" t="s">
        <v>4083</v>
      </c>
      <c r="C10" s="276" t="s">
        <v>34</v>
      </c>
      <c r="D10" s="276" t="s">
        <v>128</v>
      </c>
      <c r="E10" s="276" t="s">
        <v>4067</v>
      </c>
      <c r="F10" s="276" t="s">
        <v>3981</v>
      </c>
      <c r="G10" s="276" t="s">
        <v>4084</v>
      </c>
      <c r="H10" s="276" t="s">
        <v>28</v>
      </c>
      <c r="I10" s="5" t="s">
        <v>4085</v>
      </c>
      <c r="J10" s="276" t="s">
        <v>4086</v>
      </c>
      <c r="K10" s="276" t="s">
        <v>31</v>
      </c>
      <c r="L10" s="276" t="s">
        <v>31</v>
      </c>
      <c r="M10" s="276" t="s">
        <v>455</v>
      </c>
      <c r="N10" s="276" t="s">
        <v>4087</v>
      </c>
      <c r="P10" s="276" t="s">
        <v>635</v>
      </c>
      <c r="Q10" s="9">
        <f>91.26+74.61+37.26+58.32+82.12+73.94+136.01+6.77</f>
        <v>560.29</v>
      </c>
    </row>
    <row r="11" spans="1:22" x14ac:dyDescent="0.25">
      <c r="A11" s="278">
        <v>322328642</v>
      </c>
      <c r="B11" s="7" t="s">
        <v>4088</v>
      </c>
      <c r="C11" s="278" t="s">
        <v>24</v>
      </c>
      <c r="D11" s="278" t="s">
        <v>128</v>
      </c>
      <c r="E11" s="278" t="s">
        <v>4089</v>
      </c>
      <c r="F11" s="278" t="s">
        <v>4090</v>
      </c>
      <c r="G11" s="278" t="s">
        <v>4091</v>
      </c>
      <c r="H11" s="278" t="s">
        <v>28</v>
      </c>
      <c r="I11" s="7" t="s">
        <v>4092</v>
      </c>
      <c r="J11" s="278" t="s">
        <v>4091</v>
      </c>
      <c r="K11" s="278" t="s">
        <v>31</v>
      </c>
      <c r="L11" s="278" t="s">
        <v>31</v>
      </c>
      <c r="M11" s="278" t="s">
        <v>31</v>
      </c>
      <c r="N11" s="278" t="s">
        <v>4093</v>
      </c>
      <c r="P11" s="276" t="s">
        <v>636</v>
      </c>
      <c r="Q11" s="9">
        <f>59.09+131.44</f>
        <v>190.53</v>
      </c>
    </row>
    <row r="12" spans="1:22" x14ac:dyDescent="0.25">
      <c r="A12" s="276">
        <v>322330349</v>
      </c>
      <c r="B12" s="5" t="s">
        <v>4094</v>
      </c>
      <c r="C12" s="276" t="s">
        <v>34</v>
      </c>
      <c r="D12" s="276" t="s">
        <v>128</v>
      </c>
      <c r="E12" s="276" t="s">
        <v>4062</v>
      </c>
      <c r="F12" s="276" t="s">
        <v>3954</v>
      </c>
      <c r="G12" s="276" t="s">
        <v>3955</v>
      </c>
      <c r="H12" s="276" t="s">
        <v>28</v>
      </c>
      <c r="I12" s="5" t="s">
        <v>4095</v>
      </c>
      <c r="J12" s="276" t="s">
        <v>3955</v>
      </c>
      <c r="K12" s="276" t="s">
        <v>31</v>
      </c>
      <c r="L12" s="276" t="s">
        <v>31</v>
      </c>
      <c r="M12" s="276" t="s">
        <v>31</v>
      </c>
      <c r="N12" s="276" t="s">
        <v>4096</v>
      </c>
      <c r="P12" s="276" t="s">
        <v>3329</v>
      </c>
      <c r="Q12" s="9">
        <v>630.24</v>
      </c>
    </row>
    <row r="13" spans="1:22" x14ac:dyDescent="0.25">
      <c r="A13" s="278">
        <v>321887044</v>
      </c>
      <c r="B13" s="7" t="s">
        <v>4097</v>
      </c>
      <c r="C13" s="278" t="s">
        <v>34</v>
      </c>
      <c r="D13" s="278" t="s">
        <v>128</v>
      </c>
      <c r="E13" s="278" t="s">
        <v>4062</v>
      </c>
      <c r="F13" s="278" t="s">
        <v>3944</v>
      </c>
      <c r="G13" s="278" t="s">
        <v>3943</v>
      </c>
      <c r="H13" s="278" t="s">
        <v>28</v>
      </c>
      <c r="I13" s="7" t="s">
        <v>4098</v>
      </c>
      <c r="J13" s="278" t="s">
        <v>3943</v>
      </c>
      <c r="K13" s="278" t="s">
        <v>31</v>
      </c>
      <c r="L13" s="278" t="s">
        <v>31</v>
      </c>
      <c r="M13" s="278" t="s">
        <v>31</v>
      </c>
      <c r="N13" s="278" t="s">
        <v>4099</v>
      </c>
      <c r="P13" s="12" t="s">
        <v>631</v>
      </c>
      <c r="Q13" s="10">
        <f>SUM(Q11-Q10)</f>
        <v>-369.76</v>
      </c>
    </row>
    <row r="14" spans="1:22" x14ac:dyDescent="0.25">
      <c r="A14" s="276">
        <v>321884254</v>
      </c>
      <c r="B14" s="5" t="s">
        <v>4100</v>
      </c>
      <c r="C14" s="276" t="s">
        <v>24</v>
      </c>
      <c r="D14" s="276" t="s">
        <v>101</v>
      </c>
      <c r="E14" s="276" t="s">
        <v>4077</v>
      </c>
      <c r="F14" s="276" t="s">
        <v>4101</v>
      </c>
      <c r="G14" s="276" t="s">
        <v>4102</v>
      </c>
      <c r="H14" s="276" t="s">
        <v>4080</v>
      </c>
      <c r="I14" s="5" t="s">
        <v>4103</v>
      </c>
      <c r="J14" s="276" t="s">
        <v>4102</v>
      </c>
      <c r="K14" s="276" t="s">
        <v>31</v>
      </c>
      <c r="L14" s="276" t="s">
        <v>31</v>
      </c>
      <c r="M14" s="276" t="s">
        <v>31</v>
      </c>
      <c r="N14" s="276" t="s">
        <v>4104</v>
      </c>
      <c r="P14" s="276"/>
      <c r="R14" s="279"/>
      <c r="S14" s="279"/>
      <c r="T14" s="279"/>
    </row>
    <row r="15" spans="1:22" x14ac:dyDescent="0.25">
      <c r="A15" s="278">
        <v>321865864</v>
      </c>
      <c r="B15" s="7" t="s">
        <v>4105</v>
      </c>
      <c r="C15" s="278" t="s">
        <v>20</v>
      </c>
      <c r="D15" s="566" t="s">
        <v>4106</v>
      </c>
      <c r="E15" s="566"/>
      <c r="F15" s="566"/>
      <c r="G15" s="566"/>
      <c r="H15" s="566"/>
      <c r="I15" s="566"/>
      <c r="J15" s="566"/>
      <c r="K15" s="566"/>
      <c r="L15" s="566"/>
      <c r="M15" s="566"/>
      <c r="N15" s="278" t="s">
        <v>4107</v>
      </c>
      <c r="P15" s="279" t="s">
        <v>639</v>
      </c>
      <c r="Q15" s="279"/>
      <c r="R15" s="277"/>
      <c r="S15" s="277"/>
      <c r="T15" s="277"/>
    </row>
    <row r="16" spans="1:22" x14ac:dyDescent="0.25">
      <c r="A16" s="549"/>
      <c r="B16" s="549"/>
      <c r="C16" s="549"/>
      <c r="D16" s="549"/>
      <c r="E16" s="549"/>
      <c r="F16" s="549"/>
      <c r="G16" s="549"/>
      <c r="H16" s="549"/>
      <c r="I16" s="549"/>
      <c r="J16" s="549"/>
      <c r="K16" s="276" t="s">
        <v>31</v>
      </c>
      <c r="L16" s="276" t="s">
        <v>31</v>
      </c>
      <c r="M16" s="276" t="s">
        <v>3903</v>
      </c>
      <c r="N16" s="276" t="s">
        <v>4108</v>
      </c>
      <c r="P16" s="563"/>
      <c r="Q16" s="563"/>
      <c r="R16" s="563"/>
      <c r="S16" s="563"/>
      <c r="T16" s="563"/>
      <c r="U16" s="563"/>
      <c r="V16" s="563"/>
    </row>
    <row r="17" spans="1:22" x14ac:dyDescent="0.25">
      <c r="A17" s="546" t="s">
        <v>523</v>
      </c>
      <c r="B17" s="546"/>
      <c r="C17" s="546"/>
      <c r="D17" s="546"/>
      <c r="E17" s="546"/>
      <c r="F17" s="546"/>
      <c r="G17" s="546"/>
      <c r="H17" s="546"/>
      <c r="I17" s="546"/>
      <c r="J17" s="546"/>
      <c r="K17" s="546"/>
      <c r="L17" s="546"/>
      <c r="M17" s="546" t="s">
        <v>4109</v>
      </c>
      <c r="N17" s="546"/>
      <c r="P17" s="563"/>
      <c r="Q17" s="563"/>
      <c r="R17" s="563"/>
      <c r="S17" s="563"/>
      <c r="T17" s="563"/>
      <c r="U17" s="563"/>
      <c r="V17" s="563"/>
    </row>
    <row r="18" spans="1:22" x14ac:dyDescent="0.25">
      <c r="P18" s="281"/>
      <c r="Q18" s="281"/>
      <c r="R18" s="281"/>
      <c r="S18" s="281"/>
      <c r="T18" s="281"/>
      <c r="U18" s="281"/>
      <c r="V18" s="281"/>
    </row>
    <row r="19" spans="1:22" x14ac:dyDescent="0.25">
      <c r="P19" s="281"/>
      <c r="Q19" s="281"/>
      <c r="R19" s="281"/>
      <c r="S19" s="281"/>
      <c r="T19" s="281"/>
      <c r="U19" s="281"/>
      <c r="V19" s="281"/>
    </row>
    <row r="20" spans="1:22" x14ac:dyDescent="0.25">
      <c r="A20" s="545" t="s">
        <v>4057</v>
      </c>
      <c r="B20" s="545"/>
      <c r="C20" s="545" t="s">
        <v>4058</v>
      </c>
      <c r="D20" s="545"/>
      <c r="E20" s="545"/>
      <c r="F20" s="545"/>
      <c r="G20" s="545"/>
      <c r="H20" s="545" t="s">
        <v>4059</v>
      </c>
      <c r="I20" s="545"/>
      <c r="J20" s="545" t="s">
        <v>3331</v>
      </c>
      <c r="K20" s="545"/>
      <c r="L20" s="546" t="s">
        <v>4113</v>
      </c>
      <c r="M20" s="546"/>
      <c r="N20" s="546"/>
    </row>
    <row r="21" spans="1:22" x14ac:dyDescent="0.25">
      <c r="A21" s="545" t="s">
        <v>5</v>
      </c>
      <c r="B21" s="545"/>
      <c r="C21" s="545"/>
      <c r="D21" s="545"/>
      <c r="E21" s="545"/>
      <c r="F21" s="545"/>
      <c r="G21" s="545"/>
      <c r="H21" s="545"/>
      <c r="I21" s="545"/>
      <c r="J21" s="545"/>
      <c r="K21" s="545"/>
      <c r="L21" s="545"/>
      <c r="M21" s="545"/>
    </row>
    <row r="22" spans="1:22" x14ac:dyDescent="0.25">
      <c r="A22" s="275" t="s">
        <v>6</v>
      </c>
      <c r="B22" s="280" t="s">
        <v>7</v>
      </c>
      <c r="C22" s="275" t="s">
        <v>8</v>
      </c>
      <c r="D22" s="275" t="s">
        <v>9</v>
      </c>
      <c r="E22" s="275" t="s">
        <v>10</v>
      </c>
      <c r="F22" s="275" t="s">
        <v>11</v>
      </c>
      <c r="G22" s="275" t="s">
        <v>12</v>
      </c>
      <c r="H22" s="275" t="s">
        <v>13</v>
      </c>
      <c r="I22" s="280" t="s">
        <v>14</v>
      </c>
      <c r="J22" s="275" t="s">
        <v>11</v>
      </c>
      <c r="K22" s="275" t="s">
        <v>15</v>
      </c>
      <c r="L22" s="275" t="s">
        <v>16</v>
      </c>
      <c r="M22" s="275" t="s">
        <v>17</v>
      </c>
      <c r="N22" s="275" t="s">
        <v>18</v>
      </c>
      <c r="P22" s="552" t="s">
        <v>4112</v>
      </c>
      <c r="Q22" s="552"/>
    </row>
    <row r="23" spans="1:22" x14ac:dyDescent="0.25">
      <c r="A23" s="276">
        <v>325293779</v>
      </c>
      <c r="B23" s="5" t="s">
        <v>4114</v>
      </c>
      <c r="C23" s="276" t="s">
        <v>24</v>
      </c>
      <c r="D23" s="276" t="s">
        <v>25</v>
      </c>
      <c r="E23" s="276" t="s">
        <v>4077</v>
      </c>
      <c r="F23" s="276" t="s">
        <v>4115</v>
      </c>
      <c r="G23" s="276" t="s">
        <v>4116</v>
      </c>
      <c r="H23" s="276" t="s">
        <v>4080</v>
      </c>
      <c r="I23" s="5" t="s">
        <v>4117</v>
      </c>
      <c r="J23" s="276" t="s">
        <v>4116</v>
      </c>
      <c r="K23" s="276" t="s">
        <v>31</v>
      </c>
      <c r="L23" s="276" t="s">
        <v>31</v>
      </c>
      <c r="M23" s="276" t="s">
        <v>31</v>
      </c>
      <c r="N23" s="276" t="s">
        <v>4118</v>
      </c>
      <c r="P23" s="276" t="s">
        <v>634</v>
      </c>
      <c r="Q23" s="276">
        <v>5</v>
      </c>
    </row>
    <row r="24" spans="1:22" x14ac:dyDescent="0.25">
      <c r="A24" s="278">
        <v>323760095</v>
      </c>
      <c r="B24" s="7" t="s">
        <v>4119</v>
      </c>
      <c r="C24" s="278" t="s">
        <v>24</v>
      </c>
      <c r="D24" s="278" t="s">
        <v>128</v>
      </c>
      <c r="E24" s="278" t="s">
        <v>4089</v>
      </c>
      <c r="F24" s="278" t="s">
        <v>4001</v>
      </c>
      <c r="G24" s="278" t="s">
        <v>4120</v>
      </c>
      <c r="H24" s="278" t="s">
        <v>28</v>
      </c>
      <c r="I24" s="7" t="s">
        <v>4121</v>
      </c>
      <c r="J24" s="278" t="s">
        <v>4120</v>
      </c>
      <c r="K24" s="278" t="s">
        <v>31</v>
      </c>
      <c r="L24" s="278" t="s">
        <v>31</v>
      </c>
      <c r="M24" s="278" t="s">
        <v>3012</v>
      </c>
      <c r="N24" s="278" t="s">
        <v>4122</v>
      </c>
      <c r="P24" s="276" t="s">
        <v>630</v>
      </c>
      <c r="Q24" s="276">
        <v>1</v>
      </c>
    </row>
    <row r="25" spans="1:22" x14ac:dyDescent="0.25">
      <c r="A25" s="276">
        <v>324109026</v>
      </c>
      <c r="B25" s="5" t="s">
        <v>4123</v>
      </c>
      <c r="C25" s="276" t="s">
        <v>34</v>
      </c>
      <c r="D25" s="276" t="s">
        <v>128</v>
      </c>
      <c r="E25" s="276" t="s">
        <v>4124</v>
      </c>
      <c r="F25" s="276" t="s">
        <v>4125</v>
      </c>
      <c r="G25" s="276" t="s">
        <v>4042</v>
      </c>
      <c r="H25" s="276" t="s">
        <v>28</v>
      </c>
      <c r="I25" s="5" t="s">
        <v>4126</v>
      </c>
      <c r="J25" s="276" t="s">
        <v>4042</v>
      </c>
      <c r="K25" s="276" t="s">
        <v>31</v>
      </c>
      <c r="L25" s="276" t="s">
        <v>31</v>
      </c>
      <c r="M25" s="276" t="s">
        <v>4127</v>
      </c>
      <c r="N25" s="276" t="s">
        <v>4128</v>
      </c>
      <c r="P25" s="276" t="s">
        <v>18</v>
      </c>
      <c r="Q25" s="276">
        <f>SUM(Q23-Q24)</f>
        <v>4</v>
      </c>
    </row>
    <row r="26" spans="1:22" x14ac:dyDescent="0.25">
      <c r="A26" s="278">
        <v>324504746</v>
      </c>
      <c r="B26" s="7" t="s">
        <v>4129</v>
      </c>
      <c r="C26" s="278" t="s">
        <v>34</v>
      </c>
      <c r="D26" s="278" t="s">
        <v>128</v>
      </c>
      <c r="E26" s="278" t="s">
        <v>4130</v>
      </c>
      <c r="F26" s="278" t="s">
        <v>4009</v>
      </c>
      <c r="G26" s="278" t="s">
        <v>4131</v>
      </c>
      <c r="H26" s="278" t="s">
        <v>28</v>
      </c>
      <c r="I26" s="7" t="s">
        <v>4132</v>
      </c>
      <c r="J26" s="278" t="s">
        <v>4131</v>
      </c>
      <c r="K26" s="278" t="s">
        <v>31</v>
      </c>
      <c r="L26" s="278" t="s">
        <v>31</v>
      </c>
      <c r="M26" s="278" t="s">
        <v>4133</v>
      </c>
      <c r="N26" s="278" t="s">
        <v>4134</v>
      </c>
      <c r="P26" s="276" t="s">
        <v>783</v>
      </c>
      <c r="Q26" s="276">
        <v>0</v>
      </c>
    </row>
    <row r="27" spans="1:22" x14ac:dyDescent="0.25">
      <c r="A27" s="276">
        <v>324110017</v>
      </c>
      <c r="B27" s="5" t="s">
        <v>4135</v>
      </c>
      <c r="C27" s="276" t="s">
        <v>34</v>
      </c>
      <c r="D27" s="276" t="s">
        <v>128</v>
      </c>
      <c r="E27" s="276" t="s">
        <v>4136</v>
      </c>
      <c r="F27" s="276" t="s">
        <v>4137</v>
      </c>
      <c r="G27" s="276" t="s">
        <v>4028</v>
      </c>
      <c r="H27" s="276" t="s">
        <v>28</v>
      </c>
      <c r="I27" s="5" t="s">
        <v>4138</v>
      </c>
      <c r="J27" s="276" t="s">
        <v>4028</v>
      </c>
      <c r="K27" s="276" t="s">
        <v>31</v>
      </c>
      <c r="L27" s="276" t="s">
        <v>31</v>
      </c>
      <c r="M27" s="276" t="s">
        <v>4139</v>
      </c>
      <c r="N27" s="276" t="s">
        <v>4140</v>
      </c>
      <c r="P27" s="276" t="s">
        <v>635</v>
      </c>
      <c r="Q27" s="9">
        <f>15.61+1.1</f>
        <v>16.71</v>
      </c>
    </row>
    <row r="28" spans="1:22" x14ac:dyDescent="0.25">
      <c r="A28" s="549"/>
      <c r="B28" s="549"/>
      <c r="C28" s="549"/>
      <c r="D28" s="549"/>
      <c r="E28" s="549"/>
      <c r="F28" s="549"/>
      <c r="G28" s="549"/>
      <c r="H28" s="549"/>
      <c r="I28" s="549"/>
      <c r="J28" s="549"/>
      <c r="K28" s="276" t="s">
        <v>31</v>
      </c>
      <c r="L28" s="276" t="s">
        <v>31</v>
      </c>
      <c r="M28" s="276" t="s">
        <v>4141</v>
      </c>
      <c r="N28" s="276" t="s">
        <v>4142</v>
      </c>
      <c r="P28" s="276" t="s">
        <v>636</v>
      </c>
      <c r="Q28" s="9">
        <f>68.64+31.43+112.65+81.45</f>
        <v>294.17</v>
      </c>
    </row>
    <row r="29" spans="1:22" x14ac:dyDescent="0.25">
      <c r="A29" s="546" t="s">
        <v>523</v>
      </c>
      <c r="B29" s="546"/>
      <c r="C29" s="546"/>
      <c r="D29" s="546"/>
      <c r="E29" s="546"/>
      <c r="F29" s="546"/>
      <c r="G29" s="546"/>
      <c r="H29" s="546"/>
      <c r="I29" s="546"/>
      <c r="J29" s="546"/>
      <c r="K29" s="546"/>
      <c r="L29" s="546"/>
      <c r="M29" s="546" t="s">
        <v>4143</v>
      </c>
      <c r="N29" s="546"/>
      <c r="P29" s="276" t="s">
        <v>3329</v>
      </c>
      <c r="Q29" s="9">
        <f>Q12+Q30</f>
        <v>907.7</v>
      </c>
    </row>
    <row r="30" spans="1:22" x14ac:dyDescent="0.25">
      <c r="P30" s="12" t="s">
        <v>631</v>
      </c>
      <c r="Q30" s="11">
        <f>SUM(Q28-Q27)</f>
        <v>277.46000000000004</v>
      </c>
    </row>
    <row r="31" spans="1:22" x14ac:dyDescent="0.25">
      <c r="P31" s="276"/>
      <c r="R31" s="279"/>
      <c r="S31" s="279"/>
      <c r="T31" s="279"/>
    </row>
    <row r="32" spans="1:22" x14ac:dyDescent="0.25">
      <c r="P32" s="279"/>
      <c r="Q32" s="279"/>
      <c r="R32" s="277"/>
      <c r="S32" s="277"/>
      <c r="T32" s="277"/>
    </row>
    <row r="33" spans="1:22" x14ac:dyDescent="0.25">
      <c r="P33" s="294"/>
      <c r="Q33" s="294"/>
      <c r="R33" s="294"/>
      <c r="S33" s="294"/>
      <c r="T33" s="294"/>
      <c r="U33" s="294"/>
      <c r="V33" s="294"/>
    </row>
    <row r="34" spans="1:22" x14ac:dyDescent="0.25">
      <c r="A34" s="545" t="s">
        <v>4057</v>
      </c>
      <c r="B34" s="545"/>
      <c r="C34" s="545" t="s">
        <v>4058</v>
      </c>
      <c r="D34" s="545"/>
      <c r="E34" s="545"/>
      <c r="F34" s="545"/>
      <c r="G34" s="545"/>
      <c r="H34" s="545" t="s">
        <v>4059</v>
      </c>
      <c r="I34" s="545"/>
      <c r="J34" s="545" t="s">
        <v>3331</v>
      </c>
      <c r="K34" s="545"/>
      <c r="L34" s="546" t="s">
        <v>4169</v>
      </c>
      <c r="M34" s="546"/>
      <c r="N34" s="546"/>
      <c r="P34" s="294"/>
      <c r="Q34" s="294"/>
      <c r="R34" s="294"/>
      <c r="S34" s="294"/>
      <c r="T34" s="294"/>
      <c r="U34" s="294"/>
      <c r="V34" s="294"/>
    </row>
    <row r="35" spans="1:22" x14ac:dyDescent="0.25">
      <c r="A35" s="545" t="s">
        <v>5</v>
      </c>
      <c r="B35" s="545"/>
      <c r="C35" s="545"/>
      <c r="D35" s="545"/>
      <c r="E35" s="545"/>
      <c r="F35" s="545"/>
      <c r="G35" s="545"/>
      <c r="H35" s="545"/>
      <c r="I35" s="545"/>
      <c r="J35" s="545"/>
      <c r="K35" s="545"/>
      <c r="L35" s="545"/>
      <c r="M35" s="545"/>
    </row>
    <row r="36" spans="1:22" x14ac:dyDescent="0.25">
      <c r="A36" s="291" t="s">
        <v>6</v>
      </c>
      <c r="B36" s="290" t="s">
        <v>7</v>
      </c>
      <c r="C36" s="291" t="s">
        <v>8</v>
      </c>
      <c r="D36" s="291" t="s">
        <v>9</v>
      </c>
      <c r="E36" s="291" t="s">
        <v>10</v>
      </c>
      <c r="F36" s="291" t="s">
        <v>11</v>
      </c>
      <c r="G36" s="291" t="s">
        <v>12</v>
      </c>
      <c r="H36" s="291" t="s">
        <v>13</v>
      </c>
      <c r="I36" s="290" t="s">
        <v>14</v>
      </c>
      <c r="J36" s="291" t="s">
        <v>11</v>
      </c>
      <c r="K36" s="291" t="s">
        <v>15</v>
      </c>
      <c r="L36" s="291" t="s">
        <v>16</v>
      </c>
      <c r="M36" s="291" t="s">
        <v>17</v>
      </c>
      <c r="N36" s="291" t="s">
        <v>18</v>
      </c>
      <c r="P36" s="552" t="s">
        <v>4366</v>
      </c>
      <c r="Q36" s="552"/>
    </row>
    <row r="37" spans="1:22" x14ac:dyDescent="0.25">
      <c r="A37" s="289">
        <v>327192675</v>
      </c>
      <c r="B37" s="5" t="s">
        <v>4170</v>
      </c>
      <c r="C37" s="289" t="s">
        <v>34</v>
      </c>
      <c r="D37" s="289" t="s">
        <v>128</v>
      </c>
      <c r="E37" s="289" t="s">
        <v>4136</v>
      </c>
      <c r="F37" s="289" t="s">
        <v>4052</v>
      </c>
      <c r="G37" s="289" t="s">
        <v>4051</v>
      </c>
      <c r="H37" s="289" t="s">
        <v>28</v>
      </c>
      <c r="I37" s="5" t="s">
        <v>4171</v>
      </c>
      <c r="J37" s="289" t="s">
        <v>4051</v>
      </c>
      <c r="K37" s="289" t="s">
        <v>31</v>
      </c>
      <c r="L37" s="289" t="s">
        <v>31</v>
      </c>
      <c r="M37" s="289" t="s">
        <v>31</v>
      </c>
      <c r="N37" s="289" t="s">
        <v>4172</v>
      </c>
      <c r="P37" s="289" t="s">
        <v>634</v>
      </c>
      <c r="Q37" s="289">
        <v>3</v>
      </c>
    </row>
    <row r="38" spans="1:22" x14ac:dyDescent="0.25">
      <c r="A38" s="293">
        <v>327192788</v>
      </c>
      <c r="B38" s="7" t="s">
        <v>4173</v>
      </c>
      <c r="C38" s="293" t="s">
        <v>34</v>
      </c>
      <c r="D38" s="293" t="s">
        <v>128</v>
      </c>
      <c r="E38" s="293" t="s">
        <v>4062</v>
      </c>
      <c r="F38" s="293" t="s">
        <v>4055</v>
      </c>
      <c r="G38" s="293" t="s">
        <v>4054</v>
      </c>
      <c r="H38" s="293" t="s">
        <v>28</v>
      </c>
      <c r="I38" s="7" t="s">
        <v>4174</v>
      </c>
      <c r="J38" s="293" t="s">
        <v>4054</v>
      </c>
      <c r="K38" s="293" t="s">
        <v>31</v>
      </c>
      <c r="L38" s="293" t="s">
        <v>31</v>
      </c>
      <c r="M38" s="293" t="s">
        <v>31</v>
      </c>
      <c r="N38" s="293" t="s">
        <v>4175</v>
      </c>
      <c r="P38" s="289" t="s">
        <v>630</v>
      </c>
      <c r="Q38" s="289">
        <v>3</v>
      </c>
    </row>
    <row r="39" spans="1:22" x14ac:dyDescent="0.25">
      <c r="A39" s="289">
        <v>327193576</v>
      </c>
      <c r="B39" s="5" t="s">
        <v>4176</v>
      </c>
      <c r="C39" s="289" t="s">
        <v>24</v>
      </c>
      <c r="D39" s="289" t="s">
        <v>128</v>
      </c>
      <c r="E39" s="289" t="s">
        <v>4089</v>
      </c>
      <c r="F39" s="289" t="s">
        <v>4147</v>
      </c>
      <c r="G39" s="289" t="s">
        <v>4146</v>
      </c>
      <c r="H39" s="289" t="s">
        <v>28</v>
      </c>
      <c r="I39" s="5" t="s">
        <v>4177</v>
      </c>
      <c r="J39" s="289" t="s">
        <v>4146</v>
      </c>
      <c r="K39" s="289" t="s">
        <v>31</v>
      </c>
      <c r="L39" s="289" t="s">
        <v>31</v>
      </c>
      <c r="M39" s="289" t="s">
        <v>31</v>
      </c>
      <c r="N39" s="289" t="s">
        <v>4178</v>
      </c>
      <c r="P39" s="289" t="s">
        <v>18</v>
      </c>
      <c r="Q39" s="289">
        <f>SUM(Q37-Q38)</f>
        <v>0</v>
      </c>
    </row>
    <row r="40" spans="1:22" x14ac:dyDescent="0.25">
      <c r="A40" s="293">
        <v>327193999</v>
      </c>
      <c r="B40" s="7" t="s">
        <v>4179</v>
      </c>
      <c r="C40" s="293" t="s">
        <v>723</v>
      </c>
      <c r="D40" s="293" t="s">
        <v>128</v>
      </c>
      <c r="E40" s="293" t="s">
        <v>4180</v>
      </c>
      <c r="F40" s="293" t="s">
        <v>4181</v>
      </c>
      <c r="G40" s="293" t="s">
        <v>4182</v>
      </c>
      <c r="H40" s="293" t="s">
        <v>43</v>
      </c>
      <c r="I40" s="7" t="s">
        <v>4183</v>
      </c>
      <c r="J40" s="293" t="s">
        <v>4184</v>
      </c>
      <c r="K40" s="562" t="s">
        <v>52</v>
      </c>
      <c r="L40" s="562"/>
      <c r="M40" s="562"/>
      <c r="N40" s="562"/>
      <c r="P40" s="289" t="s">
        <v>783</v>
      </c>
      <c r="Q40" s="289">
        <v>3</v>
      </c>
    </row>
    <row r="41" spans="1:22" ht="21" x14ac:dyDescent="0.25">
      <c r="A41" s="289">
        <v>327961516</v>
      </c>
      <c r="B41" s="5" t="s">
        <v>4185</v>
      </c>
      <c r="C41" s="289" t="s">
        <v>723</v>
      </c>
      <c r="D41" s="289" t="s">
        <v>128</v>
      </c>
      <c r="E41" s="289" t="s">
        <v>4186</v>
      </c>
      <c r="F41" s="289" t="s">
        <v>4187</v>
      </c>
      <c r="G41" s="289" t="s">
        <v>4188</v>
      </c>
      <c r="H41" s="289" t="s">
        <v>31</v>
      </c>
      <c r="I41" s="5" t="s">
        <v>4189</v>
      </c>
      <c r="J41" s="289" t="s">
        <v>4190</v>
      </c>
      <c r="K41" s="549" t="s">
        <v>52</v>
      </c>
      <c r="L41" s="549"/>
      <c r="M41" s="549"/>
      <c r="N41" s="549"/>
      <c r="P41" s="289" t="s">
        <v>635</v>
      </c>
      <c r="Q41" s="9">
        <v>225.57</v>
      </c>
    </row>
    <row r="42" spans="1:22" ht="21" x14ac:dyDescent="0.25">
      <c r="A42" s="293">
        <v>328602318</v>
      </c>
      <c r="B42" s="7" t="s">
        <v>4191</v>
      </c>
      <c r="C42" s="293" t="s">
        <v>1180</v>
      </c>
      <c r="D42" s="293" t="s">
        <v>128</v>
      </c>
      <c r="E42" s="293" t="s">
        <v>4186</v>
      </c>
      <c r="F42" s="293" t="s">
        <v>4192</v>
      </c>
      <c r="G42" s="293" t="s">
        <v>4193</v>
      </c>
      <c r="H42" s="293" t="s">
        <v>31</v>
      </c>
      <c r="I42" s="7" t="s">
        <v>4194</v>
      </c>
      <c r="J42" s="293" t="s">
        <v>4195</v>
      </c>
      <c r="K42" s="562" t="s">
        <v>1199</v>
      </c>
      <c r="L42" s="562"/>
      <c r="M42" s="562"/>
      <c r="N42" s="562"/>
      <c r="P42" s="289" t="s">
        <v>636</v>
      </c>
      <c r="Q42" s="295" t="s">
        <v>3980</v>
      </c>
    </row>
    <row r="43" spans="1:22" x14ac:dyDescent="0.25">
      <c r="A43" s="549"/>
      <c r="B43" s="549"/>
      <c r="C43" s="549"/>
      <c r="D43" s="549"/>
      <c r="E43" s="549"/>
      <c r="F43" s="549"/>
      <c r="G43" s="549"/>
      <c r="H43" s="549"/>
      <c r="I43" s="549"/>
      <c r="J43" s="549"/>
      <c r="K43" s="289" t="s">
        <v>31</v>
      </c>
      <c r="L43" s="289" t="s">
        <v>31</v>
      </c>
      <c r="M43" s="289" t="s">
        <v>31</v>
      </c>
      <c r="N43" s="289" t="s">
        <v>4196</v>
      </c>
      <c r="P43" s="289" t="s">
        <v>3329</v>
      </c>
      <c r="Q43" s="9">
        <v>682.13</v>
      </c>
    </row>
    <row r="44" spans="1:22" x14ac:dyDescent="0.25">
      <c r="A44" s="546" t="s">
        <v>523</v>
      </c>
      <c r="B44" s="546"/>
      <c r="C44" s="546"/>
      <c r="D44" s="546"/>
      <c r="E44" s="546"/>
      <c r="F44" s="546"/>
      <c r="G44" s="546"/>
      <c r="H44" s="546"/>
      <c r="I44" s="546"/>
      <c r="J44" s="546"/>
      <c r="K44" s="546"/>
      <c r="L44" s="546"/>
      <c r="M44" s="546" t="s">
        <v>4196</v>
      </c>
      <c r="N44" s="546"/>
      <c r="P44" s="12" t="s">
        <v>631</v>
      </c>
      <c r="Q44" s="10">
        <f>SUM(Q42-Q41)</f>
        <v>-225.57</v>
      </c>
    </row>
    <row r="45" spans="1:22" x14ac:dyDescent="0.25">
      <c r="P45" s="289"/>
      <c r="R45" s="288"/>
      <c r="S45" s="288"/>
      <c r="T45" s="288"/>
    </row>
    <row r="46" spans="1:22" x14ac:dyDescent="0.25">
      <c r="P46" s="288" t="s">
        <v>639</v>
      </c>
      <c r="Q46" s="288"/>
      <c r="R46" s="292"/>
      <c r="S46" s="292"/>
      <c r="T46" s="292"/>
    </row>
    <row r="47" spans="1:22" x14ac:dyDescent="0.25">
      <c r="P47" s="563" t="s">
        <v>4197</v>
      </c>
      <c r="Q47" s="563"/>
      <c r="R47" s="563"/>
      <c r="S47" s="563"/>
      <c r="T47" s="563"/>
      <c r="U47" s="563"/>
      <c r="V47" s="563"/>
    </row>
    <row r="48" spans="1:22" x14ac:dyDescent="0.25">
      <c r="P48" s="563"/>
      <c r="Q48" s="563"/>
      <c r="R48" s="563"/>
      <c r="S48" s="563"/>
      <c r="T48" s="563"/>
      <c r="U48" s="563"/>
      <c r="V48" s="563"/>
    </row>
    <row r="49" spans="1:20" s="656" customFormat="1" x14ac:dyDescent="0.25"/>
    <row r="50" spans="1:20" ht="25.5" x14ac:dyDescent="0.25">
      <c r="A50" s="565" t="s">
        <v>4110</v>
      </c>
      <c r="B50" s="565"/>
      <c r="C50" s="565"/>
      <c r="D50" s="565"/>
      <c r="E50" s="565"/>
      <c r="F50" s="565"/>
      <c r="G50" s="565"/>
      <c r="H50" s="565"/>
      <c r="I50" s="565"/>
      <c r="J50" s="565"/>
      <c r="K50" s="565"/>
      <c r="L50" s="565"/>
      <c r="M50" s="565"/>
      <c r="N50" s="565"/>
      <c r="O50" s="565"/>
    </row>
    <row r="52" spans="1:20" x14ac:dyDescent="0.25">
      <c r="A52" s="545" t="s">
        <v>4057</v>
      </c>
      <c r="B52" s="545"/>
      <c r="C52" s="545" t="s">
        <v>4058</v>
      </c>
      <c r="D52" s="545"/>
      <c r="E52" s="545"/>
      <c r="F52" s="545"/>
      <c r="G52" s="545"/>
      <c r="H52" s="545" t="s">
        <v>4059</v>
      </c>
      <c r="I52" s="545"/>
      <c r="J52" s="545" t="s">
        <v>3331</v>
      </c>
      <c r="K52" s="545"/>
      <c r="L52" s="546" t="s">
        <v>4322</v>
      </c>
      <c r="M52" s="546"/>
      <c r="N52" s="546"/>
    </row>
    <row r="53" spans="1:20" x14ac:dyDescent="0.25">
      <c r="A53" s="545" t="s">
        <v>5</v>
      </c>
      <c r="B53" s="545"/>
      <c r="C53" s="545"/>
      <c r="D53" s="545"/>
      <c r="E53" s="545"/>
      <c r="F53" s="545"/>
      <c r="G53" s="545"/>
      <c r="H53" s="545"/>
      <c r="I53" s="545"/>
      <c r="J53" s="545"/>
      <c r="K53" s="545"/>
      <c r="L53" s="545"/>
      <c r="M53" s="545"/>
    </row>
    <row r="54" spans="1:20" x14ac:dyDescent="0.25">
      <c r="A54" s="330" t="s">
        <v>6</v>
      </c>
      <c r="B54" s="335" t="s">
        <v>7</v>
      </c>
      <c r="C54" s="330" t="s">
        <v>8</v>
      </c>
      <c r="D54" s="330" t="s">
        <v>9</v>
      </c>
      <c r="E54" s="330" t="s">
        <v>10</v>
      </c>
      <c r="F54" s="330" t="s">
        <v>11</v>
      </c>
      <c r="G54" s="330" t="s">
        <v>12</v>
      </c>
      <c r="H54" s="330" t="s">
        <v>13</v>
      </c>
      <c r="I54" s="335" t="s">
        <v>14</v>
      </c>
      <c r="J54" s="330" t="s">
        <v>11</v>
      </c>
      <c r="K54" s="330" t="s">
        <v>15</v>
      </c>
      <c r="L54" s="330" t="s">
        <v>16</v>
      </c>
      <c r="M54" s="330" t="s">
        <v>17</v>
      </c>
      <c r="N54" s="330" t="s">
        <v>18</v>
      </c>
      <c r="P54" s="552" t="s">
        <v>4367</v>
      </c>
      <c r="Q54" s="552"/>
    </row>
    <row r="55" spans="1:20" x14ac:dyDescent="0.25">
      <c r="A55" s="331">
        <v>333463516</v>
      </c>
      <c r="B55" s="5" t="s">
        <v>4323</v>
      </c>
      <c r="C55" s="331" t="s">
        <v>24</v>
      </c>
      <c r="D55" s="331" t="s">
        <v>128</v>
      </c>
      <c r="E55" s="331" t="s">
        <v>4130</v>
      </c>
      <c r="F55" s="331" t="s">
        <v>4234</v>
      </c>
      <c r="G55" s="331" t="s">
        <v>4233</v>
      </c>
      <c r="H55" s="331" t="s">
        <v>28</v>
      </c>
      <c r="I55" s="5" t="s">
        <v>4324</v>
      </c>
      <c r="J55" s="331" t="s">
        <v>4233</v>
      </c>
      <c r="K55" s="331" t="s">
        <v>31</v>
      </c>
      <c r="L55" s="331" t="s">
        <v>31</v>
      </c>
      <c r="M55" s="331" t="s">
        <v>31</v>
      </c>
      <c r="N55" s="331" t="s">
        <v>4325</v>
      </c>
      <c r="P55" s="331" t="s">
        <v>634</v>
      </c>
      <c r="Q55" s="331">
        <v>8</v>
      </c>
    </row>
    <row r="56" spans="1:20" x14ac:dyDescent="0.25">
      <c r="A56" s="333">
        <v>333463812</v>
      </c>
      <c r="B56" s="7" t="s">
        <v>4326</v>
      </c>
      <c r="C56" s="333" t="s">
        <v>1180</v>
      </c>
      <c r="D56" s="333" t="s">
        <v>128</v>
      </c>
      <c r="E56" s="333" t="s">
        <v>4136</v>
      </c>
      <c r="F56" s="333" t="s">
        <v>4327</v>
      </c>
      <c r="G56" s="333" t="s">
        <v>4328</v>
      </c>
      <c r="H56" s="333" t="s">
        <v>28</v>
      </c>
      <c r="I56" s="7" t="s">
        <v>4329</v>
      </c>
      <c r="J56" s="333" t="s">
        <v>4330</v>
      </c>
      <c r="K56" s="562" t="s">
        <v>52</v>
      </c>
      <c r="L56" s="562"/>
      <c r="M56" s="562"/>
      <c r="N56" s="562"/>
      <c r="P56" s="331" t="s">
        <v>630</v>
      </c>
      <c r="Q56" s="331">
        <v>7</v>
      </c>
    </row>
    <row r="57" spans="1:20" x14ac:dyDescent="0.25">
      <c r="A57" s="331">
        <v>333464208</v>
      </c>
      <c r="B57" s="5" t="s">
        <v>4331</v>
      </c>
      <c r="C57" s="331" t="s">
        <v>1180</v>
      </c>
      <c r="D57" s="331" t="s">
        <v>128</v>
      </c>
      <c r="E57" s="331" t="s">
        <v>4062</v>
      </c>
      <c r="F57" s="331" t="s">
        <v>4332</v>
      </c>
      <c r="G57" s="331" t="s">
        <v>4333</v>
      </c>
      <c r="H57" s="331" t="s">
        <v>28</v>
      </c>
      <c r="I57" s="5" t="s">
        <v>4334</v>
      </c>
      <c r="J57" s="331" t="s">
        <v>4335</v>
      </c>
      <c r="K57" s="549" t="s">
        <v>52</v>
      </c>
      <c r="L57" s="549"/>
      <c r="M57" s="549"/>
      <c r="N57" s="549"/>
      <c r="P57" s="331" t="s">
        <v>18</v>
      </c>
      <c r="Q57" s="331">
        <f>SUM(Q55-Q56)</f>
        <v>1</v>
      </c>
    </row>
    <row r="58" spans="1:20" x14ac:dyDescent="0.25">
      <c r="A58" s="333">
        <v>333464723</v>
      </c>
      <c r="B58" s="7" t="s">
        <v>4336</v>
      </c>
      <c r="C58" s="333" t="s">
        <v>24</v>
      </c>
      <c r="D58" s="333" t="s">
        <v>128</v>
      </c>
      <c r="E58" s="333" t="s">
        <v>4067</v>
      </c>
      <c r="F58" s="333" t="s">
        <v>4232</v>
      </c>
      <c r="G58" s="333" t="s">
        <v>4231</v>
      </c>
      <c r="H58" s="333" t="s">
        <v>28</v>
      </c>
      <c r="I58" s="7" t="s">
        <v>4337</v>
      </c>
      <c r="J58" s="333" t="s">
        <v>4231</v>
      </c>
      <c r="K58" s="333" t="s">
        <v>31</v>
      </c>
      <c r="L58" s="333" t="s">
        <v>31</v>
      </c>
      <c r="M58" s="333" t="s">
        <v>31</v>
      </c>
      <c r="N58" s="333" t="s">
        <v>4338</v>
      </c>
      <c r="P58" s="331" t="s">
        <v>783</v>
      </c>
      <c r="Q58" s="331">
        <v>2</v>
      </c>
    </row>
    <row r="59" spans="1:20" x14ac:dyDescent="0.25">
      <c r="A59" s="331">
        <v>333465036</v>
      </c>
      <c r="B59" s="5" t="s">
        <v>4339</v>
      </c>
      <c r="C59" s="331" t="s">
        <v>34</v>
      </c>
      <c r="D59" s="331" t="s">
        <v>128</v>
      </c>
      <c r="E59" s="331" t="s">
        <v>4073</v>
      </c>
      <c r="F59" s="331" t="s">
        <v>4230</v>
      </c>
      <c r="G59" s="331" t="s">
        <v>4229</v>
      </c>
      <c r="H59" s="331" t="s">
        <v>43</v>
      </c>
      <c r="I59" s="5" t="s">
        <v>4340</v>
      </c>
      <c r="J59" s="331" t="s">
        <v>4229</v>
      </c>
      <c r="K59" s="331" t="s">
        <v>31</v>
      </c>
      <c r="L59" s="331" t="s">
        <v>31</v>
      </c>
      <c r="M59" s="331" t="s">
        <v>31</v>
      </c>
      <c r="N59" s="331" t="s">
        <v>4341</v>
      </c>
      <c r="P59" s="331" t="s">
        <v>635</v>
      </c>
      <c r="Q59" s="9">
        <v>484.22</v>
      </c>
    </row>
    <row r="60" spans="1:20" x14ac:dyDescent="0.25">
      <c r="A60" s="333">
        <v>333471360</v>
      </c>
      <c r="B60" s="7" t="s">
        <v>4342</v>
      </c>
      <c r="C60" s="333" t="s">
        <v>24</v>
      </c>
      <c r="D60" s="333" t="s">
        <v>128</v>
      </c>
      <c r="E60" s="333" t="s">
        <v>4343</v>
      </c>
      <c r="F60" s="333" t="s">
        <v>4344</v>
      </c>
      <c r="G60" s="333" t="s">
        <v>4345</v>
      </c>
      <c r="H60" s="333" t="s">
        <v>31</v>
      </c>
      <c r="I60" s="7" t="s">
        <v>4346</v>
      </c>
      <c r="J60" s="333" t="s">
        <v>4345</v>
      </c>
      <c r="K60" s="333" t="s">
        <v>31</v>
      </c>
      <c r="L60" s="333" t="s">
        <v>31</v>
      </c>
      <c r="M60" s="333" t="s">
        <v>31</v>
      </c>
      <c r="N60" s="333" t="s">
        <v>4347</v>
      </c>
      <c r="P60" s="331" t="s">
        <v>636</v>
      </c>
      <c r="Q60" s="295">
        <v>62.62</v>
      </c>
    </row>
    <row r="61" spans="1:20" x14ac:dyDescent="0.25">
      <c r="A61" s="331">
        <v>333501009</v>
      </c>
      <c r="B61" s="5" t="s">
        <v>4348</v>
      </c>
      <c r="C61" s="331" t="s">
        <v>34</v>
      </c>
      <c r="D61" s="331" t="s">
        <v>128</v>
      </c>
      <c r="E61" s="331" t="s">
        <v>4077</v>
      </c>
      <c r="F61" s="331" t="s">
        <v>4349</v>
      </c>
      <c r="G61" s="331" t="s">
        <v>4350</v>
      </c>
      <c r="H61" s="331" t="s">
        <v>4080</v>
      </c>
      <c r="I61" s="5" t="s">
        <v>4351</v>
      </c>
      <c r="J61" s="331" t="s">
        <v>4350</v>
      </c>
      <c r="K61" s="331" t="s">
        <v>31</v>
      </c>
      <c r="L61" s="331" t="s">
        <v>31</v>
      </c>
      <c r="M61" s="331" t="s">
        <v>31</v>
      </c>
      <c r="N61" s="331" t="s">
        <v>4352</v>
      </c>
      <c r="P61" s="331" t="s">
        <v>3329</v>
      </c>
      <c r="Q61" s="9">
        <v>682.13</v>
      </c>
    </row>
    <row r="62" spans="1:20" x14ac:dyDescent="0.25">
      <c r="A62" s="333">
        <v>334558595</v>
      </c>
      <c r="B62" s="7" t="s">
        <v>4353</v>
      </c>
      <c r="C62" s="333" t="s">
        <v>24</v>
      </c>
      <c r="D62" s="333" t="s">
        <v>128</v>
      </c>
      <c r="E62" s="333" t="s">
        <v>4067</v>
      </c>
      <c r="F62" s="333" t="s">
        <v>4262</v>
      </c>
      <c r="G62" s="333" t="s">
        <v>4261</v>
      </c>
      <c r="H62" s="333" t="s">
        <v>4354</v>
      </c>
      <c r="I62" s="7" t="s">
        <v>4355</v>
      </c>
      <c r="J62" s="333" t="s">
        <v>4261</v>
      </c>
      <c r="K62" s="333" t="s">
        <v>31</v>
      </c>
      <c r="L62" s="333" t="s">
        <v>31</v>
      </c>
      <c r="M62" s="333" t="s">
        <v>31</v>
      </c>
      <c r="N62" s="333" t="s">
        <v>4356</v>
      </c>
      <c r="P62" s="12" t="s">
        <v>631</v>
      </c>
      <c r="Q62" s="10">
        <f>SUM(Q60-Q59)</f>
        <v>-421.6</v>
      </c>
    </row>
    <row r="63" spans="1:20" x14ac:dyDescent="0.25">
      <c r="A63" s="331">
        <v>334565498</v>
      </c>
      <c r="B63" s="5" t="s">
        <v>4357</v>
      </c>
      <c r="C63" s="331" t="s">
        <v>34</v>
      </c>
      <c r="D63" s="331" t="s">
        <v>128</v>
      </c>
      <c r="E63" s="331" t="s">
        <v>4062</v>
      </c>
      <c r="F63" s="331" t="s">
        <v>4266</v>
      </c>
      <c r="G63" s="331" t="s">
        <v>4265</v>
      </c>
      <c r="H63" s="331" t="s">
        <v>4358</v>
      </c>
      <c r="I63" s="5" t="s">
        <v>4359</v>
      </c>
      <c r="J63" s="331" t="s">
        <v>4265</v>
      </c>
      <c r="K63" s="331" t="s">
        <v>31</v>
      </c>
      <c r="L63" s="331" t="s">
        <v>31</v>
      </c>
      <c r="M63" s="331" t="s">
        <v>31</v>
      </c>
      <c r="N63" s="331" t="s">
        <v>4360</v>
      </c>
      <c r="P63" s="331"/>
      <c r="R63" s="334"/>
      <c r="S63" s="334"/>
      <c r="T63" s="334"/>
    </row>
    <row r="64" spans="1:20" x14ac:dyDescent="0.25">
      <c r="A64" s="333">
        <v>334572007</v>
      </c>
      <c r="B64" s="7" t="s">
        <v>4361</v>
      </c>
      <c r="C64" s="333" t="s">
        <v>34</v>
      </c>
      <c r="D64" s="333" t="s">
        <v>128</v>
      </c>
      <c r="E64" s="333" t="s">
        <v>4136</v>
      </c>
      <c r="F64" s="333" t="s">
        <v>4270</v>
      </c>
      <c r="G64" s="333" t="s">
        <v>4362</v>
      </c>
      <c r="H64" s="333" t="s">
        <v>4274</v>
      </c>
      <c r="I64" s="7" t="s">
        <v>4363</v>
      </c>
      <c r="J64" s="333" t="s">
        <v>4362</v>
      </c>
      <c r="K64" s="333" t="s">
        <v>31</v>
      </c>
      <c r="L64" s="333" t="s">
        <v>31</v>
      </c>
      <c r="M64" s="333" t="s">
        <v>31</v>
      </c>
      <c r="N64" s="333" t="s">
        <v>4364</v>
      </c>
      <c r="P64" s="334" t="s">
        <v>639</v>
      </c>
      <c r="Q64" s="334"/>
      <c r="R64" s="332"/>
      <c r="S64" s="332"/>
      <c r="T64" s="332"/>
    </row>
    <row r="65" spans="1:22" x14ac:dyDescent="0.25">
      <c r="A65" s="549"/>
      <c r="B65" s="549"/>
      <c r="C65" s="549"/>
      <c r="D65" s="549"/>
      <c r="E65" s="549"/>
      <c r="F65" s="549"/>
      <c r="G65" s="549"/>
      <c r="H65" s="549"/>
      <c r="I65" s="549"/>
      <c r="J65" s="549"/>
      <c r="K65" s="331" t="s">
        <v>31</v>
      </c>
      <c r="L65" s="331" t="s">
        <v>31</v>
      </c>
      <c r="M65" s="331" t="s">
        <v>31</v>
      </c>
      <c r="N65" s="331" t="s">
        <v>4365</v>
      </c>
      <c r="P65" s="563" t="s">
        <v>4368</v>
      </c>
      <c r="Q65" s="563"/>
      <c r="R65" s="563"/>
      <c r="S65" s="563"/>
      <c r="T65" s="563"/>
      <c r="U65" s="563"/>
      <c r="V65" s="563"/>
    </row>
    <row r="66" spans="1:22" x14ac:dyDescent="0.25">
      <c r="A66" s="546" t="s">
        <v>523</v>
      </c>
      <c r="B66" s="546"/>
      <c r="C66" s="546"/>
      <c r="D66" s="546"/>
      <c r="E66" s="546"/>
      <c r="F66" s="546"/>
      <c r="G66" s="546"/>
      <c r="H66" s="546"/>
      <c r="I66" s="546"/>
      <c r="J66" s="546"/>
      <c r="K66" s="546"/>
      <c r="L66" s="546"/>
      <c r="M66" s="546" t="s">
        <v>4365</v>
      </c>
      <c r="N66" s="546"/>
      <c r="P66" s="563"/>
      <c r="Q66" s="563"/>
      <c r="R66" s="563"/>
      <c r="S66" s="563"/>
      <c r="T66" s="563"/>
      <c r="U66" s="563"/>
      <c r="V66" s="563"/>
    </row>
    <row r="69" spans="1:22" x14ac:dyDescent="0.25">
      <c r="A69" s="545" t="s">
        <v>4057</v>
      </c>
      <c r="B69" s="545"/>
      <c r="C69" s="545" t="s">
        <v>4058</v>
      </c>
      <c r="D69" s="545"/>
      <c r="E69" s="545"/>
      <c r="F69" s="545"/>
      <c r="G69" s="545"/>
      <c r="H69" s="545" t="s">
        <v>4059</v>
      </c>
      <c r="I69" s="545"/>
      <c r="J69" s="545" t="s">
        <v>3331</v>
      </c>
      <c r="K69" s="545"/>
      <c r="L69" s="546" t="s">
        <v>4489</v>
      </c>
      <c r="M69" s="546"/>
      <c r="N69" s="546"/>
    </row>
    <row r="70" spans="1:22" x14ac:dyDescent="0.25">
      <c r="A70" s="545" t="s">
        <v>5</v>
      </c>
      <c r="B70" s="545"/>
      <c r="C70" s="545"/>
      <c r="D70" s="545"/>
      <c r="E70" s="545"/>
      <c r="F70" s="545"/>
      <c r="G70" s="545"/>
      <c r="H70" s="545"/>
      <c r="I70" s="545"/>
      <c r="J70" s="545"/>
      <c r="K70" s="545"/>
      <c r="L70" s="545"/>
      <c r="M70" s="545"/>
    </row>
    <row r="71" spans="1:22" x14ac:dyDescent="0.25">
      <c r="A71" s="355" t="s">
        <v>6</v>
      </c>
      <c r="B71" s="354" t="s">
        <v>7</v>
      </c>
      <c r="C71" s="355" t="s">
        <v>8</v>
      </c>
      <c r="D71" s="355" t="s">
        <v>9</v>
      </c>
      <c r="E71" s="355" t="s">
        <v>10</v>
      </c>
      <c r="F71" s="355" t="s">
        <v>11</v>
      </c>
      <c r="G71" s="355" t="s">
        <v>12</v>
      </c>
      <c r="H71" s="355" t="s">
        <v>13</v>
      </c>
      <c r="I71" s="354" t="s">
        <v>14</v>
      </c>
      <c r="J71" s="355" t="s">
        <v>11</v>
      </c>
      <c r="K71" s="355" t="s">
        <v>15</v>
      </c>
      <c r="L71" s="355" t="s">
        <v>16</v>
      </c>
      <c r="M71" s="355" t="s">
        <v>17</v>
      </c>
      <c r="N71" s="355" t="s">
        <v>18</v>
      </c>
      <c r="P71" s="552" t="s">
        <v>4525</v>
      </c>
      <c r="Q71" s="552"/>
    </row>
    <row r="72" spans="1:22" x14ac:dyDescent="0.25">
      <c r="A72" s="353">
        <v>333805484</v>
      </c>
      <c r="B72" s="5" t="s">
        <v>4490</v>
      </c>
      <c r="C72" s="353" t="s">
        <v>1180</v>
      </c>
      <c r="D72" s="353" t="s">
        <v>128</v>
      </c>
      <c r="E72" s="353" t="s">
        <v>4077</v>
      </c>
      <c r="F72" s="353" t="s">
        <v>4491</v>
      </c>
      <c r="G72" s="353" t="s">
        <v>4492</v>
      </c>
      <c r="H72" s="353" t="s">
        <v>4080</v>
      </c>
      <c r="I72" s="5" t="s">
        <v>4493</v>
      </c>
      <c r="J72" s="353" t="s">
        <v>4494</v>
      </c>
      <c r="K72" s="549" t="s">
        <v>52</v>
      </c>
      <c r="L72" s="549"/>
      <c r="M72" s="549"/>
      <c r="N72" s="549"/>
      <c r="P72" s="353" t="s">
        <v>634</v>
      </c>
      <c r="Q72" s="353">
        <v>6</v>
      </c>
    </row>
    <row r="73" spans="1:22" x14ac:dyDescent="0.25">
      <c r="A73" s="357">
        <v>335565032</v>
      </c>
      <c r="B73" s="7" t="s">
        <v>4495</v>
      </c>
      <c r="C73" s="357" t="s">
        <v>24</v>
      </c>
      <c r="D73" s="357" t="s">
        <v>25</v>
      </c>
      <c r="E73" s="357" t="s">
        <v>4343</v>
      </c>
      <c r="F73" s="357" t="s">
        <v>4496</v>
      </c>
      <c r="G73" s="357" t="s">
        <v>4497</v>
      </c>
      <c r="H73" s="357" t="s">
        <v>4498</v>
      </c>
      <c r="I73" s="7" t="s">
        <v>4499</v>
      </c>
      <c r="J73" s="357" t="s">
        <v>4497</v>
      </c>
      <c r="K73" s="357" t="s">
        <v>31</v>
      </c>
      <c r="L73" s="357" t="s">
        <v>31</v>
      </c>
      <c r="M73" s="357" t="s">
        <v>31</v>
      </c>
      <c r="N73" s="357" t="s">
        <v>4500</v>
      </c>
      <c r="P73" s="353" t="s">
        <v>630</v>
      </c>
      <c r="Q73" s="353">
        <v>5</v>
      </c>
    </row>
    <row r="74" spans="1:22" x14ac:dyDescent="0.25">
      <c r="A74" s="353">
        <v>335976206</v>
      </c>
      <c r="B74" s="5" t="s">
        <v>4501</v>
      </c>
      <c r="C74" s="353" t="s">
        <v>34</v>
      </c>
      <c r="D74" s="353" t="s">
        <v>25</v>
      </c>
      <c r="E74" s="353" t="s">
        <v>4343</v>
      </c>
      <c r="F74" s="353" t="s">
        <v>4502</v>
      </c>
      <c r="G74" s="353" t="s">
        <v>4503</v>
      </c>
      <c r="H74" s="353" t="s">
        <v>31</v>
      </c>
      <c r="I74" s="5" t="s">
        <v>4504</v>
      </c>
      <c r="J74" s="353" t="s">
        <v>4503</v>
      </c>
      <c r="K74" s="353" t="s">
        <v>31</v>
      </c>
      <c r="L74" s="353" t="s">
        <v>31</v>
      </c>
      <c r="M74" s="353" t="s">
        <v>31</v>
      </c>
      <c r="N74" s="353" t="s">
        <v>4505</v>
      </c>
      <c r="P74" s="353" t="s">
        <v>18</v>
      </c>
      <c r="Q74" s="353">
        <f>SUM(Q72-Q73)</f>
        <v>1</v>
      </c>
    </row>
    <row r="75" spans="1:22" x14ac:dyDescent="0.25">
      <c r="A75" s="357">
        <v>335976385</v>
      </c>
      <c r="B75" s="7" t="s">
        <v>4506</v>
      </c>
      <c r="C75" s="357" t="s">
        <v>34</v>
      </c>
      <c r="D75" s="357" t="s">
        <v>25</v>
      </c>
      <c r="E75" s="357" t="s">
        <v>4130</v>
      </c>
      <c r="F75" s="357" t="s">
        <v>4482</v>
      </c>
      <c r="G75" s="357" t="s">
        <v>4481</v>
      </c>
      <c r="H75" s="357" t="s">
        <v>28</v>
      </c>
      <c r="I75" s="7" t="s">
        <v>4507</v>
      </c>
      <c r="J75" s="357" t="s">
        <v>4481</v>
      </c>
      <c r="K75" s="357" t="s">
        <v>31</v>
      </c>
      <c r="L75" s="357" t="s">
        <v>31</v>
      </c>
      <c r="M75" s="357" t="s">
        <v>31</v>
      </c>
      <c r="N75" s="357" t="s">
        <v>4508</v>
      </c>
      <c r="P75" s="353" t="s">
        <v>783</v>
      </c>
      <c r="Q75" s="353">
        <v>1</v>
      </c>
    </row>
    <row r="76" spans="1:22" x14ac:dyDescent="0.25">
      <c r="A76" s="353">
        <v>335976585</v>
      </c>
      <c r="B76" s="5" t="s">
        <v>4509</v>
      </c>
      <c r="C76" s="353" t="s">
        <v>24</v>
      </c>
      <c r="D76" s="353" t="s">
        <v>25</v>
      </c>
      <c r="E76" s="353" t="s">
        <v>4062</v>
      </c>
      <c r="F76" s="353" t="s">
        <v>4510</v>
      </c>
      <c r="G76" s="353" t="s">
        <v>4511</v>
      </c>
      <c r="H76" s="353" t="s">
        <v>4512</v>
      </c>
      <c r="I76" s="5" t="s">
        <v>4513</v>
      </c>
      <c r="J76" s="353" t="s">
        <v>4511</v>
      </c>
      <c r="K76" s="353" t="s">
        <v>31</v>
      </c>
      <c r="L76" s="353" t="s">
        <v>31</v>
      </c>
      <c r="M76" s="353" t="s">
        <v>31</v>
      </c>
      <c r="N76" s="353" t="s">
        <v>4514</v>
      </c>
      <c r="P76" s="353" t="s">
        <v>635</v>
      </c>
      <c r="Q76" s="9">
        <f>12.97+22.39+43.95+42.44+39.96</f>
        <v>161.71</v>
      </c>
    </row>
    <row r="77" spans="1:22" x14ac:dyDescent="0.25">
      <c r="A77" s="357">
        <v>335976801</v>
      </c>
      <c r="B77" s="7" t="s">
        <v>4515</v>
      </c>
      <c r="C77" s="357" t="s">
        <v>34</v>
      </c>
      <c r="D77" s="357" t="s">
        <v>25</v>
      </c>
      <c r="E77" s="357" t="s">
        <v>4073</v>
      </c>
      <c r="F77" s="357" t="s">
        <v>4478</v>
      </c>
      <c r="G77" s="357" t="s">
        <v>4477</v>
      </c>
      <c r="H77" s="357" t="s">
        <v>43</v>
      </c>
      <c r="I77" s="7" t="s">
        <v>4516</v>
      </c>
      <c r="J77" s="357" t="s">
        <v>4477</v>
      </c>
      <c r="K77" s="357" t="s">
        <v>31</v>
      </c>
      <c r="L77" s="357" t="s">
        <v>31</v>
      </c>
      <c r="M77" s="357" t="s">
        <v>31</v>
      </c>
      <c r="N77" s="357" t="s">
        <v>4517</v>
      </c>
      <c r="P77" s="353" t="s">
        <v>636</v>
      </c>
      <c r="Q77" s="295">
        <v>142.94999999999999</v>
      </c>
    </row>
    <row r="78" spans="1:22" x14ac:dyDescent="0.25">
      <c r="A78" s="353">
        <v>335977302</v>
      </c>
      <c r="B78" s="5" t="s">
        <v>4518</v>
      </c>
      <c r="C78" s="353" t="s">
        <v>24</v>
      </c>
      <c r="D78" s="353" t="s">
        <v>25</v>
      </c>
      <c r="E78" s="353" t="s">
        <v>4077</v>
      </c>
      <c r="F78" s="353" t="s">
        <v>4519</v>
      </c>
      <c r="G78" s="353" t="s">
        <v>4520</v>
      </c>
      <c r="H78" s="353" t="s">
        <v>4521</v>
      </c>
      <c r="I78" s="5" t="s">
        <v>4522</v>
      </c>
      <c r="J78" s="353" t="s">
        <v>4521</v>
      </c>
      <c r="K78" s="353" t="s">
        <v>31</v>
      </c>
      <c r="L78" s="353" t="s">
        <v>31</v>
      </c>
      <c r="M78" s="353" t="s">
        <v>31</v>
      </c>
      <c r="N78" s="353" t="s">
        <v>4523</v>
      </c>
      <c r="P78" s="353" t="s">
        <v>3329</v>
      </c>
      <c r="Q78" s="9">
        <v>543.15</v>
      </c>
    </row>
    <row r="79" spans="1:22" x14ac:dyDescent="0.25">
      <c r="A79" s="549"/>
      <c r="B79" s="549"/>
      <c r="C79" s="549"/>
      <c r="D79" s="549"/>
      <c r="E79" s="549"/>
      <c r="F79" s="549"/>
      <c r="G79" s="549"/>
      <c r="H79" s="549"/>
      <c r="I79" s="549"/>
      <c r="J79" s="549"/>
      <c r="K79" s="353" t="s">
        <v>31</v>
      </c>
      <c r="L79" s="353" t="s">
        <v>31</v>
      </c>
      <c r="M79" s="353" t="s">
        <v>31</v>
      </c>
      <c r="N79" s="353" t="s">
        <v>4524</v>
      </c>
      <c r="P79" s="12" t="s">
        <v>631</v>
      </c>
      <c r="Q79" s="10">
        <f>SUM(Q77-Q76)</f>
        <v>-18.760000000000019</v>
      </c>
    </row>
    <row r="80" spans="1:22" x14ac:dyDescent="0.25">
      <c r="A80" s="546" t="s">
        <v>523</v>
      </c>
      <c r="B80" s="546"/>
      <c r="C80" s="546"/>
      <c r="D80" s="546"/>
      <c r="E80" s="546"/>
      <c r="F80" s="546"/>
      <c r="G80" s="546"/>
      <c r="H80" s="546"/>
      <c r="I80" s="546"/>
      <c r="J80" s="546"/>
      <c r="K80" s="546"/>
      <c r="L80" s="546"/>
      <c r="M80" s="546" t="s">
        <v>4524</v>
      </c>
      <c r="N80" s="546"/>
      <c r="P80" s="353"/>
      <c r="R80" s="352"/>
      <c r="S80" s="352"/>
      <c r="T80" s="352"/>
    </row>
    <row r="81" spans="1:22" x14ac:dyDescent="0.25">
      <c r="P81" s="352" t="s">
        <v>639</v>
      </c>
      <c r="Q81" s="352"/>
      <c r="R81" s="356"/>
      <c r="S81" s="356"/>
      <c r="T81" s="356"/>
    </row>
    <row r="82" spans="1:22" x14ac:dyDescent="0.25">
      <c r="P82" s="563" t="s">
        <v>4526</v>
      </c>
      <c r="Q82" s="563"/>
      <c r="R82" s="563"/>
      <c r="S82" s="563"/>
      <c r="T82" s="563"/>
      <c r="U82" s="563"/>
      <c r="V82" s="563"/>
    </row>
    <row r="83" spans="1:22" x14ac:dyDescent="0.25">
      <c r="P83" s="563"/>
      <c r="Q83" s="563"/>
      <c r="R83" s="563"/>
      <c r="S83" s="563"/>
      <c r="T83" s="563"/>
      <c r="U83" s="563"/>
      <c r="V83" s="563"/>
    </row>
    <row r="85" spans="1:22" x14ac:dyDescent="0.25">
      <c r="A85" s="545" t="s">
        <v>4057</v>
      </c>
      <c r="B85" s="545"/>
      <c r="C85" s="545" t="s">
        <v>4058</v>
      </c>
      <c r="D85" s="545"/>
      <c r="E85" s="545"/>
      <c r="F85" s="545"/>
      <c r="G85" s="545"/>
      <c r="H85" s="545" t="s">
        <v>4059</v>
      </c>
      <c r="I85" s="545"/>
      <c r="J85" s="545" t="s">
        <v>3331</v>
      </c>
      <c r="K85" s="545"/>
      <c r="L85" s="546" t="s">
        <v>5068</v>
      </c>
      <c r="M85" s="546"/>
      <c r="N85" s="546"/>
    </row>
    <row r="86" spans="1:22" x14ac:dyDescent="0.25">
      <c r="A86" s="545" t="s">
        <v>5</v>
      </c>
      <c r="B86" s="545"/>
      <c r="C86" s="545"/>
      <c r="D86" s="545"/>
      <c r="E86" s="545"/>
      <c r="F86" s="545"/>
      <c r="G86" s="545"/>
      <c r="H86" s="545"/>
      <c r="I86" s="545"/>
      <c r="J86" s="545"/>
      <c r="K86" s="545"/>
      <c r="L86" s="545"/>
      <c r="M86" s="545"/>
    </row>
    <row r="87" spans="1:22" x14ac:dyDescent="0.25">
      <c r="A87" s="475" t="s">
        <v>6</v>
      </c>
      <c r="B87" s="480" t="s">
        <v>7</v>
      </c>
      <c r="C87" s="475" t="s">
        <v>8</v>
      </c>
      <c r="D87" s="475" t="s">
        <v>9</v>
      </c>
      <c r="E87" s="475" t="s">
        <v>10</v>
      </c>
      <c r="F87" s="475" t="s">
        <v>11</v>
      </c>
      <c r="G87" s="475" t="s">
        <v>12</v>
      </c>
      <c r="H87" s="475" t="s">
        <v>13</v>
      </c>
      <c r="I87" s="480" t="s">
        <v>14</v>
      </c>
      <c r="J87" s="475" t="s">
        <v>11</v>
      </c>
      <c r="K87" s="475" t="s">
        <v>15</v>
      </c>
      <c r="L87" s="475" t="s">
        <v>16</v>
      </c>
      <c r="M87" s="475" t="s">
        <v>17</v>
      </c>
      <c r="N87" s="475" t="s">
        <v>18</v>
      </c>
      <c r="P87" s="552" t="s">
        <v>5099</v>
      </c>
      <c r="Q87" s="552"/>
    </row>
    <row r="88" spans="1:22" x14ac:dyDescent="0.25">
      <c r="A88" s="476">
        <v>343667053</v>
      </c>
      <c r="B88" s="5" t="s">
        <v>5069</v>
      </c>
      <c r="C88" s="476" t="s">
        <v>34</v>
      </c>
      <c r="D88" s="476" t="s">
        <v>25</v>
      </c>
      <c r="E88" s="476" t="s">
        <v>4062</v>
      </c>
      <c r="F88" s="476" t="s">
        <v>4961</v>
      </c>
      <c r="G88" s="476" t="s">
        <v>4959</v>
      </c>
      <c r="H88" s="476" t="s">
        <v>4960</v>
      </c>
      <c r="I88" s="5" t="s">
        <v>5070</v>
      </c>
      <c r="J88" s="476" t="s">
        <v>4959</v>
      </c>
      <c r="K88" s="476" t="s">
        <v>31</v>
      </c>
      <c r="L88" s="476" t="s">
        <v>31</v>
      </c>
      <c r="M88" s="476" t="s">
        <v>31</v>
      </c>
      <c r="N88" s="476" t="s">
        <v>5071</v>
      </c>
      <c r="P88" s="476" t="s">
        <v>634</v>
      </c>
      <c r="Q88" s="476">
        <v>8</v>
      </c>
    </row>
    <row r="89" spans="1:22" x14ac:dyDescent="0.25">
      <c r="A89" s="478">
        <v>343754591</v>
      </c>
      <c r="B89" s="7" t="s">
        <v>5072</v>
      </c>
      <c r="C89" s="478" t="s">
        <v>24</v>
      </c>
      <c r="D89" s="478" t="s">
        <v>25</v>
      </c>
      <c r="E89" s="478" t="s">
        <v>4077</v>
      </c>
      <c r="F89" s="478" t="s">
        <v>5073</v>
      </c>
      <c r="G89" s="478" t="s">
        <v>5074</v>
      </c>
      <c r="H89" s="478" t="s">
        <v>4080</v>
      </c>
      <c r="I89" s="7" t="s">
        <v>5075</v>
      </c>
      <c r="J89" s="478" t="s">
        <v>5074</v>
      </c>
      <c r="K89" s="478" t="s">
        <v>31</v>
      </c>
      <c r="L89" s="478" t="s">
        <v>31</v>
      </c>
      <c r="M89" s="478" t="s">
        <v>31</v>
      </c>
      <c r="N89" s="478" t="s">
        <v>5076</v>
      </c>
      <c r="P89" s="476" t="s">
        <v>630</v>
      </c>
      <c r="Q89" s="476">
        <v>5</v>
      </c>
    </row>
    <row r="90" spans="1:22" x14ac:dyDescent="0.25">
      <c r="A90" s="476">
        <v>343755809</v>
      </c>
      <c r="B90" s="5" t="s">
        <v>5077</v>
      </c>
      <c r="C90" s="476" t="s">
        <v>24</v>
      </c>
      <c r="D90" s="476" t="s">
        <v>25</v>
      </c>
      <c r="E90" s="476" t="s">
        <v>4136</v>
      </c>
      <c r="F90" s="476" t="s">
        <v>4974</v>
      </c>
      <c r="G90" s="476" t="s">
        <v>4972</v>
      </c>
      <c r="H90" s="476" t="s">
        <v>4973</v>
      </c>
      <c r="I90" s="5" t="s">
        <v>5078</v>
      </c>
      <c r="J90" s="476" t="s">
        <v>4972</v>
      </c>
      <c r="K90" s="476" t="s">
        <v>31</v>
      </c>
      <c r="L90" s="476" t="s">
        <v>31</v>
      </c>
      <c r="M90" s="476" t="s">
        <v>31</v>
      </c>
      <c r="N90" s="476" t="s">
        <v>5079</v>
      </c>
      <c r="P90" s="476" t="s">
        <v>18</v>
      </c>
      <c r="Q90" s="476">
        <f>SUM(Q88-Q89)</f>
        <v>3</v>
      </c>
    </row>
    <row r="91" spans="1:22" x14ac:dyDescent="0.25">
      <c r="A91" s="478">
        <v>345643742</v>
      </c>
      <c r="B91" s="7" t="s">
        <v>5080</v>
      </c>
      <c r="C91" s="478" t="s">
        <v>24</v>
      </c>
      <c r="D91" s="478" t="s">
        <v>25</v>
      </c>
      <c r="E91" s="478" t="s">
        <v>4089</v>
      </c>
      <c r="F91" s="478" t="s">
        <v>5081</v>
      </c>
      <c r="G91" s="478" t="s">
        <v>5029</v>
      </c>
      <c r="H91" s="478" t="s">
        <v>5028</v>
      </c>
      <c r="I91" s="7" t="s">
        <v>5082</v>
      </c>
      <c r="J91" s="478" t="s">
        <v>5028</v>
      </c>
      <c r="K91" s="478" t="s">
        <v>31</v>
      </c>
      <c r="L91" s="478" t="s">
        <v>31</v>
      </c>
      <c r="M91" s="478" t="s">
        <v>31</v>
      </c>
      <c r="N91" s="478" t="s">
        <v>5083</v>
      </c>
      <c r="P91" s="476" t="s">
        <v>783</v>
      </c>
      <c r="Q91" s="476">
        <v>0</v>
      </c>
    </row>
    <row r="92" spans="1:22" x14ac:dyDescent="0.25">
      <c r="A92" s="476">
        <v>345666424</v>
      </c>
      <c r="B92" s="5" t="s">
        <v>5084</v>
      </c>
      <c r="C92" s="476" t="s">
        <v>34</v>
      </c>
      <c r="D92" s="476" t="s">
        <v>25</v>
      </c>
      <c r="E92" s="476" t="s">
        <v>4130</v>
      </c>
      <c r="F92" s="476" t="s">
        <v>5025</v>
      </c>
      <c r="G92" s="476" t="s">
        <v>5024</v>
      </c>
      <c r="H92" s="476" t="s">
        <v>5023</v>
      </c>
      <c r="I92" s="5" t="s">
        <v>5085</v>
      </c>
      <c r="J92" s="476" t="s">
        <v>5023</v>
      </c>
      <c r="K92" s="476" t="s">
        <v>31</v>
      </c>
      <c r="L92" s="476" t="s">
        <v>31</v>
      </c>
      <c r="M92" s="476" t="s">
        <v>31</v>
      </c>
      <c r="N92" s="476" t="s">
        <v>5086</v>
      </c>
      <c r="P92" s="476" t="s">
        <v>635</v>
      </c>
      <c r="Q92" s="9">
        <v>250.48</v>
      </c>
    </row>
    <row r="93" spans="1:22" x14ac:dyDescent="0.25">
      <c r="A93" s="478">
        <v>345888851</v>
      </c>
      <c r="B93" s="7" t="s">
        <v>5087</v>
      </c>
      <c r="C93" s="478" t="s">
        <v>24</v>
      </c>
      <c r="D93" s="478" t="s">
        <v>25</v>
      </c>
      <c r="E93" s="478" t="s">
        <v>4077</v>
      </c>
      <c r="F93" s="478" t="s">
        <v>5036</v>
      </c>
      <c r="G93" s="478" t="s">
        <v>5088</v>
      </c>
      <c r="H93" s="478" t="s">
        <v>5089</v>
      </c>
      <c r="I93" s="7" t="s">
        <v>5090</v>
      </c>
      <c r="J93" s="478" t="s">
        <v>5088</v>
      </c>
      <c r="K93" s="478" t="s">
        <v>31</v>
      </c>
      <c r="L93" s="478" t="s">
        <v>31</v>
      </c>
      <c r="M93" s="478" t="s">
        <v>31</v>
      </c>
      <c r="N93" s="478" t="s">
        <v>5091</v>
      </c>
      <c r="P93" s="476" t="s">
        <v>636</v>
      </c>
      <c r="Q93" s="295">
        <v>471.57</v>
      </c>
    </row>
    <row r="94" spans="1:22" x14ac:dyDescent="0.25">
      <c r="A94" s="476">
        <v>345891184</v>
      </c>
      <c r="B94" s="5" t="s">
        <v>5092</v>
      </c>
      <c r="C94" s="476" t="s">
        <v>34</v>
      </c>
      <c r="D94" s="476" t="s">
        <v>25</v>
      </c>
      <c r="E94" s="476" t="s">
        <v>4130</v>
      </c>
      <c r="F94" s="476" t="s">
        <v>5044</v>
      </c>
      <c r="G94" s="476" t="s">
        <v>5042</v>
      </c>
      <c r="H94" s="476" t="s">
        <v>5043</v>
      </c>
      <c r="I94" s="5" t="s">
        <v>5093</v>
      </c>
      <c r="J94" s="476" t="s">
        <v>5042</v>
      </c>
      <c r="K94" s="476" t="s">
        <v>31</v>
      </c>
      <c r="L94" s="476" t="s">
        <v>31</v>
      </c>
      <c r="M94" s="476" t="s">
        <v>31</v>
      </c>
      <c r="N94" s="476" t="s">
        <v>5094</v>
      </c>
      <c r="P94" s="476" t="s">
        <v>3329</v>
      </c>
      <c r="Q94" s="9">
        <v>566.36</v>
      </c>
    </row>
    <row r="95" spans="1:22" x14ac:dyDescent="0.25">
      <c r="A95" s="478">
        <v>345905479</v>
      </c>
      <c r="B95" s="7" t="s">
        <v>5095</v>
      </c>
      <c r="C95" s="478" t="s">
        <v>34</v>
      </c>
      <c r="D95" s="478" t="s">
        <v>25</v>
      </c>
      <c r="E95" s="478" t="s">
        <v>4062</v>
      </c>
      <c r="F95" s="478" t="s">
        <v>5046</v>
      </c>
      <c r="G95" s="478" t="s">
        <v>5048</v>
      </c>
      <c r="H95" s="478" t="s">
        <v>5047</v>
      </c>
      <c r="I95" s="7" t="s">
        <v>5096</v>
      </c>
      <c r="J95" s="478" t="s">
        <v>5047</v>
      </c>
      <c r="K95" s="478" t="s">
        <v>31</v>
      </c>
      <c r="L95" s="478" t="s">
        <v>31</v>
      </c>
      <c r="M95" s="478" t="s">
        <v>31</v>
      </c>
      <c r="N95" s="478" t="s">
        <v>5097</v>
      </c>
      <c r="P95" s="12" t="s">
        <v>631</v>
      </c>
      <c r="Q95" s="11">
        <f>SUM(Q93-Q92)</f>
        <v>221.09</v>
      </c>
    </row>
    <row r="96" spans="1:22" x14ac:dyDescent="0.25">
      <c r="A96" s="549"/>
      <c r="B96" s="549"/>
      <c r="C96" s="549"/>
      <c r="D96" s="549"/>
      <c r="E96" s="549"/>
      <c r="F96" s="549"/>
      <c r="G96" s="549"/>
      <c r="H96" s="549"/>
      <c r="I96" s="549"/>
      <c r="J96" s="549"/>
      <c r="K96" s="476" t="s">
        <v>31</v>
      </c>
      <c r="L96" s="476" t="s">
        <v>31</v>
      </c>
      <c r="M96" s="476" t="s">
        <v>31</v>
      </c>
      <c r="N96" s="476" t="s">
        <v>5098</v>
      </c>
      <c r="P96" s="476"/>
      <c r="R96" s="479"/>
      <c r="S96" s="479"/>
      <c r="T96" s="479"/>
    </row>
    <row r="97" spans="1:22" x14ac:dyDescent="0.25">
      <c r="A97" s="546" t="s">
        <v>523</v>
      </c>
      <c r="B97" s="546"/>
      <c r="C97" s="546"/>
      <c r="D97" s="546"/>
      <c r="E97" s="546"/>
      <c r="F97" s="546"/>
      <c r="G97" s="546"/>
      <c r="H97" s="546"/>
      <c r="I97" s="546"/>
      <c r="J97" s="546"/>
      <c r="K97" s="546"/>
      <c r="L97" s="546"/>
      <c r="M97" s="546" t="s">
        <v>5098</v>
      </c>
      <c r="N97" s="546"/>
      <c r="P97" s="479" t="s">
        <v>639</v>
      </c>
      <c r="Q97" s="479"/>
      <c r="R97" s="477"/>
      <c r="S97" s="477"/>
      <c r="T97" s="477"/>
    </row>
    <row r="98" spans="1:22" x14ac:dyDescent="0.25">
      <c r="P98" s="563"/>
      <c r="Q98" s="563"/>
      <c r="R98" s="563"/>
      <c r="S98" s="563"/>
      <c r="T98" s="563"/>
      <c r="U98" s="563"/>
      <c r="V98" s="563"/>
    </row>
    <row r="99" spans="1:22" x14ac:dyDescent="0.25">
      <c r="P99" s="563"/>
      <c r="Q99" s="563"/>
      <c r="R99" s="563"/>
      <c r="S99" s="563"/>
      <c r="T99" s="563"/>
      <c r="U99" s="563"/>
      <c r="V99" s="563"/>
    </row>
    <row r="102" spans="1:22" ht="15" customHeight="1" x14ac:dyDescent="0.25">
      <c r="A102" s="649" t="s">
        <v>4057</v>
      </c>
      <c r="B102" s="649"/>
      <c r="C102" s="649" t="s">
        <v>4058</v>
      </c>
      <c r="D102" s="649"/>
      <c r="E102" s="649"/>
      <c r="F102" s="649"/>
      <c r="G102" s="649"/>
      <c r="H102" s="649" t="s">
        <v>4059</v>
      </c>
      <c r="I102" s="649"/>
      <c r="J102" s="649" t="s">
        <v>3331</v>
      </c>
      <c r="K102" s="649"/>
      <c r="L102" s="654" t="s">
        <v>5181</v>
      </c>
      <c r="M102" s="654"/>
      <c r="N102" s="654"/>
    </row>
    <row r="103" spans="1:22" ht="15" customHeight="1" x14ac:dyDescent="0.25">
      <c r="A103" s="649" t="s">
        <v>5</v>
      </c>
      <c r="B103" s="649"/>
      <c r="C103" s="649"/>
      <c r="D103" s="649"/>
      <c r="E103" s="649"/>
      <c r="F103" s="649"/>
      <c r="G103" s="649"/>
      <c r="H103" s="649"/>
      <c r="I103" s="649"/>
      <c r="J103" s="649"/>
      <c r="K103" s="649"/>
      <c r="L103" s="649"/>
      <c r="M103" s="649"/>
      <c r="N103" s="496"/>
    </row>
    <row r="104" spans="1:22" x14ac:dyDescent="0.25">
      <c r="A104" s="493" t="s">
        <v>6</v>
      </c>
      <c r="B104" s="492" t="s">
        <v>7</v>
      </c>
      <c r="C104" s="493" t="s">
        <v>8</v>
      </c>
      <c r="D104" s="493" t="s">
        <v>9</v>
      </c>
      <c r="E104" s="493" t="s">
        <v>10</v>
      </c>
      <c r="F104" s="493" t="s">
        <v>11</v>
      </c>
      <c r="G104" s="493" t="s">
        <v>12</v>
      </c>
      <c r="H104" s="493" t="s">
        <v>13</v>
      </c>
      <c r="I104" s="492" t="s">
        <v>14</v>
      </c>
      <c r="J104" s="493" t="s">
        <v>11</v>
      </c>
      <c r="K104" s="493" t="s">
        <v>15</v>
      </c>
      <c r="L104" s="493" t="s">
        <v>16</v>
      </c>
      <c r="M104" s="493" t="s">
        <v>17</v>
      </c>
      <c r="N104" s="493" t="s">
        <v>18</v>
      </c>
      <c r="P104" s="552" t="s">
        <v>5221</v>
      </c>
      <c r="Q104" s="552"/>
    </row>
    <row r="105" spans="1:22" x14ac:dyDescent="0.25">
      <c r="A105" s="497">
        <v>345651050</v>
      </c>
      <c r="B105" s="498" t="s">
        <v>5182</v>
      </c>
      <c r="C105" s="497" t="s">
        <v>24</v>
      </c>
      <c r="D105" s="497" t="s">
        <v>25</v>
      </c>
      <c r="E105" s="497" t="s">
        <v>4180</v>
      </c>
      <c r="F105" s="499" t="s">
        <v>5017</v>
      </c>
      <c r="G105" s="499" t="s">
        <v>5016</v>
      </c>
      <c r="H105" s="499" t="s">
        <v>5015</v>
      </c>
      <c r="I105" s="498" t="s">
        <v>5183</v>
      </c>
      <c r="J105" s="499" t="s">
        <v>5016</v>
      </c>
      <c r="K105" s="497" t="s">
        <v>31</v>
      </c>
      <c r="L105" s="497" t="s">
        <v>31</v>
      </c>
      <c r="M105" s="497" t="s">
        <v>31</v>
      </c>
      <c r="N105" s="497" t="s">
        <v>5184</v>
      </c>
      <c r="P105" s="491" t="s">
        <v>634</v>
      </c>
      <c r="Q105" s="491">
        <v>8</v>
      </c>
      <c r="T105" s="14"/>
    </row>
    <row r="106" spans="1:22" ht="15" customHeight="1" x14ac:dyDescent="0.25">
      <c r="A106" s="495">
        <v>346787284</v>
      </c>
      <c r="B106" s="500" t="s">
        <v>5185</v>
      </c>
      <c r="C106" s="501" t="s">
        <v>723</v>
      </c>
      <c r="D106" s="501" t="s">
        <v>25</v>
      </c>
      <c r="E106" s="501" t="s">
        <v>4343</v>
      </c>
      <c r="F106" s="502" t="s">
        <v>5186</v>
      </c>
      <c r="G106" s="502" t="s">
        <v>5187</v>
      </c>
      <c r="H106" s="502" t="s">
        <v>5188</v>
      </c>
      <c r="I106" s="500" t="s">
        <v>5189</v>
      </c>
      <c r="J106" s="502" t="s">
        <v>5190</v>
      </c>
      <c r="K106" s="653" t="s">
        <v>52</v>
      </c>
      <c r="L106" s="653"/>
      <c r="M106" s="653"/>
      <c r="N106" s="653"/>
      <c r="P106" s="491" t="s">
        <v>630</v>
      </c>
      <c r="Q106" s="491">
        <v>7</v>
      </c>
    </row>
    <row r="107" spans="1:22" ht="15" customHeight="1" x14ac:dyDescent="0.25">
      <c r="A107" s="497">
        <v>347738736</v>
      </c>
      <c r="B107" s="498" t="s">
        <v>5191</v>
      </c>
      <c r="C107" s="497" t="s">
        <v>723</v>
      </c>
      <c r="D107" s="497" t="s">
        <v>25</v>
      </c>
      <c r="E107" s="497" t="s">
        <v>4130</v>
      </c>
      <c r="F107" s="503" t="s">
        <v>5192</v>
      </c>
      <c r="G107" s="503" t="s">
        <v>5114</v>
      </c>
      <c r="H107" s="503" t="s">
        <v>5115</v>
      </c>
      <c r="I107" s="498" t="s">
        <v>5193</v>
      </c>
      <c r="J107" s="503" t="s">
        <v>5194</v>
      </c>
      <c r="K107" s="652" t="s">
        <v>52</v>
      </c>
      <c r="L107" s="652"/>
      <c r="M107" s="652"/>
      <c r="N107" s="652"/>
      <c r="P107" s="491" t="s">
        <v>18</v>
      </c>
      <c r="Q107" s="491">
        <f>SUM(Q105-Q106)</f>
        <v>1</v>
      </c>
    </row>
    <row r="108" spans="1:22" x14ac:dyDescent="0.25">
      <c r="A108" s="501">
        <v>347768267</v>
      </c>
      <c r="B108" s="500" t="s">
        <v>5195</v>
      </c>
      <c r="C108" s="501" t="s">
        <v>34</v>
      </c>
      <c r="D108" s="501" t="s">
        <v>25</v>
      </c>
      <c r="E108" s="501" t="s">
        <v>4124</v>
      </c>
      <c r="F108" s="504" t="s">
        <v>5119</v>
      </c>
      <c r="G108" s="504" t="s">
        <v>5117</v>
      </c>
      <c r="H108" s="504" t="s">
        <v>5118</v>
      </c>
      <c r="I108" s="500" t="s">
        <v>5196</v>
      </c>
      <c r="J108" s="504" t="s">
        <v>5117</v>
      </c>
      <c r="K108" s="501" t="s">
        <v>31</v>
      </c>
      <c r="L108" s="501" t="s">
        <v>31</v>
      </c>
      <c r="M108" s="501" t="s">
        <v>31</v>
      </c>
      <c r="N108" s="501" t="s">
        <v>5197</v>
      </c>
      <c r="P108" s="491" t="s">
        <v>783</v>
      </c>
      <c r="Q108" s="491">
        <v>2</v>
      </c>
    </row>
    <row r="109" spans="1:22" x14ac:dyDescent="0.25">
      <c r="A109" s="497">
        <v>348602158</v>
      </c>
      <c r="B109" s="498" t="s">
        <v>5198</v>
      </c>
      <c r="C109" s="497" t="s">
        <v>34</v>
      </c>
      <c r="D109" s="497" t="s">
        <v>25</v>
      </c>
      <c r="E109" s="497" t="s">
        <v>4343</v>
      </c>
      <c r="F109" s="505" t="s">
        <v>5199</v>
      </c>
      <c r="G109" s="505" t="s">
        <v>5200</v>
      </c>
      <c r="H109" s="505" t="s">
        <v>5201</v>
      </c>
      <c r="I109" s="498" t="s">
        <v>5202</v>
      </c>
      <c r="J109" s="505" t="s">
        <v>5200</v>
      </c>
      <c r="K109" s="497" t="s">
        <v>31</v>
      </c>
      <c r="L109" s="497" t="s">
        <v>31</v>
      </c>
      <c r="M109" s="497" t="s">
        <v>31</v>
      </c>
      <c r="N109" s="497" t="s">
        <v>5203</v>
      </c>
      <c r="P109" s="491" t="s">
        <v>635</v>
      </c>
      <c r="Q109" s="9">
        <v>395.78</v>
      </c>
    </row>
    <row r="110" spans="1:22" x14ac:dyDescent="0.25">
      <c r="A110" s="501">
        <v>348609584</v>
      </c>
      <c r="B110" s="500" t="s">
        <v>5204</v>
      </c>
      <c r="C110" s="501" t="s">
        <v>24</v>
      </c>
      <c r="D110" s="501" t="s">
        <v>25</v>
      </c>
      <c r="E110" s="501" t="s">
        <v>4062</v>
      </c>
      <c r="F110" s="504" t="s">
        <v>5139</v>
      </c>
      <c r="G110" s="504" t="s">
        <v>5137</v>
      </c>
      <c r="H110" s="504" t="s">
        <v>5138</v>
      </c>
      <c r="I110" s="500" t="s">
        <v>5205</v>
      </c>
      <c r="J110" s="504" t="s">
        <v>5137</v>
      </c>
      <c r="K110" s="501" t="s">
        <v>31</v>
      </c>
      <c r="L110" s="501" t="s">
        <v>31</v>
      </c>
      <c r="M110" s="501" t="s">
        <v>31</v>
      </c>
      <c r="N110" s="501" t="s">
        <v>5206</v>
      </c>
      <c r="P110" s="491" t="s">
        <v>636</v>
      </c>
      <c r="Q110" s="295">
        <v>309.35000000000002</v>
      </c>
    </row>
    <row r="111" spans="1:22" x14ac:dyDescent="0.25">
      <c r="A111" s="497">
        <v>348609917</v>
      </c>
      <c r="B111" s="498" t="s">
        <v>5207</v>
      </c>
      <c r="C111" s="497" t="s">
        <v>24</v>
      </c>
      <c r="D111" s="497" t="s">
        <v>25</v>
      </c>
      <c r="E111" s="497" t="s">
        <v>4136</v>
      </c>
      <c r="F111" s="503" t="s">
        <v>5140</v>
      </c>
      <c r="G111" s="503" t="s">
        <v>5152</v>
      </c>
      <c r="H111" s="503" t="s">
        <v>5153</v>
      </c>
      <c r="I111" s="498" t="s">
        <v>5208</v>
      </c>
      <c r="J111" s="503" t="s">
        <v>5152</v>
      </c>
      <c r="K111" s="497" t="s">
        <v>31</v>
      </c>
      <c r="L111" s="497" t="s">
        <v>31</v>
      </c>
      <c r="M111" s="497" t="s">
        <v>31</v>
      </c>
      <c r="N111" s="497" t="s">
        <v>5209</v>
      </c>
      <c r="P111" s="491" t="s">
        <v>3329</v>
      </c>
      <c r="Q111" s="9">
        <v>479.93</v>
      </c>
    </row>
    <row r="112" spans="1:22" x14ac:dyDescent="0.25">
      <c r="A112" s="501">
        <v>349052001</v>
      </c>
      <c r="B112" s="500" t="s">
        <v>5210</v>
      </c>
      <c r="C112" s="501" t="s">
        <v>34</v>
      </c>
      <c r="D112" s="501" t="s">
        <v>25</v>
      </c>
      <c r="E112" s="501" t="s">
        <v>4073</v>
      </c>
      <c r="F112" s="506" t="s">
        <v>5158</v>
      </c>
      <c r="G112" s="506" t="s">
        <v>5156</v>
      </c>
      <c r="H112" s="506" t="s">
        <v>5157</v>
      </c>
      <c r="I112" s="500" t="s">
        <v>5211</v>
      </c>
      <c r="J112" s="506" t="s">
        <v>5156</v>
      </c>
      <c r="K112" s="501" t="s">
        <v>31</v>
      </c>
      <c r="L112" s="501" t="s">
        <v>31</v>
      </c>
      <c r="M112" s="501" t="s">
        <v>31</v>
      </c>
      <c r="N112" s="501" t="s">
        <v>5212</v>
      </c>
      <c r="P112" s="12" t="s">
        <v>631</v>
      </c>
      <c r="Q112" s="10">
        <f>SUM(Q110-Q109)</f>
        <v>-86.42999999999995</v>
      </c>
    </row>
    <row r="113" spans="1:22" x14ac:dyDescent="0.25">
      <c r="A113" s="497">
        <v>349053228</v>
      </c>
      <c r="B113" s="498" t="s">
        <v>5213</v>
      </c>
      <c r="C113" s="497" t="s">
        <v>24</v>
      </c>
      <c r="D113" s="497" t="s">
        <v>25</v>
      </c>
      <c r="E113" s="497" t="s">
        <v>4136</v>
      </c>
      <c r="F113" s="503" t="s">
        <v>5164</v>
      </c>
      <c r="G113" s="503" t="s">
        <v>5214</v>
      </c>
      <c r="H113" s="503" t="s">
        <v>5163</v>
      </c>
      <c r="I113" s="498" t="s">
        <v>5215</v>
      </c>
      <c r="J113" s="503" t="s">
        <v>5214</v>
      </c>
      <c r="K113" s="497" t="s">
        <v>31</v>
      </c>
      <c r="L113" s="497" t="s">
        <v>31</v>
      </c>
      <c r="M113" s="497" t="s">
        <v>31</v>
      </c>
      <c r="N113" s="497" t="s">
        <v>5216</v>
      </c>
      <c r="P113" s="491"/>
      <c r="R113" s="490"/>
      <c r="S113" s="490"/>
      <c r="T113" s="490"/>
    </row>
    <row r="114" spans="1:22" x14ac:dyDescent="0.25">
      <c r="A114" s="501">
        <v>349208563</v>
      </c>
      <c r="B114" s="500" t="s">
        <v>5217</v>
      </c>
      <c r="C114" s="501" t="s">
        <v>24</v>
      </c>
      <c r="D114" s="501" t="s">
        <v>25</v>
      </c>
      <c r="E114" s="501" t="s">
        <v>4180</v>
      </c>
      <c r="F114" s="506" t="s">
        <v>5174</v>
      </c>
      <c r="G114" s="506" t="s">
        <v>5173</v>
      </c>
      <c r="H114" s="506" t="s">
        <v>5172</v>
      </c>
      <c r="I114" s="500" t="s">
        <v>5218</v>
      </c>
      <c r="J114" s="506" t="s">
        <v>5172</v>
      </c>
      <c r="K114" s="501" t="s">
        <v>31</v>
      </c>
      <c r="L114" s="501" t="s">
        <v>31</v>
      </c>
      <c r="M114" s="501" t="s">
        <v>31</v>
      </c>
      <c r="N114" s="501" t="s">
        <v>5219</v>
      </c>
      <c r="P114" s="490" t="s">
        <v>639</v>
      </c>
      <c r="Q114" s="490"/>
      <c r="R114" s="494"/>
      <c r="S114" s="494"/>
      <c r="T114" s="494"/>
    </row>
    <row r="115" spans="1:22" ht="15" customHeight="1" x14ac:dyDescent="0.25">
      <c r="A115" s="652"/>
      <c r="B115" s="652"/>
      <c r="C115" s="652"/>
      <c r="D115" s="652"/>
      <c r="E115" s="652"/>
      <c r="F115" s="652"/>
      <c r="G115" s="652"/>
      <c r="H115" s="652"/>
      <c r="I115" s="652"/>
      <c r="J115" s="652"/>
      <c r="K115" s="497" t="s">
        <v>31</v>
      </c>
      <c r="L115" s="497" t="s">
        <v>31</v>
      </c>
      <c r="M115" s="497" t="s">
        <v>31</v>
      </c>
      <c r="N115" s="497" t="s">
        <v>5220</v>
      </c>
      <c r="P115" s="563" t="s">
        <v>5222</v>
      </c>
      <c r="Q115" s="563"/>
      <c r="R115" s="563"/>
      <c r="S115" s="563"/>
      <c r="T115" s="563"/>
      <c r="U115" s="563"/>
      <c r="V115" s="563"/>
    </row>
    <row r="116" spans="1:22" x14ac:dyDescent="0.25">
      <c r="A116" s="654" t="s">
        <v>523</v>
      </c>
      <c r="B116" s="654"/>
      <c r="C116" s="654"/>
      <c r="D116" s="654"/>
      <c r="E116" s="654"/>
      <c r="F116" s="654"/>
      <c r="G116" s="654"/>
      <c r="H116" s="654"/>
      <c r="I116" s="654"/>
      <c r="J116" s="654"/>
      <c r="K116" s="654"/>
      <c r="L116" s="654"/>
      <c r="M116" s="654" t="s">
        <v>5220</v>
      </c>
      <c r="N116" s="654"/>
      <c r="P116" s="563"/>
      <c r="Q116" s="563"/>
      <c r="R116" s="563"/>
      <c r="S116" s="563"/>
      <c r="T116" s="563"/>
      <c r="U116" s="563"/>
      <c r="V116" s="563"/>
    </row>
    <row r="117" spans="1:22" x14ac:dyDescent="0.25">
      <c r="P117" s="563"/>
      <c r="Q117" s="563"/>
      <c r="R117" s="563"/>
      <c r="S117" s="563"/>
      <c r="T117" s="563"/>
      <c r="U117" s="563"/>
      <c r="V117" s="563"/>
    </row>
    <row r="118" spans="1:22" x14ac:dyDescent="0.25">
      <c r="P118" s="563"/>
      <c r="Q118" s="563"/>
      <c r="R118" s="563"/>
      <c r="S118" s="563"/>
      <c r="T118" s="563"/>
      <c r="U118" s="563"/>
      <c r="V118" s="563"/>
    </row>
    <row r="121" spans="1:22" ht="15" customHeight="1" x14ac:dyDescent="0.25">
      <c r="A121" s="649" t="s">
        <v>4057</v>
      </c>
      <c r="B121" s="649"/>
      <c r="C121" s="649" t="s">
        <v>4058</v>
      </c>
      <c r="D121" s="649"/>
      <c r="E121" s="649"/>
      <c r="F121" s="649"/>
      <c r="G121" s="649"/>
      <c r="H121" s="649" t="s">
        <v>4059</v>
      </c>
      <c r="I121" s="649"/>
      <c r="J121" s="649" t="s">
        <v>3331</v>
      </c>
      <c r="K121" s="649"/>
      <c r="L121" s="654" t="s">
        <v>5253</v>
      </c>
      <c r="M121" s="654"/>
      <c r="N121" s="654"/>
    </row>
    <row r="122" spans="1:22" ht="15" customHeight="1" x14ac:dyDescent="0.25">
      <c r="A122" s="649" t="s">
        <v>5</v>
      </c>
      <c r="B122" s="649"/>
      <c r="C122" s="649"/>
      <c r="D122" s="649"/>
      <c r="E122" s="649"/>
      <c r="F122" s="649"/>
      <c r="G122" s="649"/>
      <c r="H122" s="649"/>
      <c r="I122" s="649"/>
      <c r="J122" s="649"/>
      <c r="K122" s="649"/>
      <c r="L122" s="649"/>
      <c r="M122" s="649"/>
      <c r="N122" s="496"/>
    </row>
    <row r="123" spans="1:22" x14ac:dyDescent="0.25">
      <c r="A123" s="513" t="s">
        <v>6</v>
      </c>
      <c r="B123" s="514" t="s">
        <v>7</v>
      </c>
      <c r="C123" s="513" t="s">
        <v>8</v>
      </c>
      <c r="D123" s="513" t="s">
        <v>9</v>
      </c>
      <c r="E123" s="513" t="s">
        <v>10</v>
      </c>
      <c r="F123" s="513" t="s">
        <v>11</v>
      </c>
      <c r="G123" s="513" t="s">
        <v>12</v>
      </c>
      <c r="H123" s="513" t="s">
        <v>13</v>
      </c>
      <c r="I123" s="514" t="s">
        <v>14</v>
      </c>
      <c r="J123" s="513" t="s">
        <v>11</v>
      </c>
      <c r="K123" s="513" t="s">
        <v>15</v>
      </c>
      <c r="L123" s="513" t="s">
        <v>16</v>
      </c>
      <c r="M123" s="513" t="s">
        <v>17</v>
      </c>
      <c r="N123" s="513" t="s">
        <v>18</v>
      </c>
      <c r="P123" s="552" t="s">
        <v>5279</v>
      </c>
      <c r="Q123" s="552"/>
    </row>
    <row r="124" spans="1:22" x14ac:dyDescent="0.25">
      <c r="A124" s="512">
        <v>350208127</v>
      </c>
      <c r="B124" s="498" t="s">
        <v>5254</v>
      </c>
      <c r="C124" s="512" t="s">
        <v>34</v>
      </c>
      <c r="D124" s="512" t="s">
        <v>25</v>
      </c>
      <c r="E124" s="512" t="s">
        <v>4136</v>
      </c>
      <c r="F124" s="503" t="s">
        <v>5237</v>
      </c>
      <c r="G124" s="503" t="s">
        <v>5233</v>
      </c>
      <c r="H124" s="503" t="s">
        <v>5236</v>
      </c>
      <c r="I124" s="498" t="s">
        <v>5255</v>
      </c>
      <c r="J124" s="503" t="s">
        <v>5233</v>
      </c>
      <c r="K124" s="512" t="s">
        <v>31</v>
      </c>
      <c r="L124" s="512" t="s">
        <v>31</v>
      </c>
      <c r="M124" s="512" t="s">
        <v>31</v>
      </c>
      <c r="N124" s="512" t="s">
        <v>5256</v>
      </c>
      <c r="P124" s="508" t="s">
        <v>634</v>
      </c>
      <c r="Q124" s="508">
        <v>2</v>
      </c>
      <c r="T124" s="14"/>
    </row>
    <row r="125" spans="1:22" x14ac:dyDescent="0.25">
      <c r="A125" s="511">
        <v>350208209</v>
      </c>
      <c r="B125" s="500" t="s">
        <v>5257</v>
      </c>
      <c r="C125" s="511" t="s">
        <v>34</v>
      </c>
      <c r="D125" s="511" t="s">
        <v>25</v>
      </c>
      <c r="E125" s="511" t="s">
        <v>4062</v>
      </c>
      <c r="F125" s="504" t="s">
        <v>5226</v>
      </c>
      <c r="G125" s="504" t="s">
        <v>5224</v>
      </c>
      <c r="H125" s="504" t="s">
        <v>5225</v>
      </c>
      <c r="I125" s="500" t="s">
        <v>5258</v>
      </c>
      <c r="J125" s="504" t="s">
        <v>5224</v>
      </c>
      <c r="K125" s="511" t="s">
        <v>31</v>
      </c>
      <c r="L125" s="511" t="s">
        <v>31</v>
      </c>
      <c r="M125" s="511" t="s">
        <v>31</v>
      </c>
      <c r="N125" s="511" t="s">
        <v>5259</v>
      </c>
      <c r="P125" s="508" t="s">
        <v>630</v>
      </c>
      <c r="Q125" s="508">
        <v>2</v>
      </c>
    </row>
    <row r="126" spans="1:22" x14ac:dyDescent="0.25">
      <c r="A126" s="652"/>
      <c r="B126" s="652"/>
      <c r="C126" s="652"/>
      <c r="D126" s="652"/>
      <c r="E126" s="652"/>
      <c r="F126" s="652"/>
      <c r="G126" s="652"/>
      <c r="H126" s="652"/>
      <c r="I126" s="652"/>
      <c r="J126" s="652"/>
      <c r="K126" s="512" t="s">
        <v>31</v>
      </c>
      <c r="L126" s="512" t="s">
        <v>31</v>
      </c>
      <c r="M126" s="512" t="s">
        <v>31</v>
      </c>
      <c r="N126" s="512" t="s">
        <v>5260</v>
      </c>
      <c r="P126" s="508" t="s">
        <v>18</v>
      </c>
      <c r="Q126" s="508">
        <f>SUM(Q124-Q125)</f>
        <v>0</v>
      </c>
    </row>
    <row r="127" spans="1:22" ht="15" customHeight="1" x14ac:dyDescent="0.25">
      <c r="A127" s="654" t="s">
        <v>523</v>
      </c>
      <c r="B127" s="654"/>
      <c r="C127" s="654"/>
      <c r="D127" s="654"/>
      <c r="E127" s="654"/>
      <c r="F127" s="654"/>
      <c r="G127" s="654"/>
      <c r="H127" s="654"/>
      <c r="I127" s="654"/>
      <c r="J127" s="654"/>
      <c r="K127" s="654"/>
      <c r="L127" s="654"/>
      <c r="M127" s="654" t="s">
        <v>5260</v>
      </c>
      <c r="N127" s="654"/>
      <c r="P127" s="508" t="s">
        <v>783</v>
      </c>
      <c r="Q127" s="508">
        <v>0</v>
      </c>
    </row>
    <row r="128" spans="1:22" ht="15" customHeight="1" x14ac:dyDescent="0.25">
      <c r="A128" s="649" t="s">
        <v>524</v>
      </c>
      <c r="B128" s="649"/>
      <c r="C128" s="649"/>
      <c r="D128" s="649"/>
      <c r="E128" s="649"/>
      <c r="F128" s="649"/>
      <c r="G128" s="649"/>
      <c r="H128" s="649"/>
      <c r="I128" s="649"/>
      <c r="J128" s="649"/>
      <c r="K128" s="649"/>
      <c r="L128" s="649"/>
      <c r="M128" s="649"/>
      <c r="N128" s="649"/>
      <c r="P128" s="508" t="s">
        <v>635</v>
      </c>
      <c r="Q128" s="9">
        <v>68</v>
      </c>
    </row>
    <row r="129" spans="1:22" x14ac:dyDescent="0.25">
      <c r="A129" s="513" t="s">
        <v>6</v>
      </c>
      <c r="B129" s="514" t="s">
        <v>7</v>
      </c>
      <c r="C129" s="513" t="s">
        <v>8</v>
      </c>
      <c r="D129" s="513" t="s">
        <v>9</v>
      </c>
      <c r="E129" s="513" t="s">
        <v>10</v>
      </c>
      <c r="F129" s="513" t="s">
        <v>11</v>
      </c>
      <c r="G129" s="513" t="s">
        <v>12</v>
      </c>
      <c r="H129" s="513" t="s">
        <v>13</v>
      </c>
      <c r="I129" s="513"/>
      <c r="J129" s="513" t="s">
        <v>11</v>
      </c>
      <c r="K129" s="513" t="s">
        <v>15</v>
      </c>
      <c r="L129" s="513" t="s">
        <v>16</v>
      </c>
      <c r="M129" s="513" t="s">
        <v>17</v>
      </c>
      <c r="N129" s="513" t="s">
        <v>18</v>
      </c>
      <c r="P129" s="508" t="s">
        <v>636</v>
      </c>
      <c r="Q129" s="295">
        <v>0</v>
      </c>
    </row>
    <row r="130" spans="1:22" x14ac:dyDescent="0.25">
      <c r="A130" s="512">
        <v>347730078</v>
      </c>
      <c r="B130" s="498" t="s">
        <v>5261</v>
      </c>
      <c r="C130" s="512" t="s">
        <v>24</v>
      </c>
      <c r="D130" s="512" t="s">
        <v>25</v>
      </c>
      <c r="E130" s="512" t="s">
        <v>4077</v>
      </c>
      <c r="F130" s="515" t="s">
        <v>5262</v>
      </c>
      <c r="G130" s="515" t="s">
        <v>5263</v>
      </c>
      <c r="H130" s="515" t="s">
        <v>5264</v>
      </c>
      <c r="I130" s="498"/>
      <c r="J130" s="515" t="s">
        <v>5265</v>
      </c>
      <c r="K130" s="512" t="s">
        <v>31</v>
      </c>
      <c r="L130" s="512" t="s">
        <v>31</v>
      </c>
      <c r="M130" s="512" t="s">
        <v>31</v>
      </c>
      <c r="N130" s="512" t="s">
        <v>5266</v>
      </c>
      <c r="P130" s="508" t="s">
        <v>3329</v>
      </c>
      <c r="Q130" s="9"/>
    </row>
    <row r="131" spans="1:22" x14ac:dyDescent="0.25">
      <c r="A131" s="511">
        <v>348601954</v>
      </c>
      <c r="B131" s="500" t="s">
        <v>5267</v>
      </c>
      <c r="C131" s="511" t="s">
        <v>24</v>
      </c>
      <c r="D131" s="511" t="s">
        <v>25</v>
      </c>
      <c r="E131" s="511" t="s">
        <v>4343</v>
      </c>
      <c r="F131" s="502" t="s">
        <v>5268</v>
      </c>
      <c r="G131" s="502" t="s">
        <v>5269</v>
      </c>
      <c r="H131" s="502" t="s">
        <v>5270</v>
      </c>
      <c r="I131" s="500"/>
      <c r="J131" s="502" t="s">
        <v>5271</v>
      </c>
      <c r="K131" s="511" t="s">
        <v>31</v>
      </c>
      <c r="L131" s="511" t="s">
        <v>31</v>
      </c>
      <c r="M131" s="511" t="s">
        <v>31</v>
      </c>
      <c r="N131" s="511" t="s">
        <v>5272</v>
      </c>
      <c r="P131" s="12" t="s">
        <v>631</v>
      </c>
      <c r="Q131" s="10">
        <f>SUM(Q129-Q128)</f>
        <v>-68</v>
      </c>
    </row>
    <row r="132" spans="1:22" x14ac:dyDescent="0.25">
      <c r="A132" s="652"/>
      <c r="B132" s="652"/>
      <c r="C132" s="652"/>
      <c r="D132" s="652"/>
      <c r="E132" s="652"/>
      <c r="F132" s="652"/>
      <c r="G132" s="652"/>
      <c r="H132" s="652"/>
      <c r="I132" s="652"/>
      <c r="J132" s="652"/>
      <c r="K132" s="512" t="s">
        <v>31</v>
      </c>
      <c r="L132" s="512" t="s">
        <v>31</v>
      </c>
      <c r="M132" s="512" t="s">
        <v>31</v>
      </c>
      <c r="N132" s="512" t="s">
        <v>5273</v>
      </c>
      <c r="P132" s="508"/>
      <c r="R132" s="507"/>
      <c r="S132" s="507"/>
      <c r="T132" s="507"/>
    </row>
    <row r="133" spans="1:22" ht="15" customHeight="1" x14ac:dyDescent="0.25">
      <c r="A133" s="655"/>
      <c r="B133" s="655"/>
      <c r="C133" s="655"/>
      <c r="D133" s="655"/>
      <c r="E133" s="655"/>
      <c r="F133" s="655"/>
      <c r="G133" s="655"/>
      <c r="H133" s="655"/>
      <c r="I133" s="655"/>
      <c r="J133" s="655"/>
      <c r="K133" s="654" t="s">
        <v>526</v>
      </c>
      <c r="L133" s="654"/>
      <c r="M133" s="654" t="s">
        <v>5273</v>
      </c>
      <c r="N133" s="654"/>
      <c r="P133" s="507" t="s">
        <v>639</v>
      </c>
      <c r="Q133" s="507"/>
      <c r="R133" s="509"/>
      <c r="S133" s="509"/>
      <c r="T133" s="509"/>
    </row>
    <row r="134" spans="1:22" ht="15" customHeight="1" x14ac:dyDescent="0.25">
      <c r="A134" s="649" t="s">
        <v>527</v>
      </c>
      <c r="B134" s="649"/>
      <c r="C134" s="649"/>
      <c r="D134" s="649"/>
      <c r="E134" s="649"/>
      <c r="F134" s="649"/>
      <c r="G134" s="649"/>
      <c r="H134" s="649"/>
      <c r="I134" s="649"/>
      <c r="J134" s="649"/>
      <c r="K134" s="649"/>
      <c r="L134" s="649"/>
      <c r="M134" s="649"/>
      <c r="N134" s="649"/>
      <c r="P134" s="563" t="s">
        <v>5280</v>
      </c>
      <c r="Q134" s="563"/>
      <c r="R134" s="563"/>
      <c r="S134" s="563"/>
      <c r="T134" s="563"/>
      <c r="U134" s="563"/>
      <c r="V134" s="563"/>
    </row>
    <row r="135" spans="1:22" x14ac:dyDescent="0.25">
      <c r="A135" s="513" t="s">
        <v>6</v>
      </c>
      <c r="B135" s="514" t="s">
        <v>7</v>
      </c>
      <c r="C135" s="513" t="s">
        <v>8</v>
      </c>
      <c r="D135" s="513" t="s">
        <v>9</v>
      </c>
      <c r="E135" s="513" t="s">
        <v>10</v>
      </c>
      <c r="F135" s="513" t="s">
        <v>11</v>
      </c>
      <c r="G135" s="513" t="s">
        <v>12</v>
      </c>
      <c r="H135" s="513" t="s">
        <v>13</v>
      </c>
      <c r="I135" s="650" t="s">
        <v>528</v>
      </c>
      <c r="J135" s="650"/>
      <c r="K135" s="651"/>
      <c r="L135" s="651"/>
      <c r="M135" s="651"/>
      <c r="N135" s="651"/>
      <c r="P135" s="563"/>
      <c r="Q135" s="563"/>
      <c r="R135" s="563"/>
      <c r="S135" s="563"/>
      <c r="T135" s="563"/>
      <c r="U135" s="563"/>
      <c r="V135" s="563"/>
    </row>
    <row r="136" spans="1:22" x14ac:dyDescent="0.25">
      <c r="A136" s="512">
        <v>350584138</v>
      </c>
      <c r="B136" s="498" t="s">
        <v>5274</v>
      </c>
      <c r="C136" s="512" t="s">
        <v>723</v>
      </c>
      <c r="D136" s="512" t="s">
        <v>25</v>
      </c>
      <c r="E136" s="512" t="s">
        <v>4130</v>
      </c>
      <c r="F136" s="503" t="s">
        <v>5275</v>
      </c>
      <c r="G136" s="503" t="s">
        <v>5246</v>
      </c>
      <c r="H136" s="503" t="s">
        <v>5245</v>
      </c>
      <c r="I136" s="498"/>
      <c r="J136" s="503" t="s">
        <v>5276</v>
      </c>
      <c r="K136" s="652"/>
      <c r="L136" s="652"/>
      <c r="M136" s="652"/>
      <c r="N136" s="652"/>
      <c r="P136" s="563"/>
      <c r="Q136" s="563"/>
      <c r="R136" s="563"/>
      <c r="S136" s="563"/>
      <c r="T136" s="563"/>
      <c r="U136" s="563"/>
      <c r="V136" s="563"/>
    </row>
    <row r="137" spans="1:22" x14ac:dyDescent="0.25">
      <c r="A137" s="511">
        <v>350581276</v>
      </c>
      <c r="B137" s="500" t="s">
        <v>5277</v>
      </c>
      <c r="C137" s="511" t="s">
        <v>723</v>
      </c>
      <c r="D137" s="511" t="s">
        <v>25</v>
      </c>
      <c r="E137" s="511" t="s">
        <v>4124</v>
      </c>
      <c r="F137" s="504" t="s">
        <v>5250</v>
      </c>
      <c r="G137" s="504" t="s">
        <v>3555</v>
      </c>
      <c r="H137" s="504" t="s">
        <v>5249</v>
      </c>
      <c r="I137" s="500"/>
      <c r="J137" s="504" t="s">
        <v>5278</v>
      </c>
      <c r="K137" s="653"/>
      <c r="L137" s="653"/>
      <c r="M137" s="653"/>
      <c r="N137" s="653"/>
      <c r="P137" s="510"/>
      <c r="Q137" s="510"/>
      <c r="R137" s="510"/>
      <c r="S137" s="510"/>
      <c r="T137" s="510"/>
      <c r="U137" s="510"/>
      <c r="V137" s="510"/>
    </row>
    <row r="142" spans="1:22" ht="15" customHeight="1" x14ac:dyDescent="0.25">
      <c r="A142" s="649" t="s">
        <v>4057</v>
      </c>
      <c r="B142" s="649"/>
      <c r="C142" s="649" t="s">
        <v>4058</v>
      </c>
      <c r="D142" s="649"/>
      <c r="E142" s="649"/>
      <c r="F142" s="649"/>
      <c r="G142" s="649"/>
      <c r="H142" s="649" t="s">
        <v>4059</v>
      </c>
      <c r="I142" s="649"/>
      <c r="J142" s="649" t="s">
        <v>3331</v>
      </c>
      <c r="K142" s="649"/>
      <c r="L142" s="654" t="s">
        <v>5324</v>
      </c>
      <c r="M142" s="654"/>
      <c r="N142" s="654"/>
    </row>
    <row r="143" spans="1:22" ht="15" customHeight="1" x14ac:dyDescent="0.25">
      <c r="A143" s="649" t="s">
        <v>5</v>
      </c>
      <c r="B143" s="649"/>
      <c r="C143" s="649"/>
      <c r="D143" s="649"/>
      <c r="E143" s="649"/>
      <c r="F143" s="649"/>
      <c r="G143" s="649"/>
      <c r="H143" s="649"/>
      <c r="I143" s="649"/>
      <c r="J143" s="649"/>
      <c r="K143" s="649"/>
      <c r="L143" s="649"/>
      <c r="M143" s="649"/>
      <c r="N143" s="496"/>
    </row>
    <row r="144" spans="1:22" x14ac:dyDescent="0.25">
      <c r="A144" s="522" t="s">
        <v>6</v>
      </c>
      <c r="B144" s="521" t="s">
        <v>7</v>
      </c>
      <c r="C144" s="522" t="s">
        <v>8</v>
      </c>
      <c r="D144" s="522" t="s">
        <v>9</v>
      </c>
      <c r="E144" s="522" t="s">
        <v>10</v>
      </c>
      <c r="F144" s="522" t="s">
        <v>11</v>
      </c>
      <c r="G144" s="522" t="s">
        <v>12</v>
      </c>
      <c r="H144" s="522" t="s">
        <v>13</v>
      </c>
      <c r="I144" s="521" t="s">
        <v>14</v>
      </c>
      <c r="J144" s="522" t="s">
        <v>11</v>
      </c>
      <c r="K144" s="522" t="s">
        <v>15</v>
      </c>
      <c r="L144" s="522" t="s">
        <v>16</v>
      </c>
      <c r="M144" s="522" t="s">
        <v>17</v>
      </c>
      <c r="N144" s="522" t="s">
        <v>18</v>
      </c>
      <c r="P144" s="552" t="s">
        <v>5356</v>
      </c>
      <c r="Q144" s="552"/>
    </row>
    <row r="145" spans="1:22" x14ac:dyDescent="0.25">
      <c r="A145" s="520">
        <v>347730078</v>
      </c>
      <c r="B145" s="498" t="s">
        <v>5261</v>
      </c>
      <c r="C145" s="520" t="s">
        <v>24</v>
      </c>
      <c r="D145" s="520" t="s">
        <v>25</v>
      </c>
      <c r="E145" s="520" t="s">
        <v>4077</v>
      </c>
      <c r="F145" s="515" t="s">
        <v>5262</v>
      </c>
      <c r="G145" s="515" t="s">
        <v>5263</v>
      </c>
      <c r="H145" s="515" t="s">
        <v>5264</v>
      </c>
      <c r="I145" s="498" t="s">
        <v>5325</v>
      </c>
      <c r="J145" s="515" t="s">
        <v>5263</v>
      </c>
      <c r="K145" s="520" t="s">
        <v>31</v>
      </c>
      <c r="L145" s="520" t="s">
        <v>31</v>
      </c>
      <c r="M145" s="520" t="s">
        <v>31</v>
      </c>
      <c r="N145" s="520" t="s">
        <v>5326</v>
      </c>
      <c r="P145" s="516" t="s">
        <v>634</v>
      </c>
      <c r="Q145" s="516">
        <v>5</v>
      </c>
      <c r="T145" s="14"/>
    </row>
    <row r="146" spans="1:22" x14ac:dyDescent="0.25">
      <c r="A146" s="519">
        <v>354383465</v>
      </c>
      <c r="B146" s="500" t="s">
        <v>5327</v>
      </c>
      <c r="C146" s="519" t="s">
        <v>34</v>
      </c>
      <c r="D146" s="519" t="s">
        <v>101</v>
      </c>
      <c r="E146" s="519" t="s">
        <v>4130</v>
      </c>
      <c r="F146" s="504" t="s">
        <v>5328</v>
      </c>
      <c r="G146" s="504" t="s">
        <v>28</v>
      </c>
      <c r="H146" s="504" t="s">
        <v>28</v>
      </c>
      <c r="I146" s="500" t="s">
        <v>5329</v>
      </c>
      <c r="J146" s="504" t="s">
        <v>5330</v>
      </c>
      <c r="K146" s="519" t="s">
        <v>31</v>
      </c>
      <c r="L146" s="519" t="s">
        <v>31</v>
      </c>
      <c r="M146" s="519" t="s">
        <v>31</v>
      </c>
      <c r="N146" s="519" t="s">
        <v>5331</v>
      </c>
      <c r="P146" s="516" t="s">
        <v>630</v>
      </c>
      <c r="Q146" s="516">
        <v>5</v>
      </c>
    </row>
    <row r="147" spans="1:22" x14ac:dyDescent="0.25">
      <c r="A147" s="520">
        <v>354386676</v>
      </c>
      <c r="B147" s="498" t="s">
        <v>5332</v>
      </c>
      <c r="C147" s="520" t="s">
        <v>34</v>
      </c>
      <c r="D147" s="520" t="s">
        <v>25</v>
      </c>
      <c r="E147" s="520" t="s">
        <v>4136</v>
      </c>
      <c r="F147" s="503" t="s">
        <v>5291</v>
      </c>
      <c r="G147" s="503" t="s">
        <v>5292</v>
      </c>
      <c r="H147" s="503" t="s">
        <v>5290</v>
      </c>
      <c r="I147" s="498" t="s">
        <v>5333</v>
      </c>
      <c r="J147" s="503" t="s">
        <v>5292</v>
      </c>
      <c r="K147" s="520" t="s">
        <v>31</v>
      </c>
      <c r="L147" s="520" t="s">
        <v>31</v>
      </c>
      <c r="M147" s="520" t="s">
        <v>31</v>
      </c>
      <c r="N147" s="520" t="s">
        <v>5334</v>
      </c>
      <c r="P147" s="516" t="s">
        <v>18</v>
      </c>
      <c r="Q147" s="516">
        <f>SUM(Q145-Q146)</f>
        <v>0</v>
      </c>
    </row>
    <row r="148" spans="1:22" x14ac:dyDescent="0.25">
      <c r="A148" s="519">
        <v>354406698</v>
      </c>
      <c r="B148" s="500" t="s">
        <v>5335</v>
      </c>
      <c r="C148" s="519" t="s">
        <v>34</v>
      </c>
      <c r="D148" s="519" t="s">
        <v>25</v>
      </c>
      <c r="E148" s="519" t="s">
        <v>4062</v>
      </c>
      <c r="F148" s="504" t="s">
        <v>5299</v>
      </c>
      <c r="G148" s="504" t="s">
        <v>5297</v>
      </c>
      <c r="H148" s="504" t="s">
        <v>5298</v>
      </c>
      <c r="I148" s="500" t="s">
        <v>5336</v>
      </c>
      <c r="J148" s="504" t="s">
        <v>5297</v>
      </c>
      <c r="K148" s="519" t="s">
        <v>31</v>
      </c>
      <c r="L148" s="519" t="s">
        <v>31</v>
      </c>
      <c r="M148" s="519" t="s">
        <v>31</v>
      </c>
      <c r="N148" s="519" t="s">
        <v>5337</v>
      </c>
      <c r="P148" s="516" t="s">
        <v>783</v>
      </c>
      <c r="Q148" s="516">
        <v>0</v>
      </c>
    </row>
    <row r="149" spans="1:22" x14ac:dyDescent="0.25">
      <c r="A149" s="520">
        <v>354419587</v>
      </c>
      <c r="B149" s="498" t="s">
        <v>5338</v>
      </c>
      <c r="C149" s="520" t="s">
        <v>34</v>
      </c>
      <c r="D149" s="520" t="s">
        <v>25</v>
      </c>
      <c r="E149" s="520" t="s">
        <v>4124</v>
      </c>
      <c r="F149" s="503" t="s">
        <v>5303</v>
      </c>
      <c r="G149" s="503" t="s">
        <v>5302</v>
      </c>
      <c r="H149" s="503" t="s">
        <v>5304</v>
      </c>
      <c r="I149" s="498" t="s">
        <v>5339</v>
      </c>
      <c r="J149" s="503" t="s">
        <v>5302</v>
      </c>
      <c r="K149" s="520" t="s">
        <v>31</v>
      </c>
      <c r="L149" s="520" t="s">
        <v>31</v>
      </c>
      <c r="M149" s="520" t="s">
        <v>31</v>
      </c>
      <c r="N149" s="520" t="s">
        <v>5340</v>
      </c>
      <c r="P149" s="516" t="s">
        <v>635</v>
      </c>
      <c r="Q149" s="9">
        <v>172.88</v>
      </c>
    </row>
    <row r="150" spans="1:22" x14ac:dyDescent="0.25">
      <c r="A150" s="652"/>
      <c r="B150" s="652"/>
      <c r="C150" s="652"/>
      <c r="D150" s="652"/>
      <c r="E150" s="652"/>
      <c r="F150" s="652"/>
      <c r="G150" s="652"/>
      <c r="H150" s="652"/>
      <c r="I150" s="652"/>
      <c r="J150" s="652"/>
      <c r="K150" s="520" t="s">
        <v>31</v>
      </c>
      <c r="L150" s="520" t="s">
        <v>31</v>
      </c>
      <c r="M150" s="520" t="s">
        <v>31</v>
      </c>
      <c r="N150" s="520" t="s">
        <v>5341</v>
      </c>
      <c r="P150" s="516" t="s">
        <v>636</v>
      </c>
      <c r="Q150" s="295">
        <v>0</v>
      </c>
    </row>
    <row r="151" spans="1:22" ht="15" customHeight="1" x14ac:dyDescent="0.25">
      <c r="A151" s="654" t="s">
        <v>523</v>
      </c>
      <c r="B151" s="654"/>
      <c r="C151" s="654"/>
      <c r="D151" s="654"/>
      <c r="E151" s="654"/>
      <c r="F151" s="654"/>
      <c r="G151" s="654"/>
      <c r="H151" s="654"/>
      <c r="I151" s="654"/>
      <c r="J151" s="654"/>
      <c r="K151" s="654"/>
      <c r="L151" s="654"/>
      <c r="M151" s="654" t="s">
        <v>5341</v>
      </c>
      <c r="N151" s="654"/>
      <c r="P151" s="516" t="s">
        <v>3329</v>
      </c>
      <c r="Q151" s="9">
        <v>239.05</v>
      </c>
    </row>
    <row r="152" spans="1:22" ht="15" customHeight="1" x14ac:dyDescent="0.25">
      <c r="A152" s="649" t="s">
        <v>524</v>
      </c>
      <c r="B152" s="649"/>
      <c r="C152" s="649"/>
      <c r="D152" s="649"/>
      <c r="E152" s="649"/>
      <c r="F152" s="649"/>
      <c r="G152" s="649"/>
      <c r="H152" s="649"/>
      <c r="I152" s="649"/>
      <c r="J152" s="649"/>
      <c r="K152" s="649"/>
      <c r="L152" s="649"/>
      <c r="M152" s="649"/>
      <c r="N152" s="649"/>
      <c r="P152" s="12" t="s">
        <v>631</v>
      </c>
      <c r="Q152" s="10">
        <f>SUM(Q150-Q149)</f>
        <v>-172.88</v>
      </c>
    </row>
    <row r="153" spans="1:22" x14ac:dyDescent="0.25">
      <c r="A153" s="522" t="s">
        <v>6</v>
      </c>
      <c r="B153" s="521" t="s">
        <v>7</v>
      </c>
      <c r="C153" s="522" t="s">
        <v>8</v>
      </c>
      <c r="D153" s="522" t="s">
        <v>9</v>
      </c>
      <c r="E153" s="522" t="s">
        <v>10</v>
      </c>
      <c r="F153" s="522" t="s">
        <v>11</v>
      </c>
      <c r="G153" s="522" t="s">
        <v>12</v>
      </c>
      <c r="H153" s="522" t="s">
        <v>13</v>
      </c>
      <c r="I153" s="522"/>
      <c r="J153" s="522" t="s">
        <v>11</v>
      </c>
      <c r="K153" s="522" t="s">
        <v>15</v>
      </c>
      <c r="L153" s="522" t="s">
        <v>16</v>
      </c>
      <c r="M153" s="522" t="s">
        <v>17</v>
      </c>
      <c r="N153" s="522" t="s">
        <v>18</v>
      </c>
      <c r="P153" s="516"/>
      <c r="R153" s="518"/>
      <c r="S153" s="518"/>
      <c r="T153" s="518"/>
    </row>
    <row r="154" spans="1:22" x14ac:dyDescent="0.25">
      <c r="A154" s="520">
        <v>354383599</v>
      </c>
      <c r="B154" s="498" t="s">
        <v>5342</v>
      </c>
      <c r="C154" s="520" t="s">
        <v>34</v>
      </c>
      <c r="D154" s="520" t="s">
        <v>25</v>
      </c>
      <c r="E154" s="520" t="s">
        <v>4130</v>
      </c>
      <c r="F154" s="503" t="s">
        <v>5287</v>
      </c>
      <c r="G154" s="503" t="s">
        <v>5286</v>
      </c>
      <c r="H154" s="503" t="s">
        <v>5285</v>
      </c>
      <c r="I154" s="498"/>
      <c r="J154" s="503" t="s">
        <v>5343</v>
      </c>
      <c r="K154" s="520" t="s">
        <v>31</v>
      </c>
      <c r="L154" s="520" t="s">
        <v>31</v>
      </c>
      <c r="M154" s="520" t="s">
        <v>31</v>
      </c>
      <c r="N154" s="520" t="s">
        <v>5344</v>
      </c>
      <c r="P154" s="518" t="s">
        <v>639</v>
      </c>
      <c r="Q154" s="518"/>
      <c r="R154" s="517"/>
      <c r="S154" s="517"/>
      <c r="T154" s="517"/>
    </row>
    <row r="155" spans="1:22" x14ac:dyDescent="0.25">
      <c r="A155" s="519">
        <v>348601954</v>
      </c>
      <c r="B155" s="500" t="s">
        <v>5267</v>
      </c>
      <c r="C155" s="519" t="s">
        <v>24</v>
      </c>
      <c r="D155" s="519" t="s">
        <v>25</v>
      </c>
      <c r="E155" s="519" t="s">
        <v>4343</v>
      </c>
      <c r="F155" s="502" t="s">
        <v>5268</v>
      </c>
      <c r="G155" s="502" t="s">
        <v>5269</v>
      </c>
      <c r="H155" s="502" t="s">
        <v>5270</v>
      </c>
      <c r="I155" s="500"/>
      <c r="J155" s="502" t="s">
        <v>5345</v>
      </c>
      <c r="K155" s="519" t="s">
        <v>31</v>
      </c>
      <c r="L155" s="519" t="s">
        <v>31</v>
      </c>
      <c r="M155" s="519" t="s">
        <v>31</v>
      </c>
      <c r="N155" s="519" t="s">
        <v>5346</v>
      </c>
      <c r="P155" s="563" t="s">
        <v>5357</v>
      </c>
      <c r="Q155" s="563"/>
      <c r="R155" s="563"/>
      <c r="S155" s="563"/>
      <c r="T155" s="563"/>
      <c r="U155" s="563"/>
      <c r="V155" s="563"/>
    </row>
    <row r="156" spans="1:22" x14ac:dyDescent="0.25">
      <c r="A156" s="520">
        <v>354431056</v>
      </c>
      <c r="B156" s="498" t="s">
        <v>5347</v>
      </c>
      <c r="C156" s="520" t="s">
        <v>34</v>
      </c>
      <c r="D156" s="520" t="s">
        <v>25</v>
      </c>
      <c r="E156" s="520" t="s">
        <v>4180</v>
      </c>
      <c r="F156" s="499" t="s">
        <v>5310</v>
      </c>
      <c r="G156" s="499" t="s">
        <v>5308</v>
      </c>
      <c r="H156" s="499" t="s">
        <v>5309</v>
      </c>
      <c r="I156" s="498"/>
      <c r="J156" s="499" t="s">
        <v>5348</v>
      </c>
      <c r="K156" s="520" t="s">
        <v>31</v>
      </c>
      <c r="L156" s="520" t="s">
        <v>31</v>
      </c>
      <c r="M156" s="520" t="s">
        <v>31</v>
      </c>
      <c r="N156" s="520" t="s">
        <v>5349</v>
      </c>
      <c r="P156" s="563"/>
      <c r="Q156" s="563"/>
      <c r="R156" s="563"/>
      <c r="S156" s="563"/>
      <c r="T156" s="563"/>
      <c r="U156" s="563"/>
      <c r="V156" s="563"/>
    </row>
    <row r="157" spans="1:22" x14ac:dyDescent="0.25">
      <c r="A157" s="652"/>
      <c r="B157" s="652"/>
      <c r="C157" s="652"/>
      <c r="D157" s="652"/>
      <c r="E157" s="652"/>
      <c r="F157" s="652"/>
      <c r="G157" s="652"/>
      <c r="H157" s="652"/>
      <c r="I157" s="652"/>
      <c r="J157" s="652"/>
      <c r="K157" s="520" t="s">
        <v>31</v>
      </c>
      <c r="L157" s="520" t="s">
        <v>31</v>
      </c>
      <c r="M157" s="520" t="s">
        <v>31</v>
      </c>
      <c r="N157" s="520" t="s">
        <v>5350</v>
      </c>
      <c r="P157" s="563"/>
      <c r="Q157" s="563"/>
      <c r="R157" s="563"/>
      <c r="S157" s="563"/>
      <c r="T157" s="563"/>
      <c r="U157" s="563"/>
      <c r="V157" s="563"/>
    </row>
    <row r="158" spans="1:22" ht="15" customHeight="1" x14ac:dyDescent="0.25">
      <c r="A158" s="655"/>
      <c r="B158" s="655"/>
      <c r="C158" s="655"/>
      <c r="D158" s="655"/>
      <c r="E158" s="655"/>
      <c r="F158" s="655"/>
      <c r="G158" s="655"/>
      <c r="H158" s="655"/>
      <c r="I158" s="655"/>
      <c r="J158" s="655"/>
      <c r="K158" s="654" t="s">
        <v>526</v>
      </c>
      <c r="L158" s="654"/>
      <c r="M158" s="654" t="s">
        <v>5350</v>
      </c>
      <c r="N158" s="654"/>
    </row>
    <row r="159" spans="1:22" ht="15" customHeight="1" x14ac:dyDescent="0.25">
      <c r="A159" s="649" t="s">
        <v>527</v>
      </c>
      <c r="B159" s="649"/>
      <c r="C159" s="649"/>
      <c r="D159" s="649"/>
      <c r="E159" s="649"/>
      <c r="F159" s="649"/>
      <c r="G159" s="649"/>
      <c r="H159" s="649"/>
      <c r="I159" s="649"/>
      <c r="J159" s="649"/>
      <c r="K159" s="649"/>
      <c r="L159" s="649"/>
      <c r="M159" s="649"/>
      <c r="N159" s="649"/>
    </row>
    <row r="160" spans="1:22" x14ac:dyDescent="0.25">
      <c r="A160" s="522" t="s">
        <v>6</v>
      </c>
      <c r="B160" s="521" t="s">
        <v>7</v>
      </c>
      <c r="C160" s="522" t="s">
        <v>8</v>
      </c>
      <c r="D160" s="522" t="s">
        <v>9</v>
      </c>
      <c r="E160" s="522" t="s">
        <v>10</v>
      </c>
      <c r="F160" s="522" t="s">
        <v>11</v>
      </c>
      <c r="G160" s="522" t="s">
        <v>12</v>
      </c>
      <c r="H160" s="522" t="s">
        <v>13</v>
      </c>
      <c r="I160" s="650" t="s">
        <v>528</v>
      </c>
      <c r="J160" s="650"/>
      <c r="K160" s="651"/>
      <c r="L160" s="651"/>
      <c r="M160" s="651"/>
      <c r="N160" s="651"/>
    </row>
    <row r="161" spans="1:14" x14ac:dyDescent="0.25">
      <c r="A161" s="520">
        <v>354457526</v>
      </c>
      <c r="B161" s="498" t="s">
        <v>5351</v>
      </c>
      <c r="C161" s="520" t="s">
        <v>1180</v>
      </c>
      <c r="D161" s="520" t="s">
        <v>25</v>
      </c>
      <c r="E161" s="520" t="s">
        <v>4343</v>
      </c>
      <c r="F161" s="505" t="s">
        <v>5352</v>
      </c>
      <c r="G161" s="505" t="s">
        <v>5353</v>
      </c>
      <c r="H161" s="505" t="s">
        <v>5354</v>
      </c>
      <c r="I161" s="498"/>
      <c r="J161" s="505" t="s">
        <v>5355</v>
      </c>
      <c r="K161" s="652"/>
      <c r="L161" s="652"/>
      <c r="M161" s="652"/>
      <c r="N161" s="652"/>
    </row>
  </sheetData>
  <mergeCells count="129">
    <mergeCell ref="P144:Q144"/>
    <mergeCell ref="P155:V157"/>
    <mergeCell ref="A152:N152"/>
    <mergeCell ref="A157:J157"/>
    <mergeCell ref="A158:J158"/>
    <mergeCell ref="K158:L158"/>
    <mergeCell ref="M158:N158"/>
    <mergeCell ref="A159:N159"/>
    <mergeCell ref="I160:J160"/>
    <mergeCell ref="K160:N160"/>
    <mergeCell ref="K161:N161"/>
    <mergeCell ref="A142:B142"/>
    <mergeCell ref="C142:G142"/>
    <mergeCell ref="H142:I142"/>
    <mergeCell ref="J142:K142"/>
    <mergeCell ref="L142:N142"/>
    <mergeCell ref="A143:M143"/>
    <mergeCell ref="A150:J150"/>
    <mergeCell ref="A151:L151"/>
    <mergeCell ref="M151:N151"/>
    <mergeCell ref="P98:V99"/>
    <mergeCell ref="A86:M86"/>
    <mergeCell ref="A96:J96"/>
    <mergeCell ref="A97:L97"/>
    <mergeCell ref="M97:N97"/>
    <mergeCell ref="P87:Q87"/>
    <mergeCell ref="P54:Q54"/>
    <mergeCell ref="P65:V66"/>
    <mergeCell ref="A53:M53"/>
    <mergeCell ref="K56:N56"/>
    <mergeCell ref="K57:N57"/>
    <mergeCell ref="A65:J65"/>
    <mergeCell ref="A66:L66"/>
    <mergeCell ref="M66:N66"/>
    <mergeCell ref="A85:B85"/>
    <mergeCell ref="C85:G85"/>
    <mergeCell ref="H85:I85"/>
    <mergeCell ref="J85:K85"/>
    <mergeCell ref="L85:N85"/>
    <mergeCell ref="K72:N72"/>
    <mergeCell ref="A79:J79"/>
    <mergeCell ref="P22:Q22"/>
    <mergeCell ref="A35:M35"/>
    <mergeCell ref="K42:N42"/>
    <mergeCell ref="A43:J43"/>
    <mergeCell ref="K40:N40"/>
    <mergeCell ref="A44:L44"/>
    <mergeCell ref="M44:N44"/>
    <mergeCell ref="P36:Q36"/>
    <mergeCell ref="P47:V48"/>
    <mergeCell ref="K41:N41"/>
    <mergeCell ref="A1:O1"/>
    <mergeCell ref="A3:B3"/>
    <mergeCell ref="C3:G3"/>
    <mergeCell ref="H3:I3"/>
    <mergeCell ref="J3:K3"/>
    <mergeCell ref="L3:N3"/>
    <mergeCell ref="P5:Q5"/>
    <mergeCell ref="P16:V17"/>
    <mergeCell ref="A20:B20"/>
    <mergeCell ref="C20:G20"/>
    <mergeCell ref="H20:I20"/>
    <mergeCell ref="J20:K20"/>
    <mergeCell ref="L20:N20"/>
    <mergeCell ref="A21:M21"/>
    <mergeCell ref="A34:B34"/>
    <mergeCell ref="C34:G34"/>
    <mergeCell ref="H34:I34"/>
    <mergeCell ref="J34:K34"/>
    <mergeCell ref="L34:N34"/>
    <mergeCell ref="A4:M4"/>
    <mergeCell ref="D15:M15"/>
    <mergeCell ref="A16:J16"/>
    <mergeCell ref="A17:L17"/>
    <mergeCell ref="M17:N17"/>
    <mergeCell ref="A50:O50"/>
    <mergeCell ref="A28:J28"/>
    <mergeCell ref="A29:L29"/>
    <mergeCell ref="M29:N29"/>
    <mergeCell ref="A52:B52"/>
    <mergeCell ref="C52:G52"/>
    <mergeCell ref="H52:I52"/>
    <mergeCell ref="J52:K52"/>
    <mergeCell ref="L52:N52"/>
    <mergeCell ref="P104:Q104"/>
    <mergeCell ref="A49:XFD49"/>
    <mergeCell ref="P115:V118"/>
    <mergeCell ref="A103:M103"/>
    <mergeCell ref="K106:N106"/>
    <mergeCell ref="K107:N107"/>
    <mergeCell ref="A115:J115"/>
    <mergeCell ref="A116:L116"/>
    <mergeCell ref="M116:N116"/>
    <mergeCell ref="A102:B102"/>
    <mergeCell ref="C102:G102"/>
    <mergeCell ref="H102:I102"/>
    <mergeCell ref="J102:K102"/>
    <mergeCell ref="L102:N102"/>
    <mergeCell ref="P82:V83"/>
    <mergeCell ref="A80:L80"/>
    <mergeCell ref="M80:N80"/>
    <mergeCell ref="P71:Q71"/>
    <mergeCell ref="A69:B69"/>
    <mergeCell ref="C69:G69"/>
    <mergeCell ref="H69:I69"/>
    <mergeCell ref="J69:K69"/>
    <mergeCell ref="L69:N69"/>
    <mergeCell ref="A70:M70"/>
    <mergeCell ref="P134:V136"/>
    <mergeCell ref="A134:N134"/>
    <mergeCell ref="I135:J135"/>
    <mergeCell ref="K135:N135"/>
    <mergeCell ref="K136:N136"/>
    <mergeCell ref="K137:N137"/>
    <mergeCell ref="A121:B121"/>
    <mergeCell ref="C121:G121"/>
    <mergeCell ref="H121:I121"/>
    <mergeCell ref="J121:K121"/>
    <mergeCell ref="L121:N121"/>
    <mergeCell ref="A122:M122"/>
    <mergeCell ref="A126:J126"/>
    <mergeCell ref="A127:L127"/>
    <mergeCell ref="M127:N127"/>
    <mergeCell ref="A128:N128"/>
    <mergeCell ref="A132:J132"/>
    <mergeCell ref="A133:J133"/>
    <mergeCell ref="K133:L133"/>
    <mergeCell ref="M133:N133"/>
    <mergeCell ref="P123:Q12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Personal expenses</vt:lpstr>
      <vt:lpstr>Expenditure record</vt:lpstr>
      <vt:lpstr>2020 Live account record</vt:lpstr>
      <vt:lpstr>2021 Live account record</vt:lpstr>
      <vt:lpstr>Live account</vt:lpstr>
      <vt:lpstr>Nick Shawn's strategy test</vt:lpstr>
      <vt:lpstr>Trading demo(30 Mar-26 Jun)</vt:lpstr>
      <vt:lpstr>Shezi</vt:lpstr>
      <vt:lpstr>2021 Falcon Demo</vt:lpstr>
      <vt:lpstr>Journal</vt:lpstr>
      <vt:lpstr>Falcon Backtesting</vt:lpstr>
      <vt:lpstr>Test 1-3 and 1-2 RR</vt:lpstr>
      <vt:lpstr>Brokers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Banele Mlamleli</dc:creator>
  <cp:lastModifiedBy>Shaun</cp:lastModifiedBy>
  <dcterms:created xsi:type="dcterms:W3CDTF">2015-06-05T18:17:20Z</dcterms:created>
  <dcterms:modified xsi:type="dcterms:W3CDTF">2021-11-03T14:24:28Z</dcterms:modified>
</cp:coreProperties>
</file>