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uh\Documents\FINANCE\financial modelling\the valuation school\"/>
    </mc:Choice>
  </mc:AlternateContent>
  <workbookProtection workbookPassword="C58F" revisionsPassword="C58F" lockStructure="1" lockRevision="1"/>
  <bookViews>
    <workbookView xWindow="0" yWindow="0" windowWidth="23040" windowHeight="9780" firstSheet="4" activeTab="10"/>
  </bookViews>
  <sheets>
    <sheet name="VAR Calculation" sheetId="1" state="hidden" r:id="rId1"/>
    <sheet name="Monte Carlo Simulation" sheetId="2" state="hidden" r:id="rId2"/>
    <sheet name="Historical FS" sheetId="3" r:id="rId3"/>
    <sheet name="Assumptions" sheetId="4" r:id="rId4"/>
    <sheet name="Debt Schedule" sheetId="5" r:id="rId5"/>
    <sheet name="Asset Schedule" sheetId="6" r:id="rId6"/>
    <sheet name="Beta Calculation" sheetId="7" r:id="rId7"/>
    <sheet name="P&amp;L" sheetId="8" r:id="rId8"/>
    <sheet name="Balance Sheet" sheetId="9" r:id="rId9"/>
    <sheet name="Cash Flow Statement" sheetId="10" r:id="rId10"/>
    <sheet name="Valuation" sheetId="11" r:id="rId11"/>
  </sheets>
  <definedNames>
    <definedName name="_xlnm._FilterDatabase" localSheetId="1" hidden="1">'Monte Carlo Simulation'!$D$1:$D$624</definedName>
    <definedName name="_xlnm._FilterDatabase" localSheetId="0" hidden="1">'VAR Calculation'!$D$1:$D$624</definedName>
    <definedName name="_xlchart.v1.0" hidden="1">'VAR Calculation'!$D$3:$D$596</definedName>
    <definedName name="_xlchart.v1.1" hidden="1">'Monte Carlo Simulation'!$F$3:$F$1000</definedName>
    <definedName name="Z_90B12C1D_6333_404A_B82C_8C3C024D71F8_.wvu.FilterData" localSheetId="1" hidden="1">'Monte Carlo Simulation'!$D$1:$D$624</definedName>
    <definedName name="Z_90B12C1D_6333_404A_B82C_8C3C024D71F8_.wvu.FilterData" localSheetId="0" hidden="1">'VAR Calculation'!$D$1:$D$624</definedName>
  </definedNames>
  <calcPr calcId="162913"/>
  <customWorkbookViews>
    <customWorkbookView name="SHOUHAM. B.BANERJEE - Personal View" guid="{90B12C1D-6333-404A-B82C-8C3C024D71F8}" mergeInterval="0" personalView="1" maximized="1" xWindow="-9" yWindow="-9" windowWidth="1938" windowHeight="1098" activeSheetId="11"/>
  </customWorkbookViews>
</workbook>
</file>

<file path=xl/calcChain.xml><?xml version="1.0" encoding="utf-8"?>
<calcChain xmlns="http://schemas.openxmlformats.org/spreadsheetml/2006/main">
  <c r="E6" i="11" l="1"/>
  <c r="F10" i="5" l="1"/>
  <c r="G10" i="5"/>
  <c r="H10" i="5"/>
  <c r="I10" i="5"/>
  <c r="J10" i="5"/>
  <c r="K10" i="5"/>
  <c r="L10" i="5"/>
  <c r="M10" i="5"/>
  <c r="N10" i="5"/>
  <c r="O10" i="5"/>
  <c r="P10" i="5"/>
  <c r="E10" i="5"/>
  <c r="R6" i="5" l="1"/>
  <c r="S6" i="5"/>
  <c r="T6" i="5"/>
  <c r="U6" i="5"/>
  <c r="V6" i="5"/>
  <c r="W6" i="5"/>
  <c r="Q6" i="5"/>
  <c r="M5" i="7" l="1"/>
  <c r="M4" i="7"/>
  <c r="M3" i="7" l="1"/>
  <c r="F4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F8" i="6" l="1"/>
  <c r="G8" i="6"/>
  <c r="H8" i="6"/>
  <c r="I8" i="6"/>
  <c r="J8" i="6"/>
  <c r="K8" i="6"/>
  <c r="L8" i="6"/>
  <c r="M8" i="6"/>
  <c r="N8" i="6"/>
  <c r="O8" i="6"/>
  <c r="P8" i="6"/>
  <c r="E8" i="6"/>
  <c r="Q36" i="9"/>
  <c r="R36" i="9"/>
  <c r="S36" i="9"/>
  <c r="T36" i="9"/>
  <c r="U36" i="9"/>
  <c r="V36" i="9"/>
  <c r="W36" i="9"/>
  <c r="F9" i="6"/>
  <c r="G9" i="6"/>
  <c r="H9" i="6"/>
  <c r="I9" i="6"/>
  <c r="J9" i="6"/>
  <c r="K9" i="6"/>
  <c r="L9" i="6"/>
  <c r="M9" i="6"/>
  <c r="N9" i="6"/>
  <c r="O9" i="6"/>
  <c r="P9" i="6"/>
  <c r="E9" i="6"/>
  <c r="R4" i="4" l="1"/>
  <c r="S4" i="4"/>
  <c r="T4" i="4" s="1"/>
  <c r="Q4" i="4"/>
  <c r="U4" i="4" l="1"/>
  <c r="V4" i="4" s="1"/>
  <c r="W4" i="4" s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 s="1"/>
  <c r="S2" i="10" s="1"/>
  <c r="T2" i="10" s="1"/>
  <c r="U2" i="10" s="1"/>
  <c r="V2" i="10" s="1"/>
  <c r="W2" i="10" s="1"/>
  <c r="O23" i="11"/>
  <c r="P4" i="11"/>
  <c r="Q4" i="11"/>
  <c r="R4" i="11"/>
  <c r="S4" i="11"/>
  <c r="T4" i="11"/>
  <c r="U4" i="11"/>
  <c r="O4" i="11"/>
  <c r="E11" i="11" l="1"/>
  <c r="E12" i="11" s="1"/>
  <c r="E10" i="11"/>
  <c r="E5" i="11"/>
  <c r="E7" i="11" l="1"/>
  <c r="E13" i="11" s="1"/>
  <c r="S15" i="11" l="1"/>
  <c r="T15" i="11"/>
  <c r="O15" i="11"/>
  <c r="R15" i="11"/>
  <c r="Q15" i="11"/>
  <c r="P15" i="11"/>
  <c r="U15" i="11"/>
  <c r="G31" i="10"/>
  <c r="H31" i="10"/>
  <c r="I31" i="10"/>
  <c r="J31" i="10"/>
  <c r="K31" i="10"/>
  <c r="L31" i="10"/>
  <c r="M31" i="10"/>
  <c r="N31" i="10"/>
  <c r="O31" i="10"/>
  <c r="P31" i="10"/>
  <c r="F31" i="10"/>
  <c r="F25" i="10"/>
  <c r="G25" i="10"/>
  <c r="H25" i="10"/>
  <c r="I25" i="10"/>
  <c r="J25" i="10"/>
  <c r="K25" i="10"/>
  <c r="L25" i="10"/>
  <c r="M25" i="10"/>
  <c r="N25" i="10"/>
  <c r="O25" i="10"/>
  <c r="P25" i="10"/>
  <c r="Q21" i="8"/>
  <c r="R20" i="8"/>
  <c r="R21" i="8" s="1"/>
  <c r="O11" i="5"/>
  <c r="P11" i="5"/>
  <c r="Q11" i="5" s="1"/>
  <c r="N11" i="5"/>
  <c r="K11" i="5"/>
  <c r="G11" i="5"/>
  <c r="F11" i="5"/>
  <c r="G9" i="5"/>
  <c r="M9" i="5"/>
  <c r="N9" i="5"/>
  <c r="O9" i="5"/>
  <c r="P9" i="5"/>
  <c r="Q5" i="5"/>
  <c r="P6" i="5"/>
  <c r="O6" i="5"/>
  <c r="F6" i="5"/>
  <c r="G5" i="5"/>
  <c r="H5" i="5"/>
  <c r="N5" i="5"/>
  <c r="O5" i="5"/>
  <c r="P5" i="5"/>
  <c r="F5" i="5"/>
  <c r="F8" i="5"/>
  <c r="F9" i="5" s="1"/>
  <c r="G8" i="5"/>
  <c r="H8" i="5"/>
  <c r="H9" i="5" s="1"/>
  <c r="I8" i="5"/>
  <c r="I9" i="5" s="1"/>
  <c r="J8" i="5"/>
  <c r="J9" i="5" s="1"/>
  <c r="K8" i="5"/>
  <c r="K9" i="5" s="1"/>
  <c r="L8" i="5"/>
  <c r="L9" i="5" s="1"/>
  <c r="M8" i="5"/>
  <c r="N8" i="5"/>
  <c r="O8" i="5"/>
  <c r="P8" i="5"/>
  <c r="E8" i="5"/>
  <c r="W10" i="4"/>
  <c r="R15" i="8"/>
  <c r="S15" i="8"/>
  <c r="T15" i="8"/>
  <c r="U15" i="8"/>
  <c r="V15" i="8"/>
  <c r="W15" i="8"/>
  <c r="Q15" i="8"/>
  <c r="R10" i="4"/>
  <c r="S10" i="4"/>
  <c r="T10" i="4"/>
  <c r="U10" i="4"/>
  <c r="V10" i="4"/>
  <c r="Q10" i="4"/>
  <c r="G11" i="6"/>
  <c r="H11" i="6"/>
  <c r="I11" i="6"/>
  <c r="J11" i="6"/>
  <c r="K11" i="6"/>
  <c r="L11" i="6"/>
  <c r="Q11" i="6" s="1"/>
  <c r="M11" i="6"/>
  <c r="N11" i="6"/>
  <c r="O11" i="6"/>
  <c r="P11" i="6"/>
  <c r="F11" i="6"/>
  <c r="K5" i="6"/>
  <c r="L5" i="6"/>
  <c r="M5" i="6"/>
  <c r="N5" i="6"/>
  <c r="O5" i="6"/>
  <c r="P5" i="6"/>
  <c r="F5" i="6"/>
  <c r="G5" i="6"/>
  <c r="H5" i="6"/>
  <c r="I5" i="6"/>
  <c r="J5" i="6"/>
  <c r="Q5" i="6"/>
  <c r="F18" i="4"/>
  <c r="R18" i="4" s="1"/>
  <c r="S18" i="4" s="1"/>
  <c r="G18" i="4"/>
  <c r="H18" i="4"/>
  <c r="I18" i="4"/>
  <c r="J18" i="4"/>
  <c r="K18" i="4"/>
  <c r="L18" i="4"/>
  <c r="M18" i="4"/>
  <c r="N18" i="4"/>
  <c r="O18" i="4"/>
  <c r="P18" i="4"/>
  <c r="E18" i="4"/>
  <c r="Q18" i="4" s="1"/>
  <c r="F17" i="4"/>
  <c r="G17" i="4"/>
  <c r="H17" i="4"/>
  <c r="I17" i="4"/>
  <c r="J17" i="4"/>
  <c r="K17" i="4"/>
  <c r="L17" i="4"/>
  <c r="M17" i="4"/>
  <c r="N17" i="4"/>
  <c r="O17" i="4"/>
  <c r="P17" i="4"/>
  <c r="E17" i="4"/>
  <c r="Q17" i="4" s="1"/>
  <c r="F16" i="4"/>
  <c r="G16" i="4"/>
  <c r="H16" i="4"/>
  <c r="I16" i="4"/>
  <c r="J16" i="4"/>
  <c r="Q16" i="4" s="1"/>
  <c r="K16" i="4"/>
  <c r="R16" i="4" s="1"/>
  <c r="L16" i="4"/>
  <c r="M16" i="4"/>
  <c r="N16" i="4"/>
  <c r="O16" i="4"/>
  <c r="P16" i="4"/>
  <c r="E16" i="4"/>
  <c r="F15" i="4"/>
  <c r="R15" i="4" s="1"/>
  <c r="G15" i="4"/>
  <c r="H15" i="4"/>
  <c r="I15" i="4"/>
  <c r="S15" i="4" s="1"/>
  <c r="J15" i="4"/>
  <c r="K15" i="4"/>
  <c r="L15" i="4"/>
  <c r="M15" i="4"/>
  <c r="N15" i="4"/>
  <c r="O15" i="4"/>
  <c r="P15" i="4"/>
  <c r="E15" i="4"/>
  <c r="Q15" i="4" s="1"/>
  <c r="F14" i="4"/>
  <c r="G14" i="4"/>
  <c r="H14" i="4"/>
  <c r="I14" i="4"/>
  <c r="J14" i="4"/>
  <c r="K14" i="4"/>
  <c r="L14" i="4"/>
  <c r="M14" i="4"/>
  <c r="N14" i="4"/>
  <c r="O14" i="4"/>
  <c r="P14" i="4"/>
  <c r="E14" i="4"/>
  <c r="F10" i="4"/>
  <c r="G10" i="4"/>
  <c r="H10" i="4"/>
  <c r="I10" i="4"/>
  <c r="J10" i="4"/>
  <c r="K10" i="4"/>
  <c r="L10" i="4"/>
  <c r="M10" i="4"/>
  <c r="N10" i="4"/>
  <c r="O10" i="4"/>
  <c r="P10" i="4"/>
  <c r="E10" i="4"/>
  <c r="G9" i="4"/>
  <c r="K9" i="4"/>
  <c r="N9" i="4"/>
  <c r="O9" i="4"/>
  <c r="P9" i="4"/>
  <c r="Q9" i="4" s="1"/>
  <c r="R9" i="4" s="1"/>
  <c r="S9" i="4" s="1"/>
  <c r="T9" i="4" s="1"/>
  <c r="U9" i="4" s="1"/>
  <c r="V9" i="4" s="1"/>
  <c r="W9" i="4" s="1"/>
  <c r="F9" i="4"/>
  <c r="G8" i="4"/>
  <c r="H8" i="4"/>
  <c r="Q8" i="4" s="1"/>
  <c r="I8" i="4"/>
  <c r="J8" i="4"/>
  <c r="K8" i="4"/>
  <c r="L8" i="4"/>
  <c r="M8" i="4"/>
  <c r="N8" i="4"/>
  <c r="O8" i="4"/>
  <c r="P8" i="4"/>
  <c r="F8" i="4"/>
  <c r="D32" i="3"/>
  <c r="E32" i="3"/>
  <c r="F32" i="3"/>
  <c r="G32" i="3"/>
  <c r="H32" i="3"/>
  <c r="I32" i="3"/>
  <c r="J32" i="3"/>
  <c r="K32" i="3"/>
  <c r="L32" i="3"/>
  <c r="M32" i="3"/>
  <c r="N32" i="3"/>
  <c r="C32" i="3"/>
  <c r="D64" i="3"/>
  <c r="E64" i="3"/>
  <c r="F64" i="3"/>
  <c r="G64" i="3"/>
  <c r="H64" i="3"/>
  <c r="I64" i="3"/>
  <c r="J64" i="3"/>
  <c r="K64" i="3"/>
  <c r="L64" i="3"/>
  <c r="M64" i="3"/>
  <c r="N64" i="3"/>
  <c r="C64" i="3"/>
  <c r="D62" i="3"/>
  <c r="E62" i="3"/>
  <c r="F62" i="3"/>
  <c r="G62" i="3"/>
  <c r="H62" i="3"/>
  <c r="I62" i="3"/>
  <c r="J62" i="3"/>
  <c r="K62" i="3"/>
  <c r="L62" i="3"/>
  <c r="M62" i="3"/>
  <c r="N62" i="3"/>
  <c r="C62" i="3"/>
  <c r="D54" i="3"/>
  <c r="E54" i="3"/>
  <c r="F54" i="3"/>
  <c r="G54" i="3"/>
  <c r="H54" i="3"/>
  <c r="I54" i="3"/>
  <c r="J54" i="3"/>
  <c r="K54" i="3"/>
  <c r="L54" i="3"/>
  <c r="M54" i="3"/>
  <c r="N54" i="3"/>
  <c r="C54" i="3"/>
  <c r="D61" i="3"/>
  <c r="E61" i="3"/>
  <c r="F61" i="3"/>
  <c r="G61" i="3"/>
  <c r="H61" i="3"/>
  <c r="I61" i="3"/>
  <c r="J61" i="3"/>
  <c r="K61" i="3"/>
  <c r="L61" i="3"/>
  <c r="M61" i="3"/>
  <c r="N61" i="3"/>
  <c r="C61" i="3"/>
  <c r="D37" i="3"/>
  <c r="E37" i="3"/>
  <c r="F37" i="3"/>
  <c r="G37" i="3"/>
  <c r="H37" i="3"/>
  <c r="I37" i="3"/>
  <c r="J37" i="3"/>
  <c r="K37" i="3"/>
  <c r="L37" i="3"/>
  <c r="M37" i="3"/>
  <c r="N37" i="3"/>
  <c r="C37" i="3"/>
  <c r="D51" i="3"/>
  <c r="E51" i="3"/>
  <c r="F51" i="3"/>
  <c r="G51" i="3"/>
  <c r="H51" i="3"/>
  <c r="I51" i="3"/>
  <c r="J51" i="3"/>
  <c r="K51" i="3"/>
  <c r="L51" i="3"/>
  <c r="M51" i="3"/>
  <c r="N51" i="3"/>
  <c r="C51" i="3"/>
  <c r="D27" i="3"/>
  <c r="E27" i="3"/>
  <c r="F27" i="3"/>
  <c r="G27" i="3"/>
  <c r="H27" i="3"/>
  <c r="I27" i="3"/>
  <c r="J27" i="3"/>
  <c r="K27" i="3"/>
  <c r="L27" i="3"/>
  <c r="M27" i="3"/>
  <c r="N27" i="3"/>
  <c r="C27" i="3"/>
  <c r="F7" i="4"/>
  <c r="G7" i="4"/>
  <c r="H7" i="4"/>
  <c r="I7" i="4"/>
  <c r="J7" i="4"/>
  <c r="Q7" i="4" s="1"/>
  <c r="K7" i="4"/>
  <c r="L7" i="4"/>
  <c r="M7" i="4"/>
  <c r="N7" i="4"/>
  <c r="O7" i="4"/>
  <c r="P7" i="4"/>
  <c r="E7" i="4"/>
  <c r="F5" i="4"/>
  <c r="F6" i="4" s="1"/>
  <c r="G5" i="4"/>
  <c r="G6" i="4" s="1"/>
  <c r="H5" i="4"/>
  <c r="H6" i="4" s="1"/>
  <c r="I5" i="4"/>
  <c r="I6" i="4" s="1"/>
  <c r="J5" i="4"/>
  <c r="J6" i="4" s="1"/>
  <c r="K5" i="4"/>
  <c r="K6" i="4" s="1"/>
  <c r="L5" i="4"/>
  <c r="L6" i="4" s="1"/>
  <c r="M5" i="4"/>
  <c r="M6" i="4" s="1"/>
  <c r="N5" i="4"/>
  <c r="N6" i="4" s="1"/>
  <c r="O5" i="4"/>
  <c r="O6" i="4" s="1"/>
  <c r="P5" i="4"/>
  <c r="P6" i="4" s="1"/>
  <c r="E5" i="4"/>
  <c r="E6" i="4" s="1"/>
  <c r="G4" i="4"/>
  <c r="H4" i="4"/>
  <c r="I4" i="4"/>
  <c r="J4" i="4"/>
  <c r="K4" i="4"/>
  <c r="L4" i="4"/>
  <c r="M4" i="4"/>
  <c r="N4" i="4"/>
  <c r="O4" i="4"/>
  <c r="P4" i="4"/>
  <c r="F4" i="4"/>
  <c r="Q10" i="5" l="1"/>
  <c r="Q11" i="8" s="1"/>
  <c r="R11" i="5"/>
  <c r="S11" i="5" s="1"/>
  <c r="T11" i="5" s="1"/>
  <c r="U11" i="5" s="1"/>
  <c r="V11" i="5" s="1"/>
  <c r="W11" i="5" s="1"/>
  <c r="O27" i="10"/>
  <c r="R11" i="6"/>
  <c r="S11" i="6" s="1"/>
  <c r="G27" i="10"/>
  <c r="I27" i="10"/>
  <c r="R8" i="4"/>
  <c r="S16" i="4"/>
  <c r="S17" i="4"/>
  <c r="T17" i="4" s="1"/>
  <c r="U17" i="4" s="1"/>
  <c r="R17" i="4"/>
  <c r="R7" i="4"/>
  <c r="T15" i="4"/>
  <c r="Q14" i="4"/>
  <c r="Q5" i="4"/>
  <c r="S20" i="8"/>
  <c r="R14" i="10"/>
  <c r="Q14" i="10"/>
  <c r="T26" i="9"/>
  <c r="L5" i="5"/>
  <c r="K5" i="5"/>
  <c r="M5" i="5"/>
  <c r="J5" i="5"/>
  <c r="I5" i="5"/>
  <c r="T18" i="4"/>
  <c r="U18" i="4"/>
  <c r="Q6" i="4"/>
  <c r="T11" i="6"/>
  <c r="U11" i="6" s="1"/>
  <c r="V11" i="6" s="1"/>
  <c r="E35" i="9"/>
  <c r="F35" i="9"/>
  <c r="F26" i="10" s="1"/>
  <c r="F27" i="10" s="1"/>
  <c r="G35" i="9"/>
  <c r="G26" i="10" s="1"/>
  <c r="H35" i="9"/>
  <c r="H26" i="10" s="1"/>
  <c r="H27" i="10" s="1"/>
  <c r="I35" i="9"/>
  <c r="I26" i="10" s="1"/>
  <c r="J35" i="9"/>
  <c r="J26" i="10" s="1"/>
  <c r="J27" i="10" s="1"/>
  <c r="K35" i="9"/>
  <c r="K26" i="10" s="1"/>
  <c r="K27" i="10" s="1"/>
  <c r="L35" i="9"/>
  <c r="L26" i="10" s="1"/>
  <c r="L27" i="10" s="1"/>
  <c r="M35" i="9"/>
  <c r="M26" i="10" s="1"/>
  <c r="M27" i="10" s="1"/>
  <c r="N35" i="9"/>
  <c r="N26" i="10" s="1"/>
  <c r="N27" i="10" s="1"/>
  <c r="O35" i="9"/>
  <c r="O26" i="10" s="1"/>
  <c r="P35" i="9"/>
  <c r="F34" i="9"/>
  <c r="G34" i="9"/>
  <c r="H34" i="9"/>
  <c r="I34" i="9"/>
  <c r="J34" i="9"/>
  <c r="K34" i="9"/>
  <c r="L34" i="9"/>
  <c r="M34" i="9"/>
  <c r="N34" i="9"/>
  <c r="O34" i="9"/>
  <c r="P34" i="9"/>
  <c r="E34" i="9"/>
  <c r="E32" i="9"/>
  <c r="F32" i="9"/>
  <c r="G32" i="9"/>
  <c r="H32" i="9"/>
  <c r="I32" i="9"/>
  <c r="J32" i="9"/>
  <c r="K32" i="9"/>
  <c r="L32" i="9"/>
  <c r="M32" i="9"/>
  <c r="N32" i="9"/>
  <c r="O32" i="9"/>
  <c r="P32" i="9"/>
  <c r="F31" i="9"/>
  <c r="G31" i="9"/>
  <c r="H31" i="9"/>
  <c r="I31" i="9"/>
  <c r="J31" i="9"/>
  <c r="K31" i="9"/>
  <c r="L31" i="9"/>
  <c r="M31" i="9"/>
  <c r="N31" i="9"/>
  <c r="O31" i="9"/>
  <c r="P31" i="9"/>
  <c r="E31" i="9"/>
  <c r="E24" i="9"/>
  <c r="F24" i="9"/>
  <c r="G24" i="9"/>
  <c r="H24" i="9"/>
  <c r="I24" i="9"/>
  <c r="J24" i="9"/>
  <c r="K24" i="9"/>
  <c r="L24" i="9"/>
  <c r="M12" i="10" s="1"/>
  <c r="M24" i="9"/>
  <c r="N12" i="10" s="1"/>
  <c r="N24" i="9"/>
  <c r="O24" i="9"/>
  <c r="P24" i="9"/>
  <c r="E25" i="9"/>
  <c r="E38" i="10" s="1"/>
  <c r="F37" i="10" s="1"/>
  <c r="F25" i="9"/>
  <c r="F38" i="10" s="1"/>
  <c r="G37" i="10" s="1"/>
  <c r="G25" i="9"/>
  <c r="G38" i="10" s="1"/>
  <c r="H37" i="10" s="1"/>
  <c r="H25" i="9"/>
  <c r="H38" i="10" s="1"/>
  <c r="I37" i="10" s="1"/>
  <c r="I25" i="9"/>
  <c r="I38" i="10" s="1"/>
  <c r="J37" i="10" s="1"/>
  <c r="J25" i="9"/>
  <c r="J38" i="10" s="1"/>
  <c r="K37" i="10" s="1"/>
  <c r="K25" i="9"/>
  <c r="K38" i="10" s="1"/>
  <c r="L37" i="10" s="1"/>
  <c r="L25" i="9"/>
  <c r="L38" i="10" s="1"/>
  <c r="M37" i="10" s="1"/>
  <c r="M25" i="9"/>
  <c r="M38" i="10" s="1"/>
  <c r="N37" i="10" s="1"/>
  <c r="N25" i="9"/>
  <c r="N38" i="10" s="1"/>
  <c r="O37" i="10" s="1"/>
  <c r="O25" i="9"/>
  <c r="O38" i="10" s="1"/>
  <c r="P37" i="10" s="1"/>
  <c r="P25" i="9"/>
  <c r="E26" i="9"/>
  <c r="F14" i="10" s="1"/>
  <c r="F26" i="9"/>
  <c r="G26" i="9"/>
  <c r="H26" i="9"/>
  <c r="I26" i="9"/>
  <c r="J26" i="9"/>
  <c r="K26" i="9"/>
  <c r="L26" i="9"/>
  <c r="M26" i="9"/>
  <c r="N26" i="9"/>
  <c r="O26" i="9"/>
  <c r="P26" i="9"/>
  <c r="Q26" i="9" s="1"/>
  <c r="R26" i="9" s="1"/>
  <c r="S26" i="9" s="1"/>
  <c r="E27" i="9"/>
  <c r="F27" i="9"/>
  <c r="G27" i="9"/>
  <c r="H27" i="9"/>
  <c r="I13" i="10" s="1"/>
  <c r="I27" i="9"/>
  <c r="J13" i="10" s="1"/>
  <c r="J27" i="9"/>
  <c r="K27" i="9"/>
  <c r="L27" i="9"/>
  <c r="M27" i="9"/>
  <c r="N27" i="9"/>
  <c r="O27" i="9"/>
  <c r="P27" i="9"/>
  <c r="F23" i="9"/>
  <c r="G23" i="9"/>
  <c r="H23" i="9"/>
  <c r="I23" i="9"/>
  <c r="J23" i="9"/>
  <c r="K23" i="9"/>
  <c r="L23" i="9"/>
  <c r="M23" i="9"/>
  <c r="N11" i="10" s="1"/>
  <c r="N23" i="9"/>
  <c r="O11" i="10" s="1"/>
  <c r="O23" i="9"/>
  <c r="P23" i="9"/>
  <c r="E23" i="9"/>
  <c r="E18" i="9"/>
  <c r="F18" i="9"/>
  <c r="F16" i="10" s="1"/>
  <c r="G18" i="9"/>
  <c r="G16" i="10" s="1"/>
  <c r="H18" i="9"/>
  <c r="H16" i="10" s="1"/>
  <c r="I18" i="9"/>
  <c r="I16" i="10" s="1"/>
  <c r="J18" i="9"/>
  <c r="J16" i="10" s="1"/>
  <c r="K18" i="9"/>
  <c r="K16" i="10" s="1"/>
  <c r="L18" i="9"/>
  <c r="L16" i="10" s="1"/>
  <c r="M18" i="9"/>
  <c r="M16" i="10" s="1"/>
  <c r="N18" i="9"/>
  <c r="N16" i="10" s="1"/>
  <c r="O18" i="9"/>
  <c r="O16" i="10" s="1"/>
  <c r="P18" i="9"/>
  <c r="P16" i="10" s="1"/>
  <c r="F17" i="9"/>
  <c r="G17" i="9"/>
  <c r="G17" i="10" s="1"/>
  <c r="H17" i="9"/>
  <c r="H17" i="10" s="1"/>
  <c r="I17" i="9"/>
  <c r="I17" i="10" s="1"/>
  <c r="J17" i="9"/>
  <c r="J17" i="10" s="1"/>
  <c r="K17" i="9"/>
  <c r="K17" i="10" s="1"/>
  <c r="L17" i="9"/>
  <c r="L17" i="10" s="1"/>
  <c r="M17" i="9"/>
  <c r="M17" i="10" s="1"/>
  <c r="N17" i="9"/>
  <c r="N17" i="10" s="1"/>
  <c r="O17" i="9"/>
  <c r="O17" i="10" s="1"/>
  <c r="P17" i="9"/>
  <c r="P17" i="10" s="1"/>
  <c r="E17" i="9"/>
  <c r="F16" i="9"/>
  <c r="G16" i="9"/>
  <c r="H16" i="9"/>
  <c r="I16" i="9"/>
  <c r="J16" i="9"/>
  <c r="K16" i="9"/>
  <c r="L16" i="9"/>
  <c r="M16" i="9"/>
  <c r="N16" i="9"/>
  <c r="O16" i="9"/>
  <c r="P16" i="9"/>
  <c r="Q16" i="9" s="1"/>
  <c r="R16" i="9" s="1"/>
  <c r="S16" i="9" s="1"/>
  <c r="T16" i="9" s="1"/>
  <c r="U16" i="9" s="1"/>
  <c r="V16" i="9" s="1"/>
  <c r="W16" i="9" s="1"/>
  <c r="E16" i="9"/>
  <c r="F15" i="9"/>
  <c r="F15" i="10" s="1"/>
  <c r="G15" i="9"/>
  <c r="G15" i="10" s="1"/>
  <c r="H15" i="9"/>
  <c r="H15" i="10" s="1"/>
  <c r="I15" i="9"/>
  <c r="I15" i="10" s="1"/>
  <c r="J15" i="9"/>
  <c r="J15" i="10" s="1"/>
  <c r="K15" i="9"/>
  <c r="K15" i="10" s="1"/>
  <c r="L15" i="9"/>
  <c r="L15" i="10" s="1"/>
  <c r="M15" i="9"/>
  <c r="M15" i="10" s="1"/>
  <c r="N15" i="9"/>
  <c r="O15" i="9"/>
  <c r="O15" i="10" s="1"/>
  <c r="P15" i="9"/>
  <c r="P15" i="10" s="1"/>
  <c r="E15" i="9"/>
  <c r="E12" i="9"/>
  <c r="F12" i="9"/>
  <c r="G12" i="9"/>
  <c r="H12" i="9"/>
  <c r="I12" i="9"/>
  <c r="J12" i="9"/>
  <c r="K12" i="9"/>
  <c r="L12" i="9"/>
  <c r="M12" i="9"/>
  <c r="N12" i="9"/>
  <c r="O12" i="9"/>
  <c r="P12" i="9"/>
  <c r="F11" i="9"/>
  <c r="G11" i="9"/>
  <c r="H11" i="9"/>
  <c r="I11" i="9"/>
  <c r="J11" i="9"/>
  <c r="K11" i="9"/>
  <c r="L11" i="9"/>
  <c r="M11" i="9"/>
  <c r="N11" i="9"/>
  <c r="O11" i="9"/>
  <c r="P11" i="9"/>
  <c r="E11" i="9"/>
  <c r="E7" i="9"/>
  <c r="F7" i="9"/>
  <c r="F8" i="9" s="1"/>
  <c r="G7" i="9"/>
  <c r="H7" i="9"/>
  <c r="I7" i="9"/>
  <c r="J7" i="9"/>
  <c r="K7" i="9"/>
  <c r="L7" i="9"/>
  <c r="M7" i="9"/>
  <c r="N7" i="9"/>
  <c r="O7" i="9"/>
  <c r="P7" i="9"/>
  <c r="F6" i="9"/>
  <c r="F30" i="10" s="1"/>
  <c r="G6" i="9"/>
  <c r="G30" i="10" s="1"/>
  <c r="H6" i="9"/>
  <c r="H30" i="10" s="1"/>
  <c r="I6" i="9"/>
  <c r="I30" i="10" s="1"/>
  <c r="J6" i="9"/>
  <c r="J30" i="10" s="1"/>
  <c r="K6" i="9"/>
  <c r="K30" i="10" s="1"/>
  <c r="L6" i="9"/>
  <c r="L30" i="10" s="1"/>
  <c r="M6" i="9"/>
  <c r="M30" i="10" s="1"/>
  <c r="N6" i="9"/>
  <c r="O6" i="9"/>
  <c r="O30" i="10" s="1"/>
  <c r="P6" i="9"/>
  <c r="E6" i="9"/>
  <c r="E20" i="8"/>
  <c r="E21" i="8" s="1"/>
  <c r="F20" i="8"/>
  <c r="G20" i="8"/>
  <c r="H20" i="8"/>
  <c r="I20" i="8"/>
  <c r="J20" i="8"/>
  <c r="K20" i="8"/>
  <c r="L20" i="8"/>
  <c r="M20" i="8"/>
  <c r="N20" i="8"/>
  <c r="O20" i="8"/>
  <c r="P20" i="8"/>
  <c r="F19" i="8"/>
  <c r="G19" i="8"/>
  <c r="H19" i="8"/>
  <c r="I19" i="8"/>
  <c r="J19" i="8"/>
  <c r="K19" i="8"/>
  <c r="L19" i="8"/>
  <c r="M19" i="8"/>
  <c r="N19" i="8"/>
  <c r="O19" i="8"/>
  <c r="P19" i="8"/>
  <c r="E19" i="8"/>
  <c r="E12" i="8"/>
  <c r="E8" i="10" s="1"/>
  <c r="F12" i="8"/>
  <c r="F8" i="10" s="1"/>
  <c r="G12" i="8"/>
  <c r="G8" i="10" s="1"/>
  <c r="H12" i="8"/>
  <c r="H8" i="10" s="1"/>
  <c r="I12" i="8"/>
  <c r="I8" i="10" s="1"/>
  <c r="J12" i="8"/>
  <c r="J8" i="10" s="1"/>
  <c r="K12" i="8"/>
  <c r="K8" i="10" s="1"/>
  <c r="L12" i="8"/>
  <c r="L8" i="10" s="1"/>
  <c r="M12" i="8"/>
  <c r="M8" i="10" s="1"/>
  <c r="N12" i="8"/>
  <c r="N8" i="10" s="1"/>
  <c r="O12" i="8"/>
  <c r="O8" i="10" s="1"/>
  <c r="P12" i="8"/>
  <c r="P8" i="10" s="1"/>
  <c r="E14" i="8"/>
  <c r="F14" i="8"/>
  <c r="G14" i="8"/>
  <c r="H14" i="8"/>
  <c r="I14" i="8"/>
  <c r="J14" i="8"/>
  <c r="K14" i="8"/>
  <c r="L14" i="8"/>
  <c r="M14" i="8"/>
  <c r="N14" i="8"/>
  <c r="O14" i="8"/>
  <c r="P14" i="8"/>
  <c r="E15" i="8"/>
  <c r="E16" i="8" s="1"/>
  <c r="F15" i="8"/>
  <c r="G15" i="8"/>
  <c r="H15" i="8"/>
  <c r="I15" i="8"/>
  <c r="J15" i="8"/>
  <c r="K15" i="8"/>
  <c r="L15" i="8"/>
  <c r="M15" i="8"/>
  <c r="N15" i="8"/>
  <c r="O15" i="8"/>
  <c r="P15" i="8"/>
  <c r="E17" i="8"/>
  <c r="F17" i="8"/>
  <c r="G17" i="8"/>
  <c r="H17" i="8"/>
  <c r="I17" i="8"/>
  <c r="J17" i="8"/>
  <c r="K17" i="8"/>
  <c r="L17" i="8"/>
  <c r="M17" i="8"/>
  <c r="N17" i="8"/>
  <c r="O17" i="8"/>
  <c r="P17" i="8"/>
  <c r="F11" i="8"/>
  <c r="G11" i="8"/>
  <c r="H11" i="8"/>
  <c r="I11" i="8"/>
  <c r="J11" i="8"/>
  <c r="K11" i="8"/>
  <c r="L11" i="8"/>
  <c r="M11" i="8"/>
  <c r="N11" i="8"/>
  <c r="O11" i="8"/>
  <c r="P11" i="8"/>
  <c r="E11" i="8"/>
  <c r="F8" i="8"/>
  <c r="G8" i="8"/>
  <c r="H8" i="8"/>
  <c r="I8" i="8"/>
  <c r="J8" i="8"/>
  <c r="K8" i="8"/>
  <c r="L8" i="8"/>
  <c r="M8" i="8"/>
  <c r="N8" i="8"/>
  <c r="O8" i="8"/>
  <c r="P8" i="8"/>
  <c r="E8" i="8"/>
  <c r="E5" i="8"/>
  <c r="F5" i="8"/>
  <c r="G5" i="8"/>
  <c r="H5" i="8"/>
  <c r="I5" i="8"/>
  <c r="J5" i="8"/>
  <c r="K5" i="8"/>
  <c r="L5" i="8"/>
  <c r="M5" i="8"/>
  <c r="N5" i="8"/>
  <c r="O5" i="8"/>
  <c r="P5" i="8"/>
  <c r="E7" i="8"/>
  <c r="F7" i="8"/>
  <c r="G7" i="8"/>
  <c r="H7" i="8"/>
  <c r="I7" i="8"/>
  <c r="J7" i="8"/>
  <c r="K7" i="8"/>
  <c r="L7" i="8"/>
  <c r="M7" i="8"/>
  <c r="N7" i="8"/>
  <c r="O7" i="8"/>
  <c r="P7" i="8"/>
  <c r="F4" i="8"/>
  <c r="G4" i="8"/>
  <c r="H4" i="8"/>
  <c r="I4" i="8"/>
  <c r="J4" i="8"/>
  <c r="K4" i="8"/>
  <c r="L4" i="8"/>
  <c r="M4" i="8"/>
  <c r="N4" i="8"/>
  <c r="O4" i="8"/>
  <c r="P4" i="8"/>
  <c r="Q4" i="8" s="1"/>
  <c r="E4" i="8"/>
  <c r="Q2" i="9"/>
  <c r="F2" i="9"/>
  <c r="G2" i="9"/>
  <c r="H2" i="9"/>
  <c r="I2" i="9"/>
  <c r="J2" i="9"/>
  <c r="K2" i="9"/>
  <c r="L2" i="9"/>
  <c r="M2" i="9"/>
  <c r="N2" i="9"/>
  <c r="O2" i="9"/>
  <c r="P2" i="9"/>
  <c r="E2" i="9"/>
  <c r="F2" i="8"/>
  <c r="G2" i="8"/>
  <c r="H2" i="8"/>
  <c r="I2" i="8"/>
  <c r="J2" i="8"/>
  <c r="K2" i="8"/>
  <c r="L2" i="8"/>
  <c r="M2" i="8"/>
  <c r="N2" i="8"/>
  <c r="O2" i="8"/>
  <c r="P2" i="8"/>
  <c r="Q2" i="8" s="1"/>
  <c r="R2" i="8" s="1"/>
  <c r="S2" i="8" s="1"/>
  <c r="T2" i="8" s="1"/>
  <c r="U2" i="8" s="1"/>
  <c r="V2" i="8" s="1"/>
  <c r="W2" i="8" s="1"/>
  <c r="E2" i="8"/>
  <c r="F2" i="6"/>
  <c r="G2" i="6"/>
  <c r="H2" i="6"/>
  <c r="I2" i="6"/>
  <c r="J2" i="6"/>
  <c r="K2" i="6"/>
  <c r="L2" i="6"/>
  <c r="M2" i="6"/>
  <c r="N2" i="6"/>
  <c r="O2" i="6"/>
  <c r="P2" i="6"/>
  <c r="Q2" i="6" s="1"/>
  <c r="R2" i="6" s="1"/>
  <c r="S2" i="6" s="1"/>
  <c r="T2" i="6" s="1"/>
  <c r="U2" i="6" s="1"/>
  <c r="V2" i="6" s="1"/>
  <c r="W2" i="6" s="1"/>
  <c r="E2" i="6"/>
  <c r="F2" i="5"/>
  <c r="G2" i="5"/>
  <c r="H2" i="5"/>
  <c r="I2" i="5"/>
  <c r="J2" i="5"/>
  <c r="K2" i="5"/>
  <c r="L2" i="5"/>
  <c r="M2" i="5"/>
  <c r="N2" i="5"/>
  <c r="O2" i="5"/>
  <c r="P2" i="5"/>
  <c r="Q2" i="5" s="1"/>
  <c r="R2" i="5" s="1"/>
  <c r="S2" i="5" s="1"/>
  <c r="T2" i="5" s="1"/>
  <c r="U2" i="5" s="1"/>
  <c r="V2" i="5" s="1"/>
  <c r="W2" i="5" s="1"/>
  <c r="E2" i="5"/>
  <c r="F2" i="4"/>
  <c r="G2" i="4"/>
  <c r="H2" i="4"/>
  <c r="I2" i="4"/>
  <c r="J2" i="4"/>
  <c r="K2" i="4"/>
  <c r="L2" i="4"/>
  <c r="M2" i="4"/>
  <c r="N2" i="4"/>
  <c r="O2" i="4"/>
  <c r="P2" i="4"/>
  <c r="Q2" i="4" s="1"/>
  <c r="R2" i="4" s="1"/>
  <c r="S2" i="4" s="1"/>
  <c r="T2" i="4" s="1"/>
  <c r="U2" i="4" s="1"/>
  <c r="V2" i="4" s="1"/>
  <c r="W2" i="4" s="1"/>
  <c r="E2" i="4"/>
  <c r="L12" i="10" l="1"/>
  <c r="G13" i="10"/>
  <c r="K11" i="10"/>
  <c r="J11" i="10"/>
  <c r="I12" i="10"/>
  <c r="I11" i="10"/>
  <c r="H12" i="10"/>
  <c r="H11" i="10"/>
  <c r="F11" i="10"/>
  <c r="Q6" i="9"/>
  <c r="P30" i="10"/>
  <c r="Q23" i="9"/>
  <c r="L13" i="10"/>
  <c r="H14" i="10"/>
  <c r="P12" i="10"/>
  <c r="M11" i="10"/>
  <c r="L11" i="10"/>
  <c r="J12" i="10"/>
  <c r="S14" i="10"/>
  <c r="P14" i="10"/>
  <c r="O14" i="10"/>
  <c r="G12" i="10"/>
  <c r="N14" i="10"/>
  <c r="P13" i="10"/>
  <c r="K14" i="10"/>
  <c r="N13" i="10"/>
  <c r="N18" i="10" s="1"/>
  <c r="I14" i="10"/>
  <c r="Q35" i="9"/>
  <c r="P26" i="10"/>
  <c r="P27" i="10" s="1"/>
  <c r="P11" i="10"/>
  <c r="P18" i="10" s="1"/>
  <c r="K13" i="10"/>
  <c r="G14" i="10"/>
  <c r="O12" i="10"/>
  <c r="O20" i="11"/>
  <c r="P38" i="10"/>
  <c r="Q37" i="10" s="1"/>
  <c r="H13" i="10"/>
  <c r="K12" i="10"/>
  <c r="F13" i="10"/>
  <c r="R2" i="9"/>
  <c r="O1" i="11"/>
  <c r="G11" i="10"/>
  <c r="F12" i="10"/>
  <c r="M14" i="10"/>
  <c r="L14" i="10"/>
  <c r="O13" i="10"/>
  <c r="J14" i="10"/>
  <c r="M13" i="10"/>
  <c r="N30" i="10"/>
  <c r="N15" i="10"/>
  <c r="F17" i="10"/>
  <c r="R5" i="4"/>
  <c r="S5" i="4" s="1"/>
  <c r="U15" i="4"/>
  <c r="V18" i="4"/>
  <c r="W18" i="4" s="1"/>
  <c r="T16" i="4"/>
  <c r="U16" i="4" s="1"/>
  <c r="S8" i="4"/>
  <c r="T8" i="4" s="1"/>
  <c r="R14" i="4"/>
  <c r="S14" i="4" s="1"/>
  <c r="S7" i="4"/>
  <c r="T7" i="4" s="1"/>
  <c r="S21" i="8"/>
  <c r="T20" i="8"/>
  <c r="M7" i="10"/>
  <c r="K7" i="10"/>
  <c r="M16" i="8"/>
  <c r="M20" i="10" s="1"/>
  <c r="J16" i="8"/>
  <c r="J20" i="10" s="1"/>
  <c r="U26" i="9"/>
  <c r="P16" i="8"/>
  <c r="P20" i="10" s="1"/>
  <c r="N16" i="8"/>
  <c r="N20" i="10" s="1"/>
  <c r="M32" i="10"/>
  <c r="M34" i="10" s="1"/>
  <c r="M21" i="8"/>
  <c r="L32" i="10"/>
  <c r="L34" i="10" s="1"/>
  <c r="L21" i="8"/>
  <c r="J32" i="10"/>
  <c r="J34" i="10" s="1"/>
  <c r="J21" i="8"/>
  <c r="I16" i="8"/>
  <c r="I20" i="10" s="1"/>
  <c r="E7" i="10"/>
  <c r="I32" i="10"/>
  <c r="I34" i="10" s="1"/>
  <c r="I21" i="8"/>
  <c r="T14" i="10"/>
  <c r="L7" i="10"/>
  <c r="O16" i="8"/>
  <c r="O20" i="10" s="1"/>
  <c r="L16" i="8"/>
  <c r="L20" i="10" s="1"/>
  <c r="G7" i="10"/>
  <c r="F7" i="10"/>
  <c r="H16" i="8"/>
  <c r="H20" i="10" s="1"/>
  <c r="H32" i="10"/>
  <c r="H34" i="10" s="1"/>
  <c r="H21" i="8"/>
  <c r="P7" i="10"/>
  <c r="O7" i="10"/>
  <c r="P32" i="10"/>
  <c r="P21" i="8"/>
  <c r="O32" i="10"/>
  <c r="O34" i="10" s="1"/>
  <c r="O21" i="8"/>
  <c r="J7" i="10"/>
  <c r="I7" i="10"/>
  <c r="H7" i="10"/>
  <c r="K16" i="8"/>
  <c r="K20" i="10" s="1"/>
  <c r="Q24" i="9"/>
  <c r="Q27" i="9"/>
  <c r="Q17" i="9"/>
  <c r="Q17" i="10" s="1"/>
  <c r="G16" i="8"/>
  <c r="G20" i="10" s="1"/>
  <c r="G32" i="10"/>
  <c r="G34" i="10" s="1"/>
  <c r="G21" i="8"/>
  <c r="N7" i="10"/>
  <c r="N32" i="10"/>
  <c r="N34" i="10" s="1"/>
  <c r="N21" i="8"/>
  <c r="K32" i="10"/>
  <c r="K34" i="10" s="1"/>
  <c r="K21" i="8"/>
  <c r="F16" i="8"/>
  <c r="F20" i="10" s="1"/>
  <c r="F32" i="10"/>
  <c r="F34" i="10" s="1"/>
  <c r="F21" i="8"/>
  <c r="R4" i="8"/>
  <c r="Q8" i="8"/>
  <c r="Q6" i="6"/>
  <c r="Q5" i="8"/>
  <c r="V17" i="4"/>
  <c r="W17" i="4" s="1"/>
  <c r="W11" i="6"/>
  <c r="L13" i="9"/>
  <c r="P33" i="9"/>
  <c r="P36" i="9" s="1"/>
  <c r="K13" i="9"/>
  <c r="O33" i="9"/>
  <c r="O36" i="9" s="1"/>
  <c r="J13" i="9"/>
  <c r="N19" i="9"/>
  <c r="N33" i="9"/>
  <c r="N36" i="9" s="1"/>
  <c r="I13" i="9"/>
  <c r="M33" i="9"/>
  <c r="M36" i="9" s="1"/>
  <c r="H8" i="9"/>
  <c r="G8" i="9"/>
  <c r="M19" i="9"/>
  <c r="H13" i="9"/>
  <c r="G13" i="9"/>
  <c r="O8" i="9"/>
  <c r="N8" i="9"/>
  <c r="F13" i="9"/>
  <c r="P10" i="8"/>
  <c r="O10" i="8"/>
  <c r="N10" i="8"/>
  <c r="M10" i="8"/>
  <c r="L10" i="8"/>
  <c r="K10" i="8"/>
  <c r="M8" i="9"/>
  <c r="J10" i="8"/>
  <c r="I10" i="8"/>
  <c r="G10" i="8"/>
  <c r="E8" i="9"/>
  <c r="P28" i="9"/>
  <c r="H10" i="8"/>
  <c r="F10" i="8"/>
  <c r="L8" i="9"/>
  <c r="K8" i="9"/>
  <c r="F33" i="9"/>
  <c r="F36" i="9" s="1"/>
  <c r="E10" i="8"/>
  <c r="G28" i="9"/>
  <c r="L19" i="9"/>
  <c r="J28" i="9"/>
  <c r="I28" i="9"/>
  <c r="J19" i="9"/>
  <c r="L28" i="9"/>
  <c r="E13" i="9"/>
  <c r="L33" i="9"/>
  <c r="L36" i="9" s="1"/>
  <c r="L38" i="9" s="1"/>
  <c r="E33" i="9"/>
  <c r="E36" i="9" s="1"/>
  <c r="M13" i="9"/>
  <c r="M20" i="9" s="1"/>
  <c r="E19" i="9"/>
  <c r="I33" i="9"/>
  <c r="I36" i="9" s="1"/>
  <c r="K28" i="9"/>
  <c r="I8" i="9"/>
  <c r="H19" i="9"/>
  <c r="N28" i="9"/>
  <c r="G19" i="9"/>
  <c r="E28" i="9"/>
  <c r="I19" i="9"/>
  <c r="P13" i="9"/>
  <c r="O21" i="11" s="1"/>
  <c r="O13" i="9"/>
  <c r="K33" i="9"/>
  <c r="K36" i="9" s="1"/>
  <c r="J33" i="9"/>
  <c r="J36" i="9" s="1"/>
  <c r="P19" i="9"/>
  <c r="P20" i="9" s="1"/>
  <c r="H33" i="9"/>
  <c r="H36" i="9" s="1"/>
  <c r="J8" i="9"/>
  <c r="O28" i="9"/>
  <c r="F28" i="9"/>
  <c r="K19" i="9"/>
  <c r="M28" i="9"/>
  <c r="F19" i="9"/>
  <c r="H28" i="9"/>
  <c r="N13" i="9"/>
  <c r="P8" i="9"/>
  <c r="O19" i="9"/>
  <c r="G33" i="9"/>
  <c r="G36" i="9" s="1"/>
  <c r="L6" i="2"/>
  <c r="L5" i="2"/>
  <c r="F36" i="2"/>
  <c r="F35" i="2"/>
  <c r="F34" i="2"/>
  <c r="F13" i="2"/>
  <c r="F12" i="2"/>
  <c r="F11" i="2"/>
  <c r="L3" i="2"/>
  <c r="F33" i="2" s="1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J15" i="2"/>
  <c r="K15" i="2" s="1"/>
  <c r="L15" i="2" s="1"/>
  <c r="I15" i="2"/>
  <c r="C15" i="2"/>
  <c r="J14" i="2"/>
  <c r="K14" i="2" s="1"/>
  <c r="L14" i="2" s="1"/>
  <c r="I14" i="2"/>
  <c r="C14" i="2"/>
  <c r="J13" i="2"/>
  <c r="K13" i="2" s="1"/>
  <c r="L13" i="2" s="1"/>
  <c r="I13" i="2"/>
  <c r="C13" i="2"/>
  <c r="J12" i="2"/>
  <c r="K12" i="2" s="1"/>
  <c r="L12" i="2" s="1"/>
  <c r="I12" i="2"/>
  <c r="C12" i="2"/>
  <c r="J11" i="2"/>
  <c r="K11" i="2" s="1"/>
  <c r="L11" i="2" s="1"/>
  <c r="I11" i="2"/>
  <c r="C11" i="2"/>
  <c r="C10" i="2"/>
  <c r="C9" i="2"/>
  <c r="C8" i="2"/>
  <c r="C7" i="2"/>
  <c r="C6" i="2"/>
  <c r="C5" i="2"/>
  <c r="L4" i="2"/>
  <c r="F32" i="2" s="1"/>
  <c r="C4" i="2"/>
  <c r="C3" i="2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1" i="1"/>
  <c r="J11" i="1" s="1"/>
  <c r="K11" i="1" s="1"/>
  <c r="I6" i="1"/>
  <c r="I5" i="1"/>
  <c r="I4" i="1"/>
  <c r="I3" i="1"/>
  <c r="H12" i="1"/>
  <c r="H13" i="1"/>
  <c r="H14" i="1"/>
  <c r="H15" i="1"/>
  <c r="H11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R23" i="9" l="1"/>
  <c r="Q11" i="10"/>
  <c r="Q30" i="10"/>
  <c r="R6" i="9"/>
  <c r="L20" i="9"/>
  <c r="L40" i="9" s="1"/>
  <c r="P34" i="10"/>
  <c r="F18" i="10"/>
  <c r="F21" i="10" s="1"/>
  <c r="F36" i="10" s="1"/>
  <c r="S2" i="9"/>
  <c r="P1" i="11"/>
  <c r="G18" i="10"/>
  <c r="G21" i="10" s="1"/>
  <c r="G36" i="10" s="1"/>
  <c r="H18" i="10"/>
  <c r="H21" i="10" s="1"/>
  <c r="H36" i="10" s="1"/>
  <c r="J18" i="10"/>
  <c r="J21" i="10" s="1"/>
  <c r="J36" i="10" s="1"/>
  <c r="K18" i="10"/>
  <c r="K21" i="10" s="1"/>
  <c r="K36" i="10" s="1"/>
  <c r="O18" i="10"/>
  <c r="O21" i="10" s="1"/>
  <c r="O36" i="10" s="1"/>
  <c r="L18" i="10"/>
  <c r="I18" i="10"/>
  <c r="M18" i="10"/>
  <c r="Q26" i="10"/>
  <c r="R35" i="9"/>
  <c r="T5" i="4"/>
  <c r="V15" i="4"/>
  <c r="W15" i="4" s="1"/>
  <c r="R6" i="4"/>
  <c r="U5" i="4"/>
  <c r="V5" i="4" s="1"/>
  <c r="V6" i="4" s="1"/>
  <c r="T14" i="4"/>
  <c r="U8" i="4"/>
  <c r="U7" i="4"/>
  <c r="V7" i="4" s="1"/>
  <c r="V8" i="4"/>
  <c r="V16" i="4"/>
  <c r="W16" i="4" s="1"/>
  <c r="L21" i="10"/>
  <c r="L36" i="10" s="1"/>
  <c r="U20" i="8"/>
  <c r="T21" i="8"/>
  <c r="I21" i="10"/>
  <c r="I36" i="10" s="1"/>
  <c r="N21" i="10"/>
  <c r="N36" i="10"/>
  <c r="V26" i="9"/>
  <c r="V14" i="10" s="1"/>
  <c r="U14" i="10"/>
  <c r="P21" i="10"/>
  <c r="P36" i="10" s="1"/>
  <c r="Q13" i="10"/>
  <c r="M21" i="10"/>
  <c r="M36" i="10" s="1"/>
  <c r="Q7" i="8"/>
  <c r="Q10" i="8" s="1"/>
  <c r="Q15" i="9"/>
  <c r="Q18" i="9"/>
  <c r="Q16" i="10" s="1"/>
  <c r="Q8" i="6"/>
  <c r="Q25" i="10"/>
  <c r="R17" i="9"/>
  <c r="R17" i="10" s="1"/>
  <c r="R24" i="9"/>
  <c r="R12" i="10" s="1"/>
  <c r="R27" i="9"/>
  <c r="Q12" i="10"/>
  <c r="S4" i="8"/>
  <c r="R5" i="8"/>
  <c r="R8" i="8"/>
  <c r="R6" i="6"/>
  <c r="S6" i="4"/>
  <c r="T6" i="4"/>
  <c r="G20" i="9"/>
  <c r="N38" i="9"/>
  <c r="H20" i="9"/>
  <c r="F38" i="9"/>
  <c r="I20" i="9"/>
  <c r="M38" i="9"/>
  <c r="M40" i="9" s="1"/>
  <c r="N20" i="9"/>
  <c r="K20" i="9"/>
  <c r="O38" i="9"/>
  <c r="O40" i="9" s="1"/>
  <c r="P38" i="9"/>
  <c r="P40" i="9" s="1"/>
  <c r="J38" i="9"/>
  <c r="J20" i="9"/>
  <c r="G38" i="9"/>
  <c r="G40" i="9" s="1"/>
  <c r="F20" i="9"/>
  <c r="E38" i="9"/>
  <c r="K38" i="9"/>
  <c r="K40" i="9" s="1"/>
  <c r="H38" i="9"/>
  <c r="O20" i="9"/>
  <c r="I38" i="9"/>
  <c r="E20" i="9"/>
  <c r="F38" i="2"/>
  <c r="F18" i="2"/>
  <c r="F3" i="2"/>
  <c r="F26" i="2"/>
  <c r="F4" i="2"/>
  <c r="F27" i="2"/>
  <c r="F5" i="2"/>
  <c r="F37" i="2"/>
  <c r="F15" i="2"/>
  <c r="F16" i="2"/>
  <c r="F39" i="2"/>
  <c r="F28" i="2"/>
  <c r="F6" i="2"/>
  <c r="F29" i="2"/>
  <c r="F7" i="2"/>
  <c r="F30" i="2"/>
  <c r="F8" i="2"/>
  <c r="F40" i="2"/>
  <c r="F31" i="2"/>
  <c r="F14" i="2"/>
  <c r="F17" i="2"/>
  <c r="F819" i="2"/>
  <c r="F603" i="2"/>
  <c r="F960" i="2"/>
  <c r="F444" i="2"/>
  <c r="F912" i="2"/>
  <c r="F328" i="2"/>
  <c r="F678" i="2"/>
  <c r="F432" i="2"/>
  <c r="F642" i="2"/>
  <c r="F613" i="2"/>
  <c r="F558" i="2"/>
  <c r="F648" i="2"/>
  <c r="F226" i="2"/>
  <c r="F107" i="2"/>
  <c r="F733" i="2"/>
  <c r="F66" i="2"/>
  <c r="F841" i="2"/>
  <c r="F47" i="2"/>
  <c r="F736" i="2"/>
  <c r="F201" i="2"/>
  <c r="F650" i="2"/>
  <c r="F173" i="2"/>
  <c r="F311" i="2"/>
  <c r="F692" i="2"/>
  <c r="F197" i="2"/>
  <c r="F494" i="2"/>
  <c r="F274" i="2"/>
  <c r="F487" i="2"/>
  <c r="F568" i="2"/>
  <c r="F786" i="2"/>
  <c r="F764" i="2"/>
  <c r="F789" i="2"/>
  <c r="F779" i="2"/>
  <c r="F445" i="2"/>
  <c r="F748" i="2"/>
  <c r="F308" i="2"/>
  <c r="F846" i="2"/>
  <c r="F556" i="2"/>
  <c r="F689" i="2"/>
  <c r="F390" i="2"/>
  <c r="F296" i="2"/>
  <c r="F932" i="2"/>
  <c r="F943" i="2"/>
  <c r="F718" i="2"/>
  <c r="F366" i="2"/>
  <c r="F192" i="2"/>
  <c r="F616" i="2"/>
  <c r="F538" i="2"/>
  <c r="F148" i="2"/>
  <c r="F177" i="2"/>
  <c r="F588" i="2"/>
  <c r="F869" i="2"/>
  <c r="F526" i="2"/>
  <c r="F83" i="2"/>
  <c r="F948" i="2"/>
  <c r="F349" i="2"/>
  <c r="F106" i="2"/>
  <c r="F996" i="2"/>
  <c r="F488" i="2"/>
  <c r="F898" i="2"/>
  <c r="F520" i="2"/>
  <c r="F508" i="2"/>
  <c r="F472" i="2"/>
  <c r="F187" i="2"/>
  <c r="F719" i="2"/>
  <c r="F724" i="2"/>
  <c r="F587" i="2"/>
  <c r="F578" i="2"/>
  <c r="F906" i="2"/>
  <c r="F376" i="2"/>
  <c r="F552" i="2"/>
  <c r="F240" i="2"/>
  <c r="F155" i="2"/>
  <c r="F382" i="2"/>
  <c r="F783" i="2"/>
  <c r="F273" i="2"/>
  <c r="F333" i="2"/>
  <c r="F412" i="2"/>
  <c r="F359" i="2"/>
  <c r="F368" i="2"/>
  <c r="F677" i="2"/>
  <c r="F907" i="2"/>
  <c r="F178" i="2"/>
  <c r="F834" i="2"/>
  <c r="F304" i="2"/>
  <c r="F356" i="2"/>
  <c r="F499" i="2"/>
  <c r="F828" i="2"/>
  <c r="F532" i="2"/>
  <c r="F181" i="2"/>
  <c r="F399" i="2"/>
  <c r="F577" i="2"/>
  <c r="F666" i="2"/>
  <c r="F909" i="2"/>
  <c r="F589" i="2"/>
  <c r="F87" i="2"/>
  <c r="F868" i="2"/>
  <c r="F580" i="2"/>
  <c r="F97" i="2"/>
  <c r="F804" i="2"/>
  <c r="F782" i="2"/>
  <c r="F124" i="2"/>
  <c r="F95" i="2"/>
  <c r="F101" i="2"/>
  <c r="F116" i="2"/>
  <c r="F770" i="2"/>
  <c r="F298" i="2"/>
  <c r="F322" i="2"/>
  <c r="F855" i="2"/>
  <c r="F755" i="2"/>
  <c r="F350" i="2"/>
  <c r="F355" i="2"/>
  <c r="F856" i="2"/>
  <c r="F404" i="2"/>
  <c r="F896" i="2"/>
  <c r="F59" i="2"/>
  <c r="F467" i="2"/>
  <c r="F254" i="2"/>
  <c r="F41" i="2"/>
  <c r="F423" i="2"/>
  <c r="F241" i="2"/>
  <c r="F897" i="2"/>
  <c r="F706" i="2"/>
  <c r="F562" i="2"/>
  <c r="F265" i="2"/>
  <c r="F343" i="2"/>
  <c r="F421" i="2"/>
  <c r="F827" i="2"/>
  <c r="F295" i="2"/>
  <c r="F927" i="2"/>
  <c r="F623" i="2"/>
  <c r="F210" i="2"/>
  <c r="F461" i="2"/>
  <c r="F830" i="2"/>
  <c r="F542" i="2"/>
  <c r="F502" i="2"/>
  <c r="F118" i="2"/>
  <c r="F339" i="2"/>
  <c r="F307" i="2"/>
  <c r="F984" i="2"/>
  <c r="F625" i="2"/>
  <c r="F24" i="2"/>
  <c r="F219" i="2"/>
  <c r="F352" i="2"/>
  <c r="F309" i="2"/>
  <c r="F458" i="2"/>
  <c r="F756" i="2"/>
  <c r="F67" i="2"/>
  <c r="F720" i="2"/>
  <c r="F264" i="2"/>
  <c r="F167" i="2"/>
  <c r="F258" i="2"/>
  <c r="F966" i="2"/>
  <c r="F61" i="2"/>
  <c r="F193" i="2"/>
  <c r="F120" i="2"/>
  <c r="F946" i="2"/>
  <c r="F143" i="2"/>
  <c r="F704" i="2"/>
  <c r="F424" i="2"/>
  <c r="F57" i="2"/>
  <c r="F813" i="2"/>
  <c r="F699" i="2"/>
  <c r="F794" i="2"/>
  <c r="F902" i="2"/>
  <c r="F854" i="2"/>
  <c r="F249" i="2"/>
  <c r="F358" i="2"/>
  <c r="F910" i="2"/>
  <c r="F180" i="2"/>
  <c r="F685" i="2"/>
  <c r="F142" i="2"/>
  <c r="F809" i="2"/>
  <c r="F230" i="2"/>
  <c r="F93" i="2"/>
  <c r="F711" i="2"/>
  <c r="F442" i="2"/>
  <c r="F387" i="2"/>
  <c r="F643" i="2"/>
  <c r="F986" i="2"/>
  <c r="F123" i="2"/>
  <c r="F525" i="2"/>
  <c r="F950" i="2"/>
  <c r="F997" i="2"/>
  <c r="F621" i="2"/>
  <c r="F797" i="2"/>
  <c r="F233" i="2"/>
  <c r="F56" i="2"/>
  <c r="F672" i="2"/>
  <c r="F536" i="2"/>
  <c r="F773" i="2"/>
  <c r="F557" i="2"/>
  <c r="F202" i="2"/>
  <c r="F74" i="2"/>
  <c r="F365" i="2"/>
  <c r="F503" i="2"/>
  <c r="F884" i="2"/>
  <c r="F46" i="2"/>
  <c r="F609" i="2"/>
  <c r="F320" i="2"/>
  <c r="F815" i="2"/>
  <c r="F833" i="2"/>
  <c r="F594" i="2"/>
  <c r="F563" i="2"/>
  <c r="F345" i="2"/>
  <c r="F518" i="2"/>
  <c r="F922" i="2"/>
  <c r="F414" i="2"/>
  <c r="F723" i="2"/>
  <c r="F554" i="2"/>
  <c r="F346" i="2"/>
  <c r="F481" i="2"/>
  <c r="F872" i="2"/>
  <c r="F463" i="2"/>
  <c r="F452" i="2"/>
  <c r="F484" i="2"/>
  <c r="F987" i="2"/>
  <c r="F238" i="2"/>
  <c r="F573" i="2"/>
  <c r="F96" i="2"/>
  <c r="F128" i="2"/>
  <c r="F405" i="2"/>
  <c r="F191" i="2"/>
  <c r="F851" i="2"/>
  <c r="F903" i="2"/>
  <c r="F600" i="2"/>
  <c r="F332" i="2"/>
  <c r="F232" i="2"/>
  <c r="F669" i="2"/>
  <c r="F479" i="2"/>
  <c r="F448" i="2"/>
  <c r="F269" i="2"/>
  <c r="F925" i="2"/>
  <c r="F291" i="2"/>
  <c r="F661" i="2"/>
  <c r="F973" i="2"/>
  <c r="F462" i="2"/>
  <c r="F729" i="2"/>
  <c r="F999" i="2"/>
  <c r="F670" i="2"/>
  <c r="F887" i="2"/>
  <c r="F844" i="2"/>
  <c r="F139" i="2"/>
  <c r="F257" i="2"/>
  <c r="F886" i="2"/>
  <c r="F135" i="2"/>
  <c r="F85" i="2"/>
  <c r="F76" i="2"/>
  <c r="F673" i="2"/>
  <c r="F686" i="2"/>
  <c r="F619" i="2"/>
  <c r="F203" i="2"/>
  <c r="F772" i="2"/>
  <c r="F548" i="2"/>
  <c r="F1000" i="2"/>
  <c r="F728" i="2"/>
  <c r="F919" i="2"/>
  <c r="F837" i="2"/>
  <c r="F480" i="2"/>
  <c r="F645" i="2"/>
  <c r="F115" i="2"/>
  <c r="F465" i="2"/>
  <c r="F516" i="2"/>
  <c r="F152" i="2"/>
  <c r="F471" i="2"/>
  <c r="F209" i="2"/>
  <c r="F369" i="2"/>
  <c r="F795" i="2"/>
  <c r="F955" i="2"/>
  <c r="F700" i="2"/>
  <c r="F195" i="2"/>
  <c r="F732" i="2"/>
  <c r="F667" i="2"/>
  <c r="F375" i="2"/>
  <c r="F760" i="2"/>
  <c r="F161" i="2"/>
  <c r="F826" i="2"/>
  <c r="F171" i="2"/>
  <c r="F326" i="2"/>
  <c r="F482" i="2"/>
  <c r="F170" i="2"/>
  <c r="F79" i="2"/>
  <c r="F947" i="2"/>
  <c r="F647" i="2"/>
  <c r="F418" i="2"/>
  <c r="F829" i="2"/>
  <c r="F242" i="2"/>
  <c r="F229" i="2"/>
  <c r="F435" i="2"/>
  <c r="F297" i="2"/>
  <c r="F100" i="2"/>
  <c r="F169" i="2"/>
  <c r="F644" i="2"/>
  <c r="F964" i="2"/>
  <c r="F239" i="2"/>
  <c r="F49" i="2"/>
  <c r="F688" i="2"/>
  <c r="F325" i="2"/>
  <c r="F811" i="2"/>
  <c r="F153" i="2"/>
  <c r="F205" i="2"/>
  <c r="F43" i="2"/>
  <c r="F250" i="2"/>
  <c r="F859" i="2"/>
  <c r="F576" i="2"/>
  <c r="F72" i="2"/>
  <c r="F665" i="2"/>
  <c r="F327" i="2"/>
  <c r="F425" i="2"/>
  <c r="F147" i="2"/>
  <c r="F696" i="2"/>
  <c r="F877" i="2"/>
  <c r="F737" i="2"/>
  <c r="F660" i="2"/>
  <c r="F581" i="2"/>
  <c r="F847" i="2"/>
  <c r="F871" i="2"/>
  <c r="F979" i="2"/>
  <c r="F275" i="2"/>
  <c r="F251" i="2"/>
  <c r="F710" i="2"/>
  <c r="F146" i="2"/>
  <c r="F901" i="2"/>
  <c r="F631" i="2"/>
  <c r="F374" i="2"/>
  <c r="F220" i="2"/>
  <c r="F475" i="2"/>
  <c r="F611" i="2"/>
  <c r="F808" i="2"/>
  <c r="F282" i="2"/>
  <c r="F53" i="2"/>
  <c r="F126" i="2"/>
  <c r="F464" i="2"/>
  <c r="F163" i="2"/>
  <c r="F765" i="2"/>
  <c r="F555" i="2"/>
  <c r="F878" i="2"/>
  <c r="F541" i="2"/>
  <c r="F983" i="2"/>
  <c r="F466" i="2"/>
  <c r="F172" i="2"/>
  <c r="F954" i="2"/>
  <c r="F286" i="2"/>
  <c r="F800" i="2"/>
  <c r="F227" i="2"/>
  <c r="F825" i="2"/>
  <c r="F751" i="2"/>
  <c r="F386" i="2"/>
  <c r="F140" i="2"/>
  <c r="F976" i="2"/>
  <c r="F972" i="2"/>
  <c r="F904" i="2"/>
  <c r="F317" i="2"/>
  <c r="F657" i="2"/>
  <c r="F654" i="2"/>
  <c r="F410" i="2"/>
  <c r="F853" i="2"/>
  <c r="F691" i="2"/>
  <c r="F663" i="2"/>
  <c r="F136" i="2"/>
  <c r="F921" i="2"/>
  <c r="F9" i="2"/>
  <c r="F364" i="2"/>
  <c r="F179" i="2"/>
  <c r="F969" i="2"/>
  <c r="F289" i="2"/>
  <c r="F318" i="2"/>
  <c r="F873" i="2"/>
  <c r="F165" i="2"/>
  <c r="F182" i="2"/>
  <c r="F186" i="2"/>
  <c r="F402" i="2"/>
  <c r="F501" i="2"/>
  <c r="F963" i="2"/>
  <c r="F598" i="2"/>
  <c r="F489" i="2"/>
  <c r="F212" i="2"/>
  <c r="F73" i="2"/>
  <c r="F564" i="2"/>
  <c r="F852" i="2"/>
  <c r="F403" i="2"/>
  <c r="F125" i="2"/>
  <c r="F586" i="2"/>
  <c r="F55" i="2"/>
  <c r="F277" i="2"/>
  <c r="F314" i="2"/>
  <c r="F248" i="2"/>
  <c r="F19" i="2"/>
  <c r="F478" i="2"/>
  <c r="F684" i="2"/>
  <c r="F952" i="2"/>
  <c r="F130" i="2"/>
  <c r="F883" i="2"/>
  <c r="F104" i="2"/>
  <c r="F290" i="2"/>
  <c r="F914" i="2"/>
  <c r="F21" i="2"/>
  <c r="F469" i="2"/>
  <c r="F357" i="2"/>
  <c r="F281" i="2"/>
  <c r="F223" i="2"/>
  <c r="F889" i="2"/>
  <c r="F803" i="2"/>
  <c r="F935" i="2"/>
  <c r="F396" i="2"/>
  <c r="F822" i="2"/>
  <c r="F164" i="2"/>
  <c r="F571" i="2"/>
  <c r="F676" i="2"/>
  <c r="F90" i="2"/>
  <c r="F383" i="2"/>
  <c r="F849" i="2"/>
  <c r="F747" i="2"/>
  <c r="F698" i="2"/>
  <c r="F362" i="2"/>
  <c r="F388" i="2"/>
  <c r="F267" i="2"/>
  <c r="F51" i="2"/>
  <c r="F246" i="2"/>
  <c r="F539" i="2"/>
  <c r="F301" i="2"/>
  <c r="F845" i="2"/>
  <c r="F936" i="2"/>
  <c r="F991" i="2"/>
  <c r="F572" i="2"/>
  <c r="F485" i="2"/>
  <c r="F543" i="2"/>
  <c r="F360" i="2"/>
  <c r="F767" i="2"/>
  <c r="F566" i="2"/>
  <c r="F942" i="2"/>
  <c r="F276" i="2"/>
  <c r="F108" i="2"/>
  <c r="F743" i="2"/>
  <c r="F105" i="2"/>
  <c r="F372" i="2"/>
  <c r="F583" i="2"/>
  <c r="F225" i="2"/>
  <c r="F23" i="2"/>
  <c r="F679" i="2"/>
  <c r="F237" i="2"/>
  <c r="F64" i="2"/>
  <c r="F530" i="2"/>
  <c r="F938" i="2"/>
  <c r="F890" i="2"/>
  <c r="F605" i="2"/>
  <c r="F189" i="2"/>
  <c r="F411" i="2"/>
  <c r="F305" i="2"/>
  <c r="F888" i="2"/>
  <c r="F653" i="2"/>
  <c r="F523" i="2"/>
  <c r="F302" i="2"/>
  <c r="F114" i="2"/>
  <c r="F259" i="2"/>
  <c r="F875" i="2"/>
  <c r="F234" i="2"/>
  <c r="F154" i="2"/>
  <c r="F965" i="2"/>
  <c r="F801" i="2"/>
  <c r="F158" i="2"/>
  <c r="F632" i="2"/>
  <c r="F221" i="2"/>
  <c r="F381" i="2"/>
  <c r="F92" i="2"/>
  <c r="F231" i="2"/>
  <c r="F638" i="2"/>
  <c r="F757" i="2"/>
  <c r="F156" i="2"/>
  <c r="F260" i="2"/>
  <c r="F992" i="2"/>
  <c r="F766" i="2"/>
  <c r="F512" i="2"/>
  <c r="F614" i="2"/>
  <c r="F848" i="2"/>
  <c r="F975" i="2"/>
  <c r="F378" i="2"/>
  <c r="F336" i="2"/>
  <c r="F208" i="2"/>
  <c r="F575" i="2"/>
  <c r="F615" i="2"/>
  <c r="F449" i="2"/>
  <c r="F858" i="2"/>
  <c r="F900" i="2"/>
  <c r="F433" i="2"/>
  <c r="F398" i="2"/>
  <c r="F255" i="2"/>
  <c r="F253" i="2"/>
  <c r="F459" i="2"/>
  <c r="F664" i="2"/>
  <c r="F918" i="2"/>
  <c r="F790" i="2"/>
  <c r="F50" i="2"/>
  <c r="F939" i="2"/>
  <c r="F610" i="2"/>
  <c r="F133" i="2"/>
  <c r="F703" i="2"/>
  <c r="F245" i="2"/>
  <c r="F385" i="2"/>
  <c r="F134" i="2"/>
  <c r="F86" i="2"/>
  <c r="F712" i="2"/>
  <c r="F384" i="2"/>
  <c r="F401" i="2"/>
  <c r="F214" i="2"/>
  <c r="F784" i="2"/>
  <c r="F937" i="2"/>
  <c r="F522" i="2"/>
  <c r="F885" i="2"/>
  <c r="F45" i="2"/>
  <c r="F321" i="2"/>
  <c r="F243" i="2"/>
  <c r="F740" i="2"/>
  <c r="F590" i="2"/>
  <c r="F397" i="2"/>
  <c r="F329" i="2"/>
  <c r="F911" i="2"/>
  <c r="F310" i="2"/>
  <c r="F980" i="2"/>
  <c r="F515" i="2"/>
  <c r="F446" i="2"/>
  <c r="F607" i="2"/>
  <c r="F436" i="2"/>
  <c r="F990" i="2"/>
  <c r="F351" i="2"/>
  <c r="F730" i="2"/>
  <c r="F498" i="2"/>
  <c r="F774" i="2"/>
  <c r="F293" i="2"/>
  <c r="F820" i="2"/>
  <c r="F486" i="2"/>
  <c r="F832" i="2"/>
  <c r="F546" i="2"/>
  <c r="F759" i="2"/>
  <c r="F597" i="2"/>
  <c r="F511" i="2"/>
  <c r="F758" i="2"/>
  <c r="F168" i="2"/>
  <c r="F674" i="2"/>
  <c r="F994" i="2"/>
  <c r="F635" i="2"/>
  <c r="F111" i="2"/>
  <c r="F633" i="2"/>
  <c r="F198" i="2"/>
  <c r="F544" i="2"/>
  <c r="F62" i="2"/>
  <c r="F962" i="2"/>
  <c r="F895" i="2"/>
  <c r="F353" i="2"/>
  <c r="F323" i="2"/>
  <c r="F722" i="2"/>
  <c r="F931" i="2"/>
  <c r="F409" i="2"/>
  <c r="F629" i="2"/>
  <c r="F739" i="2"/>
  <c r="F331" i="2"/>
  <c r="F406" i="2"/>
  <c r="F441" i="2"/>
  <c r="F284" i="2"/>
  <c r="F367" i="2"/>
  <c r="F25" i="2"/>
  <c r="F702" i="2"/>
  <c r="F945" i="2"/>
  <c r="F716" i="2"/>
  <c r="F217" i="2"/>
  <c r="F68" i="2"/>
  <c r="F506" i="2"/>
  <c r="F175" i="2"/>
  <c r="F707" i="2"/>
  <c r="F151" i="2"/>
  <c r="F818" i="2"/>
  <c r="F144" i="2"/>
  <c r="F561" i="2"/>
  <c r="F761" i="2"/>
  <c r="F78" i="2"/>
  <c r="F262" i="2"/>
  <c r="F630" i="2"/>
  <c r="F988" i="2"/>
  <c r="F417" i="2"/>
  <c r="F627" i="2"/>
  <c r="F709" i="2"/>
  <c r="F682" i="2"/>
  <c r="F84" i="2"/>
  <c r="F617" i="2"/>
  <c r="F215" i="2"/>
  <c r="F447" i="2"/>
  <c r="F604" i="2"/>
  <c r="F771" i="2"/>
  <c r="F224" i="2"/>
  <c r="F400" i="2"/>
  <c r="F312" i="2"/>
  <c r="F454" i="2"/>
  <c r="F235" i="2"/>
  <c r="F112" i="2"/>
  <c r="F244" i="2"/>
  <c r="F492" i="2"/>
  <c r="F102" i="2"/>
  <c r="F929" i="2"/>
  <c r="F671" i="2"/>
  <c r="F370" i="2"/>
  <c r="F174" i="2"/>
  <c r="F612" i="2"/>
  <c r="F956" i="2"/>
  <c r="F785" i="2"/>
  <c r="F266" i="2"/>
  <c r="F551" i="2"/>
  <c r="F344" i="2"/>
  <c r="F725" i="2"/>
  <c r="F188" i="2"/>
  <c r="F379" i="2"/>
  <c r="F451" i="2"/>
  <c r="F981" i="2"/>
  <c r="F338" i="2"/>
  <c r="F70" i="2"/>
  <c r="F744" i="2"/>
  <c r="F347" i="2"/>
  <c r="F652" i="2"/>
  <c r="F920" i="2"/>
  <c r="F861" i="2"/>
  <c r="F891" i="2"/>
  <c r="F957" i="2"/>
  <c r="F20" i="2"/>
  <c r="F752" i="2"/>
  <c r="F646" i="2"/>
  <c r="F637" i="2"/>
  <c r="F10" i="2"/>
  <c r="F196" i="2"/>
  <c r="F545" i="2"/>
  <c r="F94" i="2"/>
  <c r="F204" i="2"/>
  <c r="F659" i="2"/>
  <c r="F606" i="2"/>
  <c r="F58" i="2"/>
  <c r="F283" i="2"/>
  <c r="F958" i="2"/>
  <c r="F892" i="2"/>
  <c r="F278" i="2"/>
  <c r="F978" i="2"/>
  <c r="F455" i="2"/>
  <c r="F288" i="2"/>
  <c r="F705" i="2"/>
  <c r="F662" i="2"/>
  <c r="F476" i="2"/>
  <c r="F622" i="2"/>
  <c r="F746" i="2"/>
  <c r="F944" i="2"/>
  <c r="F42" i="2"/>
  <c r="F371" i="2"/>
  <c r="F717" i="2"/>
  <c r="F799" i="2"/>
  <c r="F483" i="2"/>
  <c r="F584" i="2"/>
  <c r="F103" i="2"/>
  <c r="F162" i="2"/>
  <c r="F437" i="2"/>
  <c r="F517" i="2"/>
  <c r="F342" i="2"/>
  <c r="F330" i="2"/>
  <c r="F537" i="2"/>
  <c r="F413" i="2"/>
  <c r="F272" i="2"/>
  <c r="F439" i="2"/>
  <c r="F121" i="2"/>
  <c r="F602" i="2"/>
  <c r="F591" i="2"/>
  <c r="F876" i="2"/>
  <c r="F838" i="2"/>
  <c r="F316" i="2"/>
  <c r="F109" i="2"/>
  <c r="F917" i="2"/>
  <c r="F252" i="2"/>
  <c r="F865" i="2"/>
  <c r="F559" i="2"/>
  <c r="F247" i="2"/>
  <c r="F974" i="2"/>
  <c r="F456" i="2"/>
  <c r="F82" i="2"/>
  <c r="F805" i="2"/>
  <c r="F675" i="2"/>
  <c r="F540" i="2"/>
  <c r="F60" i="2"/>
  <c r="F88" i="2"/>
  <c r="F377" i="2"/>
  <c r="F228" i="2"/>
  <c r="F176" i="2"/>
  <c r="F796" i="2"/>
  <c r="F524" i="2"/>
  <c r="F574" i="2"/>
  <c r="F893" i="2"/>
  <c r="F731" i="2"/>
  <c r="F798" i="2"/>
  <c r="F127" i="2"/>
  <c r="F493" i="2"/>
  <c r="F860" i="2"/>
  <c r="F913" i="2"/>
  <c r="F951" i="2"/>
  <c r="F438" i="2"/>
  <c r="F701" i="2"/>
  <c r="F864" i="2"/>
  <c r="F535" i="2"/>
  <c r="F843" i="2"/>
  <c r="F708" i="2"/>
  <c r="F63" i="2"/>
  <c r="F306" i="2"/>
  <c r="F693" i="2"/>
  <c r="F434" i="2"/>
  <c r="F926" i="2"/>
  <c r="F857" i="2"/>
  <c r="F908" i="2"/>
  <c r="F780" i="2"/>
  <c r="F98" i="2"/>
  <c r="F836" i="2"/>
  <c r="F389" i="2"/>
  <c r="F395" i="2"/>
  <c r="F300" i="2"/>
  <c r="F835" i="2"/>
  <c r="F236" i="2"/>
  <c r="F735" i="2"/>
  <c r="F881" i="2"/>
  <c r="F567" i="2"/>
  <c r="F285" i="2"/>
  <c r="F668" i="2"/>
  <c r="F287" i="2"/>
  <c r="F335" i="2"/>
  <c r="F714" i="2"/>
  <c r="F534" i="2"/>
  <c r="F839" i="2"/>
  <c r="F145" i="2"/>
  <c r="F655" i="2"/>
  <c r="F407" i="2"/>
  <c r="F81" i="2"/>
  <c r="F430" i="2"/>
  <c r="F775" i="2"/>
  <c r="F993" i="2"/>
  <c r="F160" i="2"/>
  <c r="F137" i="2"/>
  <c r="F71" i="2"/>
  <c r="F500" i="2"/>
  <c r="F762" i="2"/>
  <c r="F324" i="2"/>
  <c r="F967" i="2"/>
  <c r="F802" i="2"/>
  <c r="F132" i="2"/>
  <c r="F949" i="2"/>
  <c r="F658" i="2"/>
  <c r="F334" i="2"/>
  <c r="F894" i="2"/>
  <c r="F218" i="2"/>
  <c r="F713" i="2"/>
  <c r="F995" i="2"/>
  <c r="F867" i="2"/>
  <c r="F787" i="2"/>
  <c r="F427" i="2"/>
  <c r="F393" i="2"/>
  <c r="F392" i="2"/>
  <c r="F814" i="2"/>
  <c r="F528" i="2"/>
  <c r="F504" i="2"/>
  <c r="F408" i="2"/>
  <c r="F299" i="2"/>
  <c r="F640" i="2"/>
  <c r="F831" i="2"/>
  <c r="F585" i="2"/>
  <c r="F157" i="2"/>
  <c r="F507" i="2"/>
  <c r="F970" i="2"/>
  <c r="F75" i="2"/>
  <c r="F313" i="2"/>
  <c r="F592" i="2"/>
  <c r="F560" i="2"/>
  <c r="F495" i="2"/>
  <c r="F117" i="2"/>
  <c r="F569" i="2"/>
  <c r="F294" i="2"/>
  <c r="F959" i="2"/>
  <c r="F754" i="2"/>
  <c r="F457" i="2"/>
  <c r="F373" i="2"/>
  <c r="F131" i="2"/>
  <c r="F468" i="2"/>
  <c r="F745" i="2"/>
  <c r="F989" i="2"/>
  <c r="F505" i="2"/>
  <c r="F971" i="2"/>
  <c r="F490" i="2"/>
  <c r="F750" i="2"/>
  <c r="F923" i="2"/>
  <c r="F99" i="2"/>
  <c r="F553" i="2"/>
  <c r="F985" i="2"/>
  <c r="F391" i="2"/>
  <c r="F315" i="2"/>
  <c r="F519" i="2"/>
  <c r="F791" i="2"/>
  <c r="F768" i="2"/>
  <c r="F521" i="2"/>
  <c r="F513" i="2"/>
  <c r="F415" i="2"/>
  <c r="F882" i="2"/>
  <c r="F416" i="2"/>
  <c r="F618" i="2"/>
  <c r="F595" i="2"/>
  <c r="F54" i="2"/>
  <c r="F599" i="2"/>
  <c r="F443" i="2"/>
  <c r="F651" i="2"/>
  <c r="F933" i="2"/>
  <c r="F593" i="2"/>
  <c r="F916" i="2"/>
  <c r="F65" i="2"/>
  <c r="F190" i="2"/>
  <c r="F793" i="2"/>
  <c r="F52" i="2"/>
  <c r="F429" i="2"/>
  <c r="F470" i="2"/>
  <c r="F928" i="2"/>
  <c r="F363" i="2"/>
  <c r="F354" i="2"/>
  <c r="F138" i="2"/>
  <c r="F749" i="2"/>
  <c r="F303" i="2"/>
  <c r="F440" i="2"/>
  <c r="F477" i="2"/>
  <c r="F863" i="2"/>
  <c r="F185" i="2"/>
  <c r="F626" i="2"/>
  <c r="F982" i="2"/>
  <c r="F998" i="2"/>
  <c r="F337" i="2"/>
  <c r="F216" i="2"/>
  <c r="F810" i="2"/>
  <c r="F742" i="2"/>
  <c r="F636" i="2"/>
  <c r="F788" i="2"/>
  <c r="F428" i="2"/>
  <c r="F934" i="2"/>
  <c r="F628" i="2"/>
  <c r="F529" i="2"/>
  <c r="F778" i="2"/>
  <c r="F22" i="2"/>
  <c r="F91" i="2"/>
  <c r="F738" i="2"/>
  <c r="F48" i="2"/>
  <c r="F824" i="2"/>
  <c r="F431" i="2"/>
  <c r="F596" i="2"/>
  <c r="F340" i="2"/>
  <c r="F496" i="2"/>
  <c r="F279" i="2"/>
  <c r="F141" i="2"/>
  <c r="F280" i="2"/>
  <c r="F44" i="2"/>
  <c r="F915" i="2"/>
  <c r="F601" i="2"/>
  <c r="F816" i="2"/>
  <c r="F777" i="2"/>
  <c r="F69" i="2"/>
  <c r="F862" i="2"/>
  <c r="F726" i="2"/>
  <c r="F741" i="2"/>
  <c r="F184" i="2"/>
  <c r="F206" i="2"/>
  <c r="F565" i="2"/>
  <c r="F649" i="2"/>
  <c r="F961" i="2"/>
  <c r="F880" i="2"/>
  <c r="F690" i="2"/>
  <c r="F509" i="2"/>
  <c r="F119" i="2"/>
  <c r="F149" i="2"/>
  <c r="F579" i="2"/>
  <c r="F806" i="2"/>
  <c r="F129" i="2"/>
  <c r="F823" i="2"/>
  <c r="F122" i="2"/>
  <c r="F270" i="2"/>
  <c r="F199" i="2"/>
  <c r="F697" i="2"/>
  <c r="F292" i="2"/>
  <c r="F473" i="2"/>
  <c r="F460" i="2"/>
  <c r="F608" i="2"/>
  <c r="F89" i="2"/>
  <c r="F194" i="2"/>
  <c r="F821" i="2"/>
  <c r="F812" i="2"/>
  <c r="F753" i="2"/>
  <c r="F341" i="2"/>
  <c r="F840" i="2"/>
  <c r="F656" i="2"/>
  <c r="F715" i="2"/>
  <c r="F426" i="2"/>
  <c r="F866" i="2"/>
  <c r="F550" i="2"/>
  <c r="F453" i="2"/>
  <c r="F727" i="2"/>
  <c r="F940" i="2"/>
  <c r="F968" i="2"/>
  <c r="F77" i="2"/>
  <c r="F683" i="2"/>
  <c r="F497" i="2"/>
  <c r="F533" i="2"/>
  <c r="F734" i="2"/>
  <c r="F547" i="2"/>
  <c r="F268" i="2"/>
  <c r="F422" i="2"/>
  <c r="F211" i="2"/>
  <c r="F222" i="2"/>
  <c r="F694" i="2"/>
  <c r="F792" i="2"/>
  <c r="F870" i="2"/>
  <c r="F420" i="2"/>
  <c r="F514" i="2"/>
  <c r="F620" i="2"/>
  <c r="F879" i="2"/>
  <c r="F781" i="2"/>
  <c r="F159" i="2"/>
  <c r="F924" i="2"/>
  <c r="F256" i="2"/>
  <c r="F474" i="2"/>
  <c r="F183" i="2"/>
  <c r="F687" i="2"/>
  <c r="F776" i="2"/>
  <c r="F319" i="2"/>
  <c r="F769" i="2"/>
  <c r="F953" i="2"/>
  <c r="F549" i="2"/>
  <c r="F491" i="2"/>
  <c r="F348" i="2"/>
  <c r="F817" i="2"/>
  <c r="F721" i="2"/>
  <c r="F624" i="2"/>
  <c r="F261" i="2"/>
  <c r="F200" i="2"/>
  <c r="F874" i="2"/>
  <c r="F680" i="2"/>
  <c r="F110" i="2"/>
  <c r="F681" i="2"/>
  <c r="F207" i="2"/>
  <c r="F113" i="2"/>
  <c r="F570" i="2"/>
  <c r="F450" i="2"/>
  <c r="F905" i="2"/>
  <c r="F977" i="2"/>
  <c r="F641" i="2"/>
  <c r="F419" i="2"/>
  <c r="F695" i="2"/>
  <c r="F582" i="2"/>
  <c r="F510" i="2"/>
  <c r="F850" i="2"/>
  <c r="F763" i="2"/>
  <c r="F263" i="2"/>
  <c r="F166" i="2"/>
  <c r="F80" i="2"/>
  <c r="F941" i="2"/>
  <c r="F361" i="2"/>
  <c r="F807" i="2"/>
  <c r="F899" i="2"/>
  <c r="F271" i="2"/>
  <c r="F930" i="2"/>
  <c r="F213" i="2"/>
  <c r="F150" i="2"/>
  <c r="F380" i="2"/>
  <c r="F842" i="2"/>
  <c r="F634" i="2"/>
  <c r="F527" i="2"/>
  <c r="F639" i="2"/>
  <c r="F531" i="2"/>
  <c r="F394" i="2"/>
  <c r="T2" i="9" l="1"/>
  <c r="Q1" i="11"/>
  <c r="S35" i="9"/>
  <c r="R26" i="10"/>
  <c r="I40" i="9"/>
  <c r="R30" i="10"/>
  <c r="S6" i="9"/>
  <c r="S23" i="9"/>
  <c r="R11" i="10"/>
  <c r="F40" i="9"/>
  <c r="N40" i="9"/>
  <c r="W5" i="4"/>
  <c r="W8" i="4"/>
  <c r="W7" i="4"/>
  <c r="U14" i="4"/>
  <c r="V14" i="4" s="1"/>
  <c r="W14" i="4" s="1"/>
  <c r="U6" i="4"/>
  <c r="V20" i="8"/>
  <c r="U21" i="8"/>
  <c r="R25" i="10"/>
  <c r="Q7" i="5"/>
  <c r="Q31" i="10" s="1"/>
  <c r="R7" i="8"/>
  <c r="R10" i="8" s="1"/>
  <c r="R15" i="9"/>
  <c r="R18" i="9"/>
  <c r="R16" i="10" s="1"/>
  <c r="O8" i="11"/>
  <c r="Q27" i="10"/>
  <c r="W26" i="9"/>
  <c r="W14" i="10" s="1"/>
  <c r="S27" i="9"/>
  <c r="S17" i="9"/>
  <c r="S17" i="10" s="1"/>
  <c r="S24" i="9"/>
  <c r="Q9" i="6"/>
  <c r="Q12" i="8"/>
  <c r="R13" i="10"/>
  <c r="Q15" i="10"/>
  <c r="Q18" i="10" s="1"/>
  <c r="O7" i="11" s="1"/>
  <c r="Q19" i="9"/>
  <c r="S5" i="8"/>
  <c r="S8" i="8"/>
  <c r="S7" i="8"/>
  <c r="T4" i="8"/>
  <c r="S6" i="6"/>
  <c r="W6" i="4"/>
  <c r="J40" i="9"/>
  <c r="E40" i="9"/>
  <c r="H40" i="9"/>
  <c r="L37" i="2"/>
  <c r="L36" i="2"/>
  <c r="L35" i="2"/>
  <c r="J44" i="2"/>
  <c r="J45" i="2"/>
  <c r="J46" i="2"/>
  <c r="J47" i="2"/>
  <c r="J43" i="2"/>
  <c r="L34" i="2"/>
  <c r="T35" i="9" l="1"/>
  <c r="S26" i="10"/>
  <c r="T23" i="9"/>
  <c r="S11" i="10"/>
  <c r="S30" i="10"/>
  <c r="T6" i="9"/>
  <c r="U2" i="9"/>
  <c r="R1" i="11"/>
  <c r="W20" i="8"/>
  <c r="W21" i="8" s="1"/>
  <c r="V21" i="8"/>
  <c r="Q8" i="5"/>
  <c r="Q13" i="9" s="1"/>
  <c r="R15" i="10"/>
  <c r="R18" i="10" s="1"/>
  <c r="P7" i="11" s="1"/>
  <c r="R19" i="9"/>
  <c r="O6" i="11"/>
  <c r="Q8" i="10"/>
  <c r="R5" i="5"/>
  <c r="R5" i="6"/>
  <c r="O3" i="11"/>
  <c r="O5" i="11" s="1"/>
  <c r="P8" i="11"/>
  <c r="R27" i="10"/>
  <c r="S25" i="10"/>
  <c r="Q14" i="8"/>
  <c r="T27" i="9"/>
  <c r="T13" i="10" s="1"/>
  <c r="T24" i="9"/>
  <c r="T12" i="10" s="1"/>
  <c r="T17" i="9"/>
  <c r="T17" i="10" s="1"/>
  <c r="S10" i="8"/>
  <c r="S12" i="10"/>
  <c r="S18" i="9"/>
  <c r="S16" i="10" s="1"/>
  <c r="S15" i="9"/>
  <c r="S13" i="10"/>
  <c r="T8" i="8"/>
  <c r="T5" i="8"/>
  <c r="T7" i="8" s="1"/>
  <c r="T10" i="8" s="1"/>
  <c r="U4" i="8"/>
  <c r="T6" i="6"/>
  <c r="K47" i="2"/>
  <c r="L47" i="2" s="1"/>
  <c r="K46" i="2"/>
  <c r="L46" i="2" s="1"/>
  <c r="K45" i="2"/>
  <c r="L45" i="2" s="1"/>
  <c r="K44" i="2"/>
  <c r="L44" i="2" s="1"/>
  <c r="K43" i="2"/>
  <c r="L43" i="2" s="1"/>
  <c r="O9" i="11" l="1"/>
  <c r="O16" i="11" s="1"/>
  <c r="O18" i="11" s="1"/>
  <c r="V2" i="9"/>
  <c r="S1" i="11"/>
  <c r="T30" i="10"/>
  <c r="U6" i="9"/>
  <c r="U23" i="9"/>
  <c r="T11" i="10"/>
  <c r="U35" i="9"/>
  <c r="T26" i="10"/>
  <c r="R7" i="5"/>
  <c r="R31" i="10" s="1"/>
  <c r="R10" i="5"/>
  <c r="R11" i="8" s="1"/>
  <c r="S15" i="10"/>
  <c r="S18" i="10" s="1"/>
  <c r="Q7" i="11" s="1"/>
  <c r="S19" i="9"/>
  <c r="T25" i="10"/>
  <c r="Q20" i="9"/>
  <c r="R8" i="6"/>
  <c r="R12" i="8" s="1"/>
  <c r="U24" i="9"/>
  <c r="U12" i="10" s="1"/>
  <c r="U17" i="9"/>
  <c r="U17" i="10" s="1"/>
  <c r="U27" i="9"/>
  <c r="U13" i="10" s="1"/>
  <c r="T18" i="9"/>
  <c r="T16" i="10" s="1"/>
  <c r="T15" i="9"/>
  <c r="Q7" i="10"/>
  <c r="Q16" i="8"/>
  <c r="S27" i="10"/>
  <c r="Q8" i="11"/>
  <c r="U8" i="8"/>
  <c r="U5" i="8"/>
  <c r="V4" i="8"/>
  <c r="U6" i="6"/>
  <c r="R8" i="5" l="1"/>
  <c r="V35" i="9"/>
  <c r="U26" i="10"/>
  <c r="V23" i="9"/>
  <c r="U11" i="10"/>
  <c r="U30" i="10"/>
  <c r="V6" i="9"/>
  <c r="W2" i="9"/>
  <c r="U1" i="11" s="1"/>
  <c r="T1" i="11"/>
  <c r="R9" i="6"/>
  <c r="Q17" i="8"/>
  <c r="Q19" i="8" s="1"/>
  <c r="Q20" i="10"/>
  <c r="Q21" i="10" s="1"/>
  <c r="T27" i="10"/>
  <c r="R8" i="11"/>
  <c r="P6" i="11"/>
  <c r="R8" i="10"/>
  <c r="P3" i="11"/>
  <c r="P5" i="11" s="1"/>
  <c r="T15" i="10"/>
  <c r="T18" i="10" s="1"/>
  <c r="R7" i="11" s="1"/>
  <c r="T19" i="9"/>
  <c r="U25" i="10"/>
  <c r="V27" i="9"/>
  <c r="V13" i="10" s="1"/>
  <c r="V24" i="9"/>
  <c r="V12" i="10" s="1"/>
  <c r="V17" i="9"/>
  <c r="V17" i="10" s="1"/>
  <c r="S5" i="5"/>
  <c r="R13" i="9"/>
  <c r="U7" i="8"/>
  <c r="U10" i="8" s="1"/>
  <c r="U18" i="9"/>
  <c r="U16" i="10" s="1"/>
  <c r="U15" i="9"/>
  <c r="R14" i="8"/>
  <c r="V8" i="8"/>
  <c r="V5" i="8"/>
  <c r="V6" i="6"/>
  <c r="W4" i="8"/>
  <c r="V30" i="10" l="1"/>
  <c r="W6" i="9"/>
  <c r="W30" i="10" s="1"/>
  <c r="W23" i="9"/>
  <c r="W11" i="10" s="1"/>
  <c r="V11" i="10"/>
  <c r="W35" i="9"/>
  <c r="W26" i="10" s="1"/>
  <c r="V26" i="10"/>
  <c r="P9" i="11"/>
  <c r="P16" i="11" s="1"/>
  <c r="P18" i="11" s="1"/>
  <c r="R20" i="9"/>
  <c r="V25" i="10"/>
  <c r="U27" i="10"/>
  <c r="S8" i="11"/>
  <c r="V7" i="8"/>
  <c r="V10" i="8" s="1"/>
  <c r="V18" i="9"/>
  <c r="V16" i="10" s="1"/>
  <c r="V15" i="9"/>
  <c r="S5" i="6"/>
  <c r="S8" i="6" s="1"/>
  <c r="R7" i="10"/>
  <c r="R16" i="8"/>
  <c r="U15" i="10"/>
  <c r="U18" i="10" s="1"/>
  <c r="S7" i="11" s="1"/>
  <c r="U19" i="9"/>
  <c r="S10" i="5"/>
  <c r="S11" i="8" s="1"/>
  <c r="S7" i="5"/>
  <c r="W27" i="9"/>
  <c r="W13" i="10" s="1"/>
  <c r="W24" i="9"/>
  <c r="W12" i="10" s="1"/>
  <c r="W17" i="9"/>
  <c r="W17" i="10" s="1"/>
  <c r="Q32" i="10"/>
  <c r="Q34" i="10" s="1"/>
  <c r="Q36" i="10" s="1"/>
  <c r="Q38" i="10" s="1"/>
  <c r="Q7" i="9"/>
  <c r="W6" i="6"/>
  <c r="W8" i="8"/>
  <c r="W5" i="8"/>
  <c r="R37" i="10" l="1"/>
  <c r="Q25" i="9"/>
  <c r="Q28" i="9" s="1"/>
  <c r="V15" i="10"/>
  <c r="V18" i="10" s="1"/>
  <c r="T7" i="11" s="1"/>
  <c r="V19" i="9"/>
  <c r="T8" i="11"/>
  <c r="V27" i="10"/>
  <c r="Q8" i="9"/>
  <c r="Q9" i="5" s="1"/>
  <c r="S8" i="5"/>
  <c r="S31" i="10"/>
  <c r="S14" i="8"/>
  <c r="W25" i="10"/>
  <c r="R17" i="8"/>
  <c r="R20" i="10"/>
  <c r="R21" i="10" s="1"/>
  <c r="W7" i="8"/>
  <c r="W10" i="8" s="1"/>
  <c r="W18" i="9"/>
  <c r="W16" i="10" s="1"/>
  <c r="W15" i="9"/>
  <c r="S9" i="6"/>
  <c r="S12" i="8"/>
  <c r="R7" i="9" l="1"/>
  <c r="R19" i="8"/>
  <c r="S7" i="10"/>
  <c r="S16" i="8"/>
  <c r="Q6" i="11"/>
  <c r="S8" i="10"/>
  <c r="Q3" i="11"/>
  <c r="Q5" i="11" s="1"/>
  <c r="Q9" i="11" s="1"/>
  <c r="Q16" i="11" s="1"/>
  <c r="Q18" i="11" s="1"/>
  <c r="U8" i="11"/>
  <c r="W27" i="10"/>
  <c r="T5" i="5"/>
  <c r="S13" i="9"/>
  <c r="W19" i="9"/>
  <c r="W15" i="10"/>
  <c r="W18" i="10" s="1"/>
  <c r="U7" i="11" s="1"/>
  <c r="R32" i="10"/>
  <c r="R34" i="10" s="1"/>
  <c r="R36" i="10" s="1"/>
  <c r="R38" i="10" s="1"/>
  <c r="T5" i="6"/>
  <c r="T8" i="6" s="1"/>
  <c r="R8" i="9"/>
  <c r="R9" i="5" s="1"/>
  <c r="R25" i="9" l="1"/>
  <c r="R28" i="9" s="1"/>
  <c r="S37" i="10"/>
  <c r="S20" i="9"/>
  <c r="T10" i="5"/>
  <c r="T11" i="8" s="1"/>
  <c r="T7" i="5"/>
  <c r="T9" i="6"/>
  <c r="T12" i="8"/>
  <c r="S17" i="8"/>
  <c r="S19" i="8" s="1"/>
  <c r="S20" i="10"/>
  <c r="S21" i="10" s="1"/>
  <c r="U5" i="6" l="1"/>
  <c r="U8" i="6" s="1"/>
  <c r="R6" i="11"/>
  <c r="T8" i="10"/>
  <c r="R3" i="11"/>
  <c r="R5" i="11" s="1"/>
  <c r="R9" i="11" s="1"/>
  <c r="R16" i="11" s="1"/>
  <c r="R18" i="11" s="1"/>
  <c r="T8" i="5"/>
  <c r="T31" i="10"/>
  <c r="S32" i="10"/>
  <c r="S34" i="10" s="1"/>
  <c r="S36" i="10" s="1"/>
  <c r="S38" i="10" s="1"/>
  <c r="S7" i="9"/>
  <c r="T14" i="8"/>
  <c r="Q38" i="9"/>
  <c r="Q40" i="9" s="1"/>
  <c r="R38" i="9"/>
  <c r="R40" i="9" s="1"/>
  <c r="S25" i="9" l="1"/>
  <c r="S28" i="9" s="1"/>
  <c r="T37" i="10"/>
  <c r="T7" i="10"/>
  <c r="T16" i="8"/>
  <c r="U9" i="6"/>
  <c r="U12" i="8"/>
  <c r="S38" i="9"/>
  <c r="S8" i="9"/>
  <c r="S9" i="5" s="1"/>
  <c r="U5" i="5"/>
  <c r="T13" i="9"/>
  <c r="S6" i="11" l="1"/>
  <c r="U8" i="10"/>
  <c r="S3" i="11"/>
  <c r="S5" i="11" s="1"/>
  <c r="S9" i="11" s="1"/>
  <c r="S16" i="11" s="1"/>
  <c r="S18" i="11" s="1"/>
  <c r="T20" i="9"/>
  <c r="U10" i="5"/>
  <c r="U11" i="8" s="1"/>
  <c r="U14" i="8" s="1"/>
  <c r="U7" i="5"/>
  <c r="S40" i="9"/>
  <c r="V5" i="6"/>
  <c r="V8" i="6" s="1"/>
  <c r="T17" i="8"/>
  <c r="T19" i="8" s="1"/>
  <c r="T20" i="10"/>
  <c r="T21" i="10" s="1"/>
  <c r="T32" i="10" l="1"/>
  <c r="T34" i="10" s="1"/>
  <c r="T36" i="10" s="1"/>
  <c r="T38" i="10" s="1"/>
  <c r="T7" i="9"/>
  <c r="V9" i="6"/>
  <c r="V12" i="8"/>
  <c r="U8" i="5"/>
  <c r="U31" i="10"/>
  <c r="U7" i="10"/>
  <c r="U16" i="8"/>
  <c r="T25" i="9" l="1"/>
  <c r="T28" i="9" s="1"/>
  <c r="T38" i="9" s="1"/>
  <c r="U37" i="10"/>
  <c r="U17" i="8"/>
  <c r="U19" i="8" s="1"/>
  <c r="U20" i="10"/>
  <c r="T6" i="11"/>
  <c r="V8" i="10"/>
  <c r="T3" i="11"/>
  <c r="T5" i="11" s="1"/>
  <c r="T9" i="11" s="1"/>
  <c r="T16" i="11" s="1"/>
  <c r="T18" i="11" s="1"/>
  <c r="U21" i="10"/>
  <c r="V5" i="5"/>
  <c r="U13" i="9"/>
  <c r="W5" i="6"/>
  <c r="W8" i="6" s="1"/>
  <c r="U7" i="9"/>
  <c r="T8" i="9"/>
  <c r="T9" i="5" s="1"/>
  <c r="U8" i="9" l="1"/>
  <c r="U9" i="5" s="1"/>
  <c r="W9" i="6"/>
  <c r="W12" i="8"/>
  <c r="V7" i="5"/>
  <c r="V10" i="5"/>
  <c r="V11" i="8" s="1"/>
  <c r="V14" i="8" s="1"/>
  <c r="U20" i="9"/>
  <c r="U32" i="10"/>
  <c r="U34" i="10" s="1"/>
  <c r="U36" i="10" s="1"/>
  <c r="U38" i="10" s="1"/>
  <c r="T40" i="9"/>
  <c r="V37" i="10" l="1"/>
  <c r="U25" i="9"/>
  <c r="U28" i="9" s="1"/>
  <c r="U38" i="9" s="1"/>
  <c r="U40" i="9" s="1"/>
  <c r="V8" i="5"/>
  <c r="V31" i="10"/>
  <c r="V7" i="10"/>
  <c r="V16" i="8"/>
  <c r="U6" i="11"/>
  <c r="W8" i="10"/>
  <c r="U3" i="11"/>
  <c r="U5" i="11" s="1"/>
  <c r="U9" i="11" s="1"/>
  <c r="V17" i="8" l="1"/>
  <c r="V19" i="8" s="1"/>
  <c r="V20" i="10"/>
  <c r="V21" i="10" s="1"/>
  <c r="U16" i="11"/>
  <c r="U10" i="11"/>
  <c r="U17" i="11" s="1"/>
  <c r="W5" i="5"/>
  <c r="V13" i="9"/>
  <c r="U18" i="11" l="1"/>
  <c r="O19" i="11" s="1"/>
  <c r="O22" i="11" s="1"/>
  <c r="O24" i="11" s="1"/>
  <c r="O26" i="11" s="1"/>
  <c r="W10" i="5"/>
  <c r="W11" i="8" s="1"/>
  <c r="W14" i="8" s="1"/>
  <c r="W7" i="5"/>
  <c r="V20" i="9"/>
  <c r="V32" i="10"/>
  <c r="V34" i="10" s="1"/>
  <c r="V36" i="10" s="1"/>
  <c r="V38" i="10" s="1"/>
  <c r="V7" i="9"/>
  <c r="W37" i="10" l="1"/>
  <c r="V25" i="9"/>
  <c r="V28" i="9" s="1"/>
  <c r="V38" i="9" s="1"/>
  <c r="V8" i="9"/>
  <c r="V9" i="5" s="1"/>
  <c r="W8" i="5"/>
  <c r="W13" i="9" s="1"/>
  <c r="W31" i="10"/>
  <c r="W7" i="10"/>
  <c r="W16" i="8"/>
  <c r="W17" i="8" l="1"/>
  <c r="W19" i="8" s="1"/>
  <c r="W20" i="10"/>
  <c r="W21" i="10" s="1"/>
  <c r="W20" i="9"/>
  <c r="V40" i="9"/>
  <c r="W32" i="10" l="1"/>
  <c r="W34" i="10" s="1"/>
  <c r="W36" i="10" s="1"/>
  <c r="W38" i="10" s="1"/>
  <c r="W25" i="9" s="1"/>
  <c r="W28" i="9" s="1"/>
  <c r="W38" i="9" s="1"/>
  <c r="W7" i="9"/>
  <c r="W8" i="9" s="1"/>
  <c r="W9" i="5" s="1"/>
  <c r="W40" i="9" l="1"/>
</calcChain>
</file>

<file path=xl/sharedStrings.xml><?xml version="1.0" encoding="utf-8"?>
<sst xmlns="http://schemas.openxmlformats.org/spreadsheetml/2006/main" count="2194" uniqueCount="839">
  <si>
    <t>Date</t>
  </si>
  <si>
    <t>Adj Close**</t>
  </si>
  <si>
    <t>Jun 20, 2023</t>
  </si>
  <si>
    <t>Jun 19,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</si>
  <si>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</si>
  <si>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</si>
  <si>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</si>
  <si>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</si>
  <si>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</si>
  <si>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</si>
  <si>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</si>
  <si>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</si>
  <si>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</si>
  <si>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</si>
  <si>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</si>
  <si>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</si>
  <si>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</si>
  <si>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</si>
  <si>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</si>
  <si>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</si>
  <si>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</si>
  <si>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</si>
  <si>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</si>
  <si>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</si>
  <si>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</si>
  <si>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</si>
  <si>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</si>
  <si>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</si>
  <si>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</si>
  <si>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</si>
  <si>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</si>
  <si>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</si>
  <si>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</si>
  <si>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</si>
  <si>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</si>
  <si>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</si>
  <si>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</si>
  <si>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</si>
  <si>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</si>
  <si>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</si>
  <si>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</si>
  <si>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</si>
  <si>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</si>
  <si>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</si>
  <si>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</si>
  <si>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</si>
  <si>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13, 2023</t>
  </si>
  <si>
    <t>Apr 12, 2023</t>
  </si>
  <si>
    <t>Apr 11, 2023</t>
  </si>
  <si>
    <t>Apr 10, 2023</t>
  </si>
  <si>
    <t>Apr 06, 2023</t>
  </si>
  <si>
    <t>Apr 05, 2023</t>
  </si>
  <si>
    <t>Apr 03, 2023</t>
  </si>
  <si>
    <t>Mar 31,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</si>
  <si>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</si>
  <si>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</si>
  <si>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</si>
  <si>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</si>
  <si>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</si>
  <si>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</si>
  <si>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</si>
  <si>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</si>
  <si>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</si>
  <si>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</si>
  <si>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</si>
  <si>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</si>
  <si>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</si>
  <si>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</si>
  <si>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</si>
  <si>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</si>
  <si>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</si>
  <si>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</si>
  <si>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</si>
  <si>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</si>
  <si>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</si>
  <si>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</si>
  <si>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</si>
  <si>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</si>
  <si>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</si>
  <si>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</si>
  <si>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20,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</si>
  <si>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</si>
  <si>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</si>
  <si>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</si>
  <si>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</si>
  <si>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</si>
  <si>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</si>
  <si>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</si>
  <si>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</si>
  <si>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</si>
  <si>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</si>
  <si>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</si>
  <si>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</si>
  <si>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</si>
  <si>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</si>
  <si>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</si>
  <si>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</si>
  <si>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</si>
  <si>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</si>
  <si>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</si>
  <si>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</si>
  <si>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</si>
  <si>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</si>
  <si>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</si>
  <si>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16,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</si>
  <si>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</si>
  <si>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</si>
  <si>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</si>
  <si>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</si>
  <si>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</si>
  <si>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</si>
  <si>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</si>
  <si>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</si>
  <si>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</si>
  <si>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Jan 02, 2023</t>
  </si>
  <si>
    <t>Dec 30, 2022</t>
  </si>
  <si>
    <t>Dec 29, 2022</t>
  </si>
  <si>
    <t>Dec 28, 2022</t>
  </si>
  <si>
    <t>Dec 27, 2022</t>
  </si>
  <si>
    <t>Dec 26,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</si>
  <si>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</si>
  <si>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</si>
  <si>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</si>
  <si>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</si>
  <si>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</si>
  <si>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</si>
  <si>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</si>
  <si>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</si>
  <si>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</si>
  <si>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</si>
  <si>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</si>
  <si>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</si>
  <si>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</si>
  <si>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</si>
  <si>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</si>
  <si>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</si>
  <si>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</si>
  <si>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</si>
  <si>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</si>
  <si>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</si>
  <si>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</si>
  <si>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24,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</si>
  <si>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</si>
  <si>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</si>
  <si>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</si>
  <si>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</si>
  <si>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</si>
  <si>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</si>
  <si>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</si>
  <si>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</si>
  <si>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</si>
  <si>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</si>
  <si>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</si>
  <si>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</si>
  <si>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</si>
  <si>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</si>
  <si>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</si>
  <si>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</si>
  <si>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</si>
  <si>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</si>
  <si>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</si>
  <si>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</si>
  <si>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</si>
  <si>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</si>
  <si>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</si>
  <si>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</si>
  <si>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</si>
  <si>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</si>
  <si>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</si>
  <si>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</si>
  <si>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</si>
  <si>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</si>
  <si>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</si>
  <si>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</si>
  <si>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</si>
  <si>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</si>
  <si>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</si>
  <si>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</si>
  <si>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</si>
  <si>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</si>
  <si>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</si>
  <si>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</si>
  <si>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</si>
  <si>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</si>
  <si>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</si>
  <si>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</si>
  <si>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</si>
  <si>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</si>
  <si>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</si>
  <si>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</si>
  <si>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</si>
  <si>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</si>
  <si>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</si>
  <si>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</si>
  <si>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</si>
  <si>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</si>
  <si>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05, 2022</t>
  </si>
  <si>
    <t>Sep 02, 2022</t>
  </si>
  <si>
    <t>Sep 01,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</si>
  <si>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</si>
  <si>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</si>
  <si>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</si>
  <si>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</si>
  <si>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</si>
  <si>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</si>
  <si>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</si>
  <si>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</si>
  <si>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</si>
  <si>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</si>
  <si>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</si>
  <si>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12, 2022</t>
  </si>
  <si>
    <t>Aug 11, 2022</t>
  </si>
  <si>
    <t>Aug 10,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</si>
  <si>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</si>
  <si>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</si>
  <si>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</si>
  <si>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</si>
  <si>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</si>
  <si>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</si>
  <si>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</si>
  <si>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</si>
  <si>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</si>
  <si>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</si>
  <si>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</si>
  <si>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</si>
  <si>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</si>
  <si>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</si>
  <si>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</si>
  <si>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</si>
  <si>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</si>
  <si>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</si>
  <si>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</si>
  <si>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</si>
  <si>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</si>
  <si>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</si>
  <si>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</si>
  <si>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</si>
  <si>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</si>
  <si>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04,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</si>
  <si>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</si>
  <si>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</si>
  <si>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</si>
  <si>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</si>
  <si>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</si>
  <si>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</si>
  <si>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</si>
  <si>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</si>
  <si>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</si>
  <si>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20,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</si>
  <si>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</si>
  <si>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</si>
  <si>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</si>
  <si>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</si>
  <si>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</si>
  <si>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</si>
  <si>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</si>
  <si>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</si>
  <si>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</si>
  <si>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</si>
  <si>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</si>
  <si>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</si>
  <si>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</si>
  <si>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</si>
  <si>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30,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</si>
  <si>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</si>
  <si>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</si>
  <si>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</si>
  <si>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</si>
  <si>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</si>
  <si>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</si>
  <si>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</si>
  <si>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</si>
  <si>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</si>
  <si>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</si>
  <si>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</si>
  <si>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</si>
  <si>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</si>
  <si>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</si>
  <si>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</si>
  <si>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</si>
  <si>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</si>
  <si>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</si>
  <si>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</si>
  <si>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</si>
  <si>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</si>
  <si>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</si>
  <si>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</si>
  <si>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</si>
  <si>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</si>
  <si>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</si>
  <si>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</si>
  <si>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</si>
  <si>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</si>
  <si>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</si>
  <si>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</si>
  <si>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</si>
  <si>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</si>
  <si>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</si>
  <si>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</si>
  <si>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</si>
  <si>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</si>
  <si>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</si>
  <si>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</si>
  <si>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</si>
  <si>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</si>
  <si>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</si>
  <si>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</si>
  <si>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</si>
  <si>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</si>
  <si>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</si>
  <si>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</si>
  <si>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</si>
  <si>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</si>
  <si>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</si>
  <si>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</si>
  <si>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</si>
  <si>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</si>
  <si>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</si>
  <si>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</si>
  <si>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</si>
  <si>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</si>
  <si>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</si>
  <si>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Feb 28, 2022</t>
  </si>
  <si>
    <t>Feb 25, 2022</t>
  </si>
  <si>
    <t>Feb 24, 2022</t>
  </si>
  <si>
    <t>Feb 23, 2022</t>
  </si>
  <si>
    <t>Feb 22, 2022</t>
  </si>
  <si>
    <t>Feb 21, 2022</t>
  </si>
  <si>
    <t>Feb 18, 2022</t>
  </si>
  <si>
    <t>Feb 17, 2022</t>
  </si>
  <si>
    <t>Feb 16, 2022</t>
  </si>
  <si>
    <t>Feb 15,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</si>
  <si>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</si>
  <si>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</si>
  <si>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</si>
  <si>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</si>
  <si>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</si>
  <si>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</si>
  <si>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</si>
  <si>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</si>
  <si>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</si>
  <si>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</si>
  <si>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</si>
  <si>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</si>
  <si>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25, 2022</t>
  </si>
  <si>
    <t>Jan 24, 2022</t>
  </si>
  <si>
    <t>Jan 21, 2022</t>
  </si>
  <si>
    <t>Jan 20, 2022</t>
  </si>
  <si>
    <t>Jan 19, 2022</t>
  </si>
  <si>
    <t>Jan 18, 2022</t>
  </si>
  <si>
    <t>Jan 17,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</si>
  <si>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</si>
  <si>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</si>
  <si>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</si>
  <si>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</si>
  <si>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</si>
  <si>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</si>
  <si>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</si>
  <si>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</si>
  <si>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</si>
  <si>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</si>
  <si>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</si>
  <si>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</si>
  <si>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</si>
  <si>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</si>
  <si>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</si>
  <si>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24,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</si>
  <si>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</si>
  <si>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</si>
  <si>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</si>
  <si>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</si>
  <si>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</si>
  <si>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</si>
  <si>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</si>
  <si>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</si>
  <si>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</si>
  <si>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</si>
  <si>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</si>
  <si>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</si>
  <si>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</si>
  <si>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</si>
  <si>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</si>
  <si>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</si>
  <si>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</si>
  <si>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</si>
  <si>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</si>
  <si>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</si>
  <si>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25, 2021</t>
  </si>
  <si>
    <t>Nov 24, 2021</t>
  </si>
  <si>
    <t>Nov 23, 2021</t>
  </si>
  <si>
    <t>Nov 22,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</si>
  <si>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</si>
  <si>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</si>
  <si>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</si>
  <si>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</si>
  <si>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</si>
  <si>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</si>
  <si>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</si>
  <si>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</si>
  <si>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</si>
  <si>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</si>
  <si>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</si>
  <si>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</si>
  <si>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</si>
  <si>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</si>
  <si>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</si>
  <si>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</si>
  <si>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</si>
  <si>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</si>
  <si>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</si>
  <si>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</si>
  <si>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</si>
  <si>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</si>
  <si>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</si>
  <si>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</si>
  <si>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</si>
  <si>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</si>
  <si>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</si>
  <si>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</si>
  <si>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</si>
  <si>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</si>
  <si>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</si>
  <si>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</si>
  <si>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</si>
  <si>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</si>
  <si>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</si>
  <si>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</si>
  <si>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</si>
  <si>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</si>
  <si>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</si>
  <si>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</si>
  <si>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</si>
  <si>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</si>
  <si>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</si>
  <si>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</si>
  <si>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</si>
  <si>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</si>
  <si>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</si>
  <si>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09, 2021</t>
  </si>
  <si>
    <t>Sep 08, 2021</t>
  </si>
  <si>
    <t>Sep 07, 2021</t>
  </si>
  <si>
    <t>Sep 06,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</si>
  <si>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</si>
  <si>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</si>
  <si>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</si>
  <si>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</si>
  <si>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</si>
  <si>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</si>
  <si>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</si>
  <si>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</si>
  <si>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</si>
  <si>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</si>
  <si>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</si>
  <si>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</si>
  <si>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</si>
  <si>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</si>
  <si>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</si>
  <si>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</si>
  <si>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</si>
  <si>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</si>
  <si>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</si>
  <si>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</si>
  <si>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</si>
  <si>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</si>
  <si>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</si>
  <si>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</si>
  <si>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</si>
  <si>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</si>
  <si>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</si>
  <si>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</si>
  <si>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</si>
  <si>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</si>
  <si>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</si>
  <si>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</si>
  <si>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</si>
  <si>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</si>
  <si>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</si>
  <si>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</si>
  <si>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</si>
  <si>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</si>
  <si>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</si>
  <si>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</si>
  <si>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</si>
  <si>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</si>
  <si>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05,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</si>
  <si>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</si>
  <si>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</si>
  <si>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</si>
  <si>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</si>
  <si>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</si>
  <si>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</si>
  <si>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</si>
  <si>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</si>
  <si>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</si>
  <si>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</si>
  <si>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</si>
  <si>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</si>
  <si>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</si>
  <si>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</si>
  <si>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</si>
  <si>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</si>
  <si>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</si>
  <si>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</si>
  <si>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</si>
  <si>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</si>
  <si>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</si>
  <si>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</si>
  <si>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</si>
  <si>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</si>
  <si>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31,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</si>
  <si>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</si>
  <si>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</si>
  <si>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</si>
  <si>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</si>
  <si>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</si>
  <si>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</si>
  <si>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</si>
  <si>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</si>
  <si>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</si>
  <si>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</si>
  <si>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</si>
  <si>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</si>
  <si>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</si>
  <si>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</si>
  <si>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</si>
  <si>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</si>
  <si>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</si>
  <si>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</si>
  <si>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</si>
  <si>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</si>
  <si>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</si>
  <si>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</si>
  <si>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</si>
  <si>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</si>
  <si>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</si>
  <si>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</si>
  <si>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20, 2021</t>
  </si>
  <si>
    <t>Apr 19, 2021</t>
  </si>
  <si>
    <t>Apr 16, 2021</t>
  </si>
  <si>
    <t>Apr 15,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</si>
  <si>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</si>
  <si>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</si>
  <si>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</si>
  <si>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</si>
  <si>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</si>
  <si>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</si>
  <si>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</si>
  <si>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</si>
  <si>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</si>
  <si>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</si>
  <si>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</si>
  <si>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</si>
  <si>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</si>
  <si>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</si>
  <si>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</si>
  <si>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</si>
  <si>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</si>
  <si>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</si>
  <si>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</si>
  <si>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</si>
  <si>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</si>
  <si>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</si>
  <si>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</si>
  <si>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</si>
  <si>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</si>
  <si>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</si>
  <si>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</si>
  <si>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</si>
  <si>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</si>
  <si>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</si>
  <si>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</si>
  <si>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</si>
  <si>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</si>
  <si>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</si>
  <si>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</si>
  <si>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</si>
  <si>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</si>
  <si>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</si>
  <si>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15,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</si>
  <si>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</si>
  <si>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</si>
  <si>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</si>
  <si>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</si>
  <si>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</si>
  <si>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</si>
  <si>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</si>
  <si>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</si>
  <si>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</si>
  <si>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</si>
  <si>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</si>
  <si>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</si>
  <si>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</si>
  <si>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25, 2021</t>
  </si>
  <si>
    <t>Jan 22, 2021</t>
  </si>
  <si>
    <t>Jan 21, 2021</t>
  </si>
  <si>
    <t>Jan 20, 2021</t>
  </si>
  <si>
    <t>Jan 19, 2021</t>
  </si>
  <si>
    <t>Return</t>
  </si>
  <si>
    <t>Sorted returns</t>
  </si>
  <si>
    <t xml:space="preserve">Mean </t>
  </si>
  <si>
    <t>STD DEV</t>
  </si>
  <si>
    <t>Min</t>
  </si>
  <si>
    <t>Max</t>
  </si>
  <si>
    <t>CMP</t>
  </si>
  <si>
    <t>Percentile</t>
  </si>
  <si>
    <t>Confidence</t>
  </si>
  <si>
    <t>VAR%</t>
  </si>
  <si>
    <t>Stock Price</t>
  </si>
  <si>
    <t>VAR(INR)</t>
  </si>
  <si>
    <t>Caclulation Of VAR-Tata Elxsi</t>
  </si>
  <si>
    <t>Note: VAR% is calculated using the percentile.inc() Formula</t>
  </si>
  <si>
    <t>Replication</t>
  </si>
  <si>
    <t>Simulated Returns</t>
  </si>
  <si>
    <t>Note: The simulated Return is calculated using Norm.inv() Function</t>
  </si>
  <si>
    <t>Caclulation Of VAR(Monte Carlo Simulation)-Tata Elxsi</t>
  </si>
  <si>
    <t>Caclulation Of VAR(Historical Approach)-Tata Elxsi</t>
  </si>
  <si>
    <t>Profit &amp; Loss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</si>
  <si>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</si>
  <si>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</si>
  <si>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</si>
  <si>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</si>
  <si>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</si>
  <si>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</si>
  <si>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</si>
  <si>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</si>
  <si>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</si>
  <si>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 +</t>
  </si>
  <si>
    <t>EPS in Rs</t>
  </si>
  <si>
    <t>Dividend Payout %</t>
  </si>
  <si>
    <t>Balance Sheet</t>
  </si>
  <si>
    <t>CORPORATE ACTIONS</t>
  </si>
  <si>
    <t>Reserves</t>
  </si>
  <si>
    <t>Total Liabilities</t>
  </si>
  <si>
    <t>CWIP</t>
  </si>
  <si>
    <t>Investments</t>
  </si>
  <si>
    <t>Total Assets</t>
  </si>
  <si>
    <t>Share Capital -</t>
  </si>
  <si>
    <t>Equity Capital</t>
  </si>
  <si>
    <t>Borrowings -</t>
  </si>
  <si>
    <t>Short term Borrowings</t>
  </si>
  <si>
    <t>Lease Liabilities</t>
  </si>
  <si>
    <t>Other Borrowings</t>
  </si>
  <si>
    <t>Trade Payables</t>
  </si>
  <si>
    <t>Advance from Customers</t>
  </si>
  <si>
    <t>Other liability items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</si>
  <si>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</si>
  <si>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</si>
  <si>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</si>
  <si>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</si>
  <si>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</si>
  <si>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</si>
  <si>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</si>
  <si>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</si>
  <si>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</si>
  <si>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</si>
  <si>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</si>
  <si>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</si>
  <si>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Inventories</t>
  </si>
  <si>
    <t>Trade receivables</t>
  </si>
  <si>
    <t>Cash Equivalents</t>
  </si>
  <si>
    <t>Short term loans</t>
  </si>
  <si>
    <t>Other asset items</t>
  </si>
  <si>
    <t>Historical Financial Statements</t>
  </si>
  <si>
    <t>Sales </t>
  </si>
  <si>
    <t>Expenses </t>
  </si>
  <si>
    <t>Other Income </t>
  </si>
  <si>
    <t>EBITDA</t>
  </si>
  <si>
    <t>P&amp;L Statement</t>
  </si>
  <si>
    <t>Total Shareholders Funds</t>
  </si>
  <si>
    <t>Non Current Liabilities</t>
  </si>
  <si>
    <t>Current Liabilities</t>
  </si>
  <si>
    <t>Short Term Borrowings</t>
  </si>
  <si>
    <t>Total Non Current Liabilities</t>
  </si>
  <si>
    <t>Total Current Liabilities</t>
  </si>
  <si>
    <t>Current Assets</t>
  </si>
  <si>
    <t>Total Current Assets</t>
  </si>
  <si>
    <t>Non Current Assets</t>
  </si>
  <si>
    <t>Net Block/Fixed Assets</t>
  </si>
  <si>
    <t>Total Non Current Assets</t>
  </si>
  <si>
    <t>BS Check</t>
  </si>
  <si>
    <t>Revenue Growth Rate</t>
  </si>
  <si>
    <t>Expenses as a % of revenue</t>
  </si>
  <si>
    <t>operating Margin</t>
  </si>
  <si>
    <t>Other Income as a % of sales</t>
  </si>
  <si>
    <t>Depreciation as a % of op. PPE</t>
  </si>
  <si>
    <t>Interest As % of Op. Loan Bal.</t>
  </si>
  <si>
    <t>Tax%</t>
  </si>
  <si>
    <t>Total Shareholders funds</t>
  </si>
  <si>
    <t>Total Non-Current Assets</t>
  </si>
  <si>
    <t>Check</t>
  </si>
  <si>
    <t>Total Borrowing</t>
  </si>
  <si>
    <t>P&amp;L Items</t>
  </si>
  <si>
    <t>Balance Sheet Items</t>
  </si>
  <si>
    <t>P,P&amp;E</t>
  </si>
  <si>
    <t>Opening Balance</t>
  </si>
  <si>
    <t>Additions</t>
  </si>
  <si>
    <t>Less: Sales</t>
  </si>
  <si>
    <t>Closing Balance</t>
  </si>
  <si>
    <t>Add:New Issue</t>
  </si>
  <si>
    <t>Less: Repayment</t>
  </si>
  <si>
    <t>Finance Costs</t>
  </si>
  <si>
    <t>Other asset items Days</t>
  </si>
  <si>
    <t>Payable Days</t>
  </si>
  <si>
    <t>Advance from Customer Days</t>
  </si>
  <si>
    <t>Other Liability Days</t>
  </si>
  <si>
    <t>Capex as % of sales</t>
  </si>
  <si>
    <t>Tax Paid</t>
  </si>
  <si>
    <t xml:space="preserve">Debt/Equity </t>
  </si>
  <si>
    <t>Retained Earnings</t>
  </si>
  <si>
    <t>Cash Flow Statement</t>
  </si>
  <si>
    <t>PBT</t>
  </si>
  <si>
    <t>Change in Working Capital</t>
  </si>
  <si>
    <t>Inventory</t>
  </si>
  <si>
    <t>Receivables</t>
  </si>
  <si>
    <t>Other Assets</t>
  </si>
  <si>
    <t>Loans and advances</t>
  </si>
  <si>
    <t>Payables</t>
  </si>
  <si>
    <t>Other Liabilities</t>
  </si>
  <si>
    <t>Advance From Customers</t>
  </si>
  <si>
    <t>WC Change</t>
  </si>
  <si>
    <t>Taxes</t>
  </si>
  <si>
    <t>Operating Cash Flow</t>
  </si>
  <si>
    <t>Cash Flow from Operations</t>
  </si>
  <si>
    <t>Cash Flow From Investments</t>
  </si>
  <si>
    <t>CAPEX</t>
  </si>
  <si>
    <t>Cash Flow From Financing</t>
  </si>
  <si>
    <t>Equity Infusion</t>
  </si>
  <si>
    <t>Debt Issued/Repaid</t>
  </si>
  <si>
    <t>Dividend payout</t>
  </si>
  <si>
    <t>Financing Cash Flow</t>
  </si>
  <si>
    <t>Net change</t>
  </si>
  <si>
    <t>Tata Elxsi Historical Prices</t>
  </si>
  <si>
    <t>RETURN</t>
  </si>
  <si>
    <t>Price</t>
  </si>
  <si>
    <t>Chg%</t>
  </si>
  <si>
    <t>Jun 23, 2023</t>
  </si>
  <si>
    <t>Jun 22, 2023</t>
  </si>
  <si>
    <t>Jun 21, 2023</t>
  </si>
  <si>
    <t>May 29, 2023</t>
  </si>
  <si>
    <t>May 18, 2023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</si>
  <si>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</si>
  <si>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</si>
  <si>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</si>
  <si>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</si>
  <si>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</si>
  <si>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</si>
  <si>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</si>
  <si>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</si>
  <si>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</si>
  <si>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</si>
  <si>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</si>
  <si>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</si>
  <si>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</si>
  <si>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</si>
  <si>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</si>
  <si>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</si>
  <si>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</si>
  <si>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</si>
  <si>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</si>
  <si>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</si>
  <si>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</si>
  <si>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</si>
  <si>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</si>
  <si>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</si>
  <si>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</si>
  <si>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</si>
  <si>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2</t>
  </si>
  <si>
    <t>Beta 3</t>
  </si>
  <si>
    <t>By Regression</t>
  </si>
  <si>
    <t>By Covariance Function</t>
  </si>
  <si>
    <t>By Slope Function</t>
  </si>
  <si>
    <t>Beta 1</t>
  </si>
  <si>
    <t>Parameters</t>
  </si>
  <si>
    <t>Risk Free Rate</t>
  </si>
  <si>
    <t>Market rate of return</t>
  </si>
  <si>
    <t>ERP</t>
  </si>
  <si>
    <t>Beta</t>
  </si>
  <si>
    <t>Cost of Equity</t>
  </si>
  <si>
    <t>Cost Of debt(pre-tax)</t>
  </si>
  <si>
    <t>Cost of debt(Post-tax)</t>
  </si>
  <si>
    <t>D/E ratio</t>
  </si>
  <si>
    <t>WACC</t>
  </si>
  <si>
    <t>Terminal Growth Rate</t>
  </si>
  <si>
    <t>EBIT</t>
  </si>
  <si>
    <t>TAX rate</t>
  </si>
  <si>
    <t>EBIT*(1-Tax rate)</t>
  </si>
  <si>
    <t>Add: Depreciation</t>
  </si>
  <si>
    <t>Less: Change in WC</t>
  </si>
  <si>
    <t xml:space="preserve">Less: Capex </t>
  </si>
  <si>
    <t>FCFF</t>
  </si>
  <si>
    <t>Terminal Value</t>
  </si>
  <si>
    <t>Years</t>
  </si>
  <si>
    <t>Discount Factor</t>
  </si>
  <si>
    <t>Present Value Of FCFF</t>
  </si>
  <si>
    <t>Enterprise value</t>
  </si>
  <si>
    <t>Add: Cash</t>
  </si>
  <si>
    <t>Less: Debt</t>
  </si>
  <si>
    <t>Equity Value</t>
  </si>
  <si>
    <t>Share price</t>
  </si>
  <si>
    <t>Present Value of TV</t>
  </si>
  <si>
    <t>Upside/Downside</t>
  </si>
  <si>
    <t>No. of outstanding Shares(in Cr.)</t>
  </si>
  <si>
    <t>DCF Valuation.</t>
  </si>
  <si>
    <t>Current Price(On 27/06/23)</t>
  </si>
  <si>
    <t>Beta Calculation</t>
  </si>
  <si>
    <t>Asset Schedule</t>
  </si>
  <si>
    <t>Debt Schedule</t>
  </si>
  <si>
    <t>All Debt Considered As Long Term Debt</t>
  </si>
  <si>
    <t>Assumptions</t>
  </si>
  <si>
    <t>Shareholders Equity</t>
  </si>
  <si>
    <t>Total Present Value</t>
  </si>
  <si>
    <t>Valuation</t>
  </si>
  <si>
    <t>Tata Elxsi Is A BUY!</t>
  </si>
  <si>
    <t>Historical Period</t>
  </si>
  <si>
    <t>Forecast Period</t>
  </si>
  <si>
    <t>NIFTY 50 Historic values</t>
  </si>
  <si>
    <t>Discounting</t>
  </si>
  <si>
    <t>*We assume a 4.6% capex For future Growth</t>
  </si>
  <si>
    <t>Debt /Capital Ratio</t>
  </si>
  <si>
    <t>Jun 28, 2023</t>
  </si>
  <si>
    <t>Jun 27, 2023</t>
  </si>
  <si>
    <t>Jun 26, 2023</t>
  </si>
  <si>
    <t>May 02, 2022</t>
  </si>
  <si>
    <t>Feb 14, 2022</t>
  </si>
  <si>
    <t>Jun 30, 2023</t>
  </si>
  <si>
    <t>Jun 22, 2023 D</t>
  </si>
  <si>
    <t>May 17, 2023 E</t>
  </si>
  <si>
    <t>Jan 24, 2023 E</t>
  </si>
  <si>
    <t>Oct 14, 2022 E</t>
  </si>
  <si>
    <t>Jul 14, 2022 E</t>
  </si>
  <si>
    <t>Jun 15, 2022 D</t>
  </si>
  <si>
    <t>Apr 20, 2022 E</t>
  </si>
  <si>
    <t>(10Y Average)</t>
  </si>
  <si>
    <t>*4.6% of sales</t>
  </si>
  <si>
    <t>*we assume no sale of assets</t>
  </si>
  <si>
    <t>*we assume repayment of 20% of outstanding balance at the end of the year.</t>
  </si>
  <si>
    <t>Receivables Days</t>
  </si>
  <si>
    <t>*Debt Proportion In Capex</t>
  </si>
  <si>
    <t>50% of Capex is funded by debt(assumption). Change the Above number to change proportion of Debt in Capex.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</si>
</sst>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₹&quot;\ #,##0;&quot;₹&quot;\ \-#,##0"/>
    <numFmt numFmtId="164" formatCode="[$-F800]dddd\,\ mmmm\ dd\,\ yyyy"/>
    <numFmt numFmtId="165" formatCode="0.0%"/>
    <numFmt numFmtId="166" formatCode="0.0000"/>
    <numFmt numFmtId="167" formatCode="0.000%"/>
    <numFmt numFmtId="168" formatCode="0.00000"/>
    <numFmt numFmtId="169" formatCode="0.0"/>
    <numFmt numFmtId="170" formatCode="#,##0.000000"/>
    <numFmt numFmtId="171" formatCode="\ #,##0;\(\ #,##0\);\-"/>
    <numFmt numFmtId="172" formatCode="\ #,##0.00;\(\ #,##0.00\);\-"/>
  </numFmts>
  <fonts count="54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8"/>
      <color rgb="FF232A3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4"/>
      <color rgb="FF232A31"/>
      <name val="Arial"/>
      <family val="2"/>
    </font>
    <font>
      <b/>
      <sz val="9"/>
      <color rgb="FF232A31"/>
      <name val="Arial"/>
      <family val="2"/>
    </font>
    <font>
      <u/>
      <sz val="11"/>
      <color theme="10"/>
      <name val="Calibri"/>
      <family val="2"/>
    </font>
    <font>
      <i/>
      <sz val="9"/>
      <color theme="1"/>
      <name val="Calibri"/>
      <family val="2"/>
    </font>
    <font>
      <sz val="11"/>
      <color theme="0"/>
      <name val="Arial"/>
      <family val="2"/>
    </font>
    <font>
      <sz val="10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FFFFFF"/>
      <name val="Roboto"/>
    </font>
    <font>
      <sz val="10"/>
      <color rgb="FFFF0000"/>
      <name val="Arial"/>
      <family val="2"/>
    </font>
    <font>
      <sz val="10"/>
      <color rgb="FF0EA600"/>
      <name val="Arial"/>
      <family val="2"/>
    </font>
    <font>
      <sz val="8"/>
      <color rgb="FFFF0000"/>
      <name val="Roboto"/>
    </font>
    <font>
      <i/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0070C0"/>
      <name val="Arial"/>
      <family val="2"/>
    </font>
    <font>
      <b/>
      <sz val="16"/>
      <color theme="0"/>
      <name val="Calibri"/>
      <family val="2"/>
    </font>
    <font>
      <i/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theme="0"/>
      <name val="Calibri"/>
      <family val="2"/>
    </font>
    <font>
      <i/>
      <sz val="10"/>
      <color rgb="FFFF0000"/>
      <name val="Calibri"/>
      <family val="2"/>
    </font>
    <font>
      <i/>
      <sz val="9"/>
      <color rgb="FFFF0000"/>
      <name val="Calibri"/>
      <family val="2"/>
    </font>
    <font>
      <sz val="10"/>
      <color rgb="FF66758A"/>
      <name val="Arial"/>
      <family val="2"/>
    </font>
    <font>
      <sz val="10"/>
      <color rgb="FF000000"/>
      <name val="Arial"/>
      <family val="2"/>
    </font>
    <font>
      <i/>
      <sz val="8"/>
      <color rgb="FFFF0000"/>
      <name val="Calibri"/>
      <family val="2"/>
    </font>
    <font>
      <i/>
      <sz val="11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3A2D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FBFD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/>
      <top/>
      <bottom style="medium">
        <color rgb="FFE3EAF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26">
    <xf numFmtId="0" fontId="0" fillId="0" borderId="0" xfId="0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4" fontId="20" fillId="0" borderId="10" xfId="0" applyNumberFormat="1" applyFont="1" applyBorder="1" applyAlignment="1">
      <alignment horizontal="right" vertical="center"/>
    </xf>
    <xf numFmtId="0" fontId="18" fillId="0" borderId="0" xfId="0" applyFont="1" applyAlignment="1">
      <alignment horizontal="left" vertical="center" wrapText="1" indent="2"/>
    </xf>
    <xf numFmtId="0" fontId="18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3" fillId="0" borderId="0" xfId="43" applyAlignment="1">
      <alignment horizontal="left" vertical="center" wrapText="1" indent="1"/>
    </xf>
    <xf numFmtId="0" fontId="22" fillId="0" borderId="0" xfId="0" applyFont="1" applyAlignment="1">
      <alignment vertical="center" wrapText="1"/>
    </xf>
    <xf numFmtId="0" fontId="19" fillId="0" borderId="11" xfId="0" applyFont="1" applyBorder="1" applyAlignment="1">
      <alignment horizontal="left" vertical="center"/>
    </xf>
    <xf numFmtId="0" fontId="23" fillId="0" borderId="0" xfId="43" applyAlignment="1">
      <alignment horizontal="left" vertical="top"/>
    </xf>
    <xf numFmtId="0" fontId="20" fillId="0" borderId="11" xfId="0" applyFont="1" applyBorder="1" applyAlignment="1">
      <alignment horizontal="left" vertical="center"/>
    </xf>
    <xf numFmtId="10" fontId="0" fillId="0" borderId="0" xfId="0" applyNumberFormat="1"/>
    <xf numFmtId="0" fontId="18" fillId="0" borderId="0" xfId="0" applyFont="1" applyAlignment="1">
      <alignment horizontal="center" vertical="center" wrapText="1"/>
    </xf>
    <xf numFmtId="0" fontId="23" fillId="0" borderId="0" xfId="43" applyAlignment="1">
      <alignment horizontal="center" vertical="center" wrapText="1"/>
    </xf>
    <xf numFmtId="164" fontId="20" fillId="0" borderId="10" xfId="0" applyNumberFormat="1" applyFont="1" applyBorder="1" applyAlignment="1">
      <alignment horizontal="left" vertical="center"/>
    </xf>
    <xf numFmtId="10" fontId="0" fillId="0" borderId="0" xfId="1" applyNumberFormat="1" applyFont="1"/>
    <xf numFmtId="9" fontId="0" fillId="0" borderId="0" xfId="0" applyNumberFormat="1"/>
    <xf numFmtId="5" fontId="0" fillId="0" borderId="0" xfId="0" applyNumberFormat="1"/>
    <xf numFmtId="0" fontId="17" fillId="33" borderId="0" xfId="0" applyFont="1" applyFill="1"/>
    <xf numFmtId="0" fontId="24" fillId="0" borderId="0" xfId="0" applyFont="1"/>
    <xf numFmtId="0" fontId="25" fillId="33" borderId="0" xfId="0" applyFont="1" applyFill="1" applyAlignment="1">
      <alignment horizontal="left" vertical="center" wrapText="1"/>
    </xf>
    <xf numFmtId="0" fontId="25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0" borderId="0" xfId="43" applyAlignment="1">
      <alignment vertical="center" wrapText="1"/>
    </xf>
    <xf numFmtId="0" fontId="28" fillId="0" borderId="0" xfId="0" applyFont="1" applyAlignment="1">
      <alignment horizontal="left" vertical="center"/>
    </xf>
    <xf numFmtId="17" fontId="28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 wrapText="1"/>
    </xf>
    <xf numFmtId="3" fontId="19" fillId="0" borderId="0" xfId="0" applyNumberFormat="1" applyFont="1" applyAlignment="1">
      <alignment horizontal="right" vertical="center" wrapText="1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0" fillId="0" borderId="0" xfId="0" applyAlignment="1"/>
    <xf numFmtId="0" fontId="23" fillId="0" borderId="0" xfId="43" applyAlignment="1">
      <alignment vertical="center"/>
    </xf>
    <xf numFmtId="0" fontId="19" fillId="0" borderId="0" xfId="0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9" fontId="19" fillId="0" borderId="0" xfId="0" applyNumberFormat="1" applyFont="1" applyAlignment="1">
      <alignment horizontal="right" vertical="center"/>
    </xf>
    <xf numFmtId="3" fontId="29" fillId="0" borderId="0" xfId="0" applyNumberFormat="1" applyFont="1" applyAlignment="1">
      <alignment horizontal="right" vertical="center" wrapText="1"/>
    </xf>
    <xf numFmtId="17" fontId="30" fillId="0" borderId="0" xfId="0" applyNumberFormat="1" applyFont="1" applyAlignment="1">
      <alignment horizontal="right" vertical="center"/>
    </xf>
    <xf numFmtId="0" fontId="16" fillId="0" borderId="0" xfId="0" applyFont="1"/>
    <xf numFmtId="17" fontId="16" fillId="0" borderId="0" xfId="0" applyNumberFormat="1" applyFont="1"/>
    <xf numFmtId="165" fontId="0" fillId="0" borderId="0" xfId="1" applyNumberFormat="1" applyFont="1"/>
    <xf numFmtId="0" fontId="30" fillId="0" borderId="0" xfId="0" applyFont="1" applyAlignment="1">
      <alignment horizontal="left" vertical="center"/>
    </xf>
    <xf numFmtId="1" fontId="0" fillId="0" borderId="0" xfId="0" applyNumberFormat="1"/>
    <xf numFmtId="0" fontId="0" fillId="0" borderId="12" xfId="0" applyBorder="1"/>
    <xf numFmtId="10" fontId="0" fillId="0" borderId="12" xfId="1" applyNumberFormat="1" applyFont="1" applyBorder="1"/>
    <xf numFmtId="0" fontId="0" fillId="0" borderId="0" xfId="0" applyBorder="1"/>
    <xf numFmtId="165" fontId="0" fillId="0" borderId="0" xfId="0" applyNumberFormat="1" applyBorder="1"/>
    <xf numFmtId="10" fontId="0" fillId="0" borderId="0" xfId="1" applyNumberFormat="1" applyFont="1" applyBorder="1"/>
    <xf numFmtId="1" fontId="0" fillId="0" borderId="0" xfId="0" applyNumberFormat="1" applyBorder="1"/>
    <xf numFmtId="0" fontId="0" fillId="0" borderId="13" xfId="0" applyBorder="1"/>
    <xf numFmtId="165" fontId="0" fillId="0" borderId="13" xfId="1" applyNumberFormat="1" applyFont="1" applyBorder="1"/>
    <xf numFmtId="165" fontId="0" fillId="0" borderId="13" xfId="0" applyNumberFormat="1" applyBorder="1"/>
    <xf numFmtId="9" fontId="0" fillId="0" borderId="13" xfId="0" applyNumberFormat="1" applyBorder="1"/>
    <xf numFmtId="1" fontId="0" fillId="0" borderId="13" xfId="0" applyNumberFormat="1" applyBorder="1"/>
    <xf numFmtId="165" fontId="0" fillId="0" borderId="12" xfId="1" applyNumberFormat="1" applyFont="1" applyBorder="1"/>
    <xf numFmtId="0" fontId="32" fillId="34" borderId="14" xfId="0" applyFont="1" applyFill="1" applyBorder="1" applyAlignment="1">
      <alignment horizontal="right" vertical="center" wrapText="1"/>
    </xf>
    <xf numFmtId="4" fontId="33" fillId="0" borderId="15" xfId="0" applyNumberFormat="1" applyFont="1" applyBorder="1" applyAlignment="1">
      <alignment horizontal="right" vertical="center" indent="1"/>
    </xf>
    <xf numFmtId="10" fontId="33" fillId="0" borderId="15" xfId="0" applyNumberFormat="1" applyFont="1" applyBorder="1" applyAlignment="1">
      <alignment horizontal="right" vertical="center" indent="1"/>
    </xf>
    <xf numFmtId="4" fontId="34" fillId="0" borderId="15" xfId="0" applyNumberFormat="1" applyFont="1" applyBorder="1" applyAlignment="1">
      <alignment horizontal="right" vertical="center" indent="1"/>
    </xf>
    <xf numFmtId="10" fontId="34" fillId="0" borderId="15" xfId="0" applyNumberFormat="1" applyFont="1" applyBorder="1" applyAlignment="1">
      <alignment horizontal="right" vertical="center" indent="1"/>
    </xf>
    <xf numFmtId="0" fontId="35" fillId="35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16" xfId="0" applyFill="1" applyBorder="1" applyAlignment="1"/>
    <xf numFmtId="0" fontId="36" fillId="0" borderId="17" xfId="0" applyFont="1" applyFill="1" applyBorder="1" applyAlignment="1">
      <alignment horizontal="center"/>
    </xf>
    <xf numFmtId="0" fontId="36" fillId="0" borderId="17" xfId="0" applyFont="1" applyFill="1" applyBorder="1" applyAlignment="1">
      <alignment horizontal="centerContinuous"/>
    </xf>
    <xf numFmtId="166" fontId="0" fillId="0" borderId="0" xfId="0" applyNumberFormat="1"/>
    <xf numFmtId="0" fontId="0" fillId="33" borderId="0" xfId="0" applyFill="1"/>
    <xf numFmtId="0" fontId="0" fillId="36" borderId="0" xfId="0" applyFill="1"/>
    <xf numFmtId="0" fontId="16" fillId="37" borderId="0" xfId="0" applyFont="1" applyFill="1"/>
    <xf numFmtId="0" fontId="0" fillId="37" borderId="0" xfId="0" applyFill="1"/>
    <xf numFmtId="0" fontId="0" fillId="0" borderId="18" xfId="0" applyBorder="1"/>
    <xf numFmtId="167" fontId="0" fillId="0" borderId="18" xfId="0" applyNumberFormat="1" applyBorder="1"/>
    <xf numFmtId="9" fontId="0" fillId="0" borderId="18" xfId="0" applyNumberFormat="1" applyBorder="1"/>
    <xf numFmtId="0" fontId="16" fillId="0" borderId="18" xfId="0" applyFont="1" applyBorder="1"/>
    <xf numFmtId="10" fontId="39" fillId="0" borderId="0" xfId="0" applyNumberFormat="1" applyFont="1"/>
    <xf numFmtId="0" fontId="0" fillId="33" borderId="12" xfId="0" applyFill="1" applyBorder="1"/>
    <xf numFmtId="0" fontId="13" fillId="33" borderId="0" xfId="0" applyFont="1" applyFill="1"/>
    <xf numFmtId="0" fontId="17" fillId="33" borderId="12" xfId="0" applyFont="1" applyFill="1" applyBorder="1"/>
    <xf numFmtId="17" fontId="13" fillId="33" borderId="0" xfId="0" applyNumberFormat="1" applyFont="1" applyFill="1"/>
    <xf numFmtId="17" fontId="13" fillId="33" borderId="12" xfId="0" applyNumberFormat="1" applyFont="1" applyFill="1" applyBorder="1"/>
    <xf numFmtId="0" fontId="41" fillId="33" borderId="0" xfId="0" applyFont="1" applyFill="1"/>
    <xf numFmtId="0" fontId="42" fillId="0" borderId="0" xfId="0" applyFont="1"/>
    <xf numFmtId="0" fontId="17" fillId="33" borderId="13" xfId="0" applyFont="1" applyFill="1" applyBorder="1"/>
    <xf numFmtId="0" fontId="17" fillId="33" borderId="0" xfId="0" applyFont="1" applyFill="1" applyBorder="1"/>
    <xf numFmtId="17" fontId="13" fillId="33" borderId="13" xfId="0" applyNumberFormat="1" applyFont="1" applyFill="1" applyBorder="1"/>
    <xf numFmtId="17" fontId="13" fillId="33" borderId="0" xfId="0" applyNumberFormat="1" applyFont="1" applyFill="1" applyBorder="1"/>
    <xf numFmtId="169" fontId="0" fillId="0" borderId="18" xfId="0" applyNumberFormat="1" applyBorder="1"/>
    <xf numFmtId="2" fontId="0" fillId="0" borderId="18" xfId="0" applyNumberFormat="1" applyBorder="1"/>
    <xf numFmtId="0" fontId="0" fillId="38" borderId="0" xfId="0" applyFill="1"/>
    <xf numFmtId="10" fontId="38" fillId="38" borderId="0" xfId="1" applyNumberFormat="1" applyFont="1" applyFill="1"/>
    <xf numFmtId="0" fontId="17" fillId="36" borderId="0" xfId="0" applyFont="1" applyFill="1"/>
    <xf numFmtId="0" fontId="44" fillId="36" borderId="0" xfId="0" applyFont="1" applyFill="1"/>
    <xf numFmtId="0" fontId="45" fillId="36" borderId="0" xfId="0" applyFont="1" applyFill="1"/>
    <xf numFmtId="0" fontId="45" fillId="36" borderId="0" xfId="0" applyFont="1" applyFill="1" applyBorder="1"/>
    <xf numFmtId="10" fontId="45" fillId="36" borderId="0" xfId="1" applyNumberFormat="1" applyFont="1" applyFill="1"/>
    <xf numFmtId="10" fontId="45" fillId="36" borderId="0" xfId="1" applyNumberFormat="1" applyFont="1" applyFill="1" applyBorder="1"/>
    <xf numFmtId="0" fontId="45" fillId="36" borderId="0" xfId="0" applyFont="1" applyFill="1" applyBorder="1" applyAlignment="1"/>
    <xf numFmtId="0" fontId="46" fillId="36" borderId="0" xfId="0" applyFont="1" applyFill="1" applyBorder="1" applyAlignment="1">
      <alignment horizontal="centerContinuous"/>
    </xf>
    <xf numFmtId="0" fontId="46" fillId="36" borderId="0" xfId="0" applyFont="1" applyFill="1" applyBorder="1" applyAlignment="1">
      <alignment horizontal="center"/>
    </xf>
    <xf numFmtId="165" fontId="45" fillId="36" borderId="0" xfId="0" applyNumberFormat="1" applyFont="1" applyFill="1"/>
    <xf numFmtId="17" fontId="13" fillId="36" borderId="0" xfId="0" applyNumberFormat="1" applyFont="1" applyFill="1"/>
    <xf numFmtId="17" fontId="13" fillId="36" borderId="12" xfId="0" applyNumberFormat="1" applyFont="1" applyFill="1" applyBorder="1"/>
    <xf numFmtId="0" fontId="0" fillId="37" borderId="18" xfId="0" applyFill="1" applyBorder="1"/>
    <xf numFmtId="171" fontId="0" fillId="0" borderId="0" xfId="0" applyNumberFormat="1"/>
    <xf numFmtId="171" fontId="0" fillId="0" borderId="12" xfId="0" applyNumberFormat="1" applyBorder="1"/>
    <xf numFmtId="171" fontId="0" fillId="0" borderId="18" xfId="0" applyNumberFormat="1" applyBorder="1"/>
    <xf numFmtId="171" fontId="0" fillId="0" borderId="20" xfId="0" applyNumberFormat="1" applyBorder="1"/>
    <xf numFmtId="171" fontId="0" fillId="0" borderId="0" xfId="0" applyNumberFormat="1" applyBorder="1"/>
    <xf numFmtId="171" fontId="0" fillId="0" borderId="19" xfId="0" applyNumberFormat="1" applyBorder="1"/>
    <xf numFmtId="172" fontId="0" fillId="0" borderId="18" xfId="0" applyNumberFormat="1" applyBorder="1"/>
    <xf numFmtId="172" fontId="0" fillId="0" borderId="20" xfId="0" applyNumberFormat="1" applyBorder="1"/>
    <xf numFmtId="0" fontId="16" fillId="0" borderId="24" xfId="0" applyFont="1" applyBorder="1"/>
    <xf numFmtId="0" fontId="16" fillId="0" borderId="20" xfId="0" applyFont="1" applyBorder="1"/>
    <xf numFmtId="0" fontId="16" fillId="0" borderId="19" xfId="0" applyFont="1" applyBorder="1"/>
    <xf numFmtId="0" fontId="16" fillId="0" borderId="0" xfId="0" applyFont="1" applyBorder="1"/>
    <xf numFmtId="168" fontId="16" fillId="0" borderId="0" xfId="0" applyNumberFormat="1" applyFont="1" applyBorder="1"/>
    <xf numFmtId="168" fontId="16" fillId="0" borderId="12" xfId="0" applyNumberFormat="1" applyFont="1" applyBorder="1"/>
    <xf numFmtId="171" fontId="16" fillId="0" borderId="18" xfId="0" applyNumberFormat="1" applyFont="1" applyBorder="1"/>
    <xf numFmtId="171" fontId="16" fillId="0" borderId="20" xfId="0" applyNumberFormat="1" applyFont="1" applyBorder="1"/>
    <xf numFmtId="171" fontId="16" fillId="0" borderId="0" xfId="0" applyNumberFormat="1" applyFont="1" applyBorder="1"/>
    <xf numFmtId="171" fontId="16" fillId="0" borderId="12" xfId="0" applyNumberFormat="1" applyFont="1" applyBorder="1"/>
    <xf numFmtId="0" fontId="16" fillId="0" borderId="21" xfId="0" applyFont="1" applyBorder="1"/>
    <xf numFmtId="0" fontId="16" fillId="0" borderId="22" xfId="0" applyFont="1" applyBorder="1"/>
    <xf numFmtId="171" fontId="16" fillId="0" borderId="22" xfId="0" applyNumberFormat="1" applyFont="1" applyBorder="1"/>
    <xf numFmtId="171" fontId="16" fillId="0" borderId="23" xfId="0" applyNumberFormat="1" applyFont="1" applyBorder="1"/>
    <xf numFmtId="0" fontId="13" fillId="33" borderId="18" xfId="0" applyFont="1" applyFill="1" applyBorder="1"/>
    <xf numFmtId="171" fontId="13" fillId="33" borderId="18" xfId="0" applyNumberFormat="1" applyFont="1" applyFill="1" applyBorder="1"/>
    <xf numFmtId="1" fontId="16" fillId="0" borderId="18" xfId="0" applyNumberFormat="1" applyFont="1" applyBorder="1"/>
    <xf numFmtId="9" fontId="16" fillId="0" borderId="22" xfId="1" applyFont="1" applyBorder="1"/>
    <xf numFmtId="9" fontId="16" fillId="0" borderId="23" xfId="1" applyFont="1" applyBorder="1"/>
    <xf numFmtId="9" fontId="16" fillId="0" borderId="22" xfId="0" applyNumberFormat="1" applyFont="1" applyBorder="1"/>
    <xf numFmtId="9" fontId="16" fillId="0" borderId="23" xfId="0" applyNumberFormat="1" applyFont="1" applyBorder="1"/>
    <xf numFmtId="165" fontId="16" fillId="0" borderId="22" xfId="1" applyNumberFormat="1" applyFont="1" applyBorder="1"/>
    <xf numFmtId="165" fontId="16" fillId="0" borderId="23" xfId="1" applyNumberFormat="1" applyFont="1" applyBorder="1"/>
    <xf numFmtId="165" fontId="16" fillId="0" borderId="22" xfId="0" applyNumberFormat="1" applyFont="1" applyBorder="1"/>
    <xf numFmtId="165" fontId="16" fillId="0" borderId="23" xfId="0" applyNumberFormat="1" applyFont="1" applyBorder="1"/>
    <xf numFmtId="0" fontId="47" fillId="33" borderId="0" xfId="0" applyFont="1" applyFill="1"/>
    <xf numFmtId="0" fontId="48" fillId="0" borderId="0" xfId="0" applyFont="1"/>
    <xf numFmtId="0" fontId="49" fillId="0" borderId="0" xfId="0" applyFont="1"/>
    <xf numFmtId="0" fontId="50" fillId="39" borderId="15" xfId="0" applyFont="1" applyFill="1" applyBorder="1" applyAlignment="1">
      <alignment horizontal="left" vertical="center" indent="1"/>
    </xf>
    <xf numFmtId="0" fontId="50" fillId="0" borderId="15" xfId="0" applyFont="1" applyBorder="1" applyAlignment="1">
      <alignment horizontal="center" vertical="center"/>
    </xf>
    <xf numFmtId="0" fontId="51" fillId="39" borderId="15" xfId="0" applyFont="1" applyFill="1" applyBorder="1" applyAlignment="1">
      <alignment horizontal="left" vertical="center" indent="1"/>
    </xf>
    <xf numFmtId="0" fontId="51" fillId="39" borderId="0" xfId="0" applyFont="1" applyFill="1" applyAlignment="1">
      <alignment horizontal="left" vertical="center" indent="1"/>
    </xf>
    <xf numFmtId="4" fontId="34" fillId="0" borderId="0" xfId="0" applyNumberFormat="1" applyFont="1" applyAlignment="1">
      <alignment horizontal="right" vertical="center" indent="1"/>
    </xf>
    <xf numFmtId="10" fontId="34" fillId="0" borderId="0" xfId="0" applyNumberFormat="1" applyFont="1" applyAlignment="1">
      <alignment horizontal="right" vertical="center" indent="1"/>
    </xf>
    <xf numFmtId="0" fontId="51" fillId="39" borderId="0" xfId="0" applyFont="1" applyFill="1" applyBorder="1" applyAlignment="1">
      <alignment horizontal="left" vertical="center" indent="1"/>
    </xf>
    <xf numFmtId="4" fontId="34" fillId="0" borderId="0" xfId="0" applyNumberFormat="1" applyFont="1" applyBorder="1" applyAlignment="1">
      <alignment horizontal="right" vertical="center" indent="1"/>
    </xf>
    <xf numFmtId="10" fontId="34" fillId="0" borderId="0" xfId="0" applyNumberFormat="1" applyFont="1" applyBorder="1" applyAlignment="1">
      <alignment horizontal="right" vertical="center" indent="1"/>
    </xf>
    <xf numFmtId="4" fontId="33" fillId="0" borderId="0" xfId="0" applyNumberFormat="1" applyFont="1" applyBorder="1" applyAlignment="1">
      <alignment horizontal="right" vertical="center" indent="1"/>
    </xf>
    <xf numFmtId="10" fontId="33" fillId="0" borderId="0" xfId="0" applyNumberFormat="1" applyFont="1" applyBorder="1" applyAlignment="1">
      <alignment horizontal="right" vertical="center" indent="1"/>
    </xf>
    <xf numFmtId="0" fontId="0" fillId="0" borderId="25" xfId="0" applyBorder="1"/>
    <xf numFmtId="0" fontId="36" fillId="0" borderId="26" xfId="0" applyFont="1" applyFill="1" applyBorder="1" applyAlignment="1">
      <alignment horizontal="centerContinuous"/>
    </xf>
    <xf numFmtId="0" fontId="0" fillId="0" borderId="25" xfId="0" applyFill="1" applyBorder="1" applyAlignment="1"/>
    <xf numFmtId="0" fontId="0" fillId="0" borderId="27" xfId="0" applyFill="1" applyBorder="1" applyAlignment="1"/>
    <xf numFmtId="0" fontId="36" fillId="0" borderId="26" xfId="0" applyFont="1" applyFill="1" applyBorder="1" applyAlignment="1">
      <alignment horizontal="center"/>
    </xf>
    <xf numFmtId="0" fontId="36" fillId="0" borderId="28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29" xfId="0" applyFill="1" applyBorder="1" applyAlignme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9" xfId="0" applyBorder="1"/>
    <xf numFmtId="0" fontId="37" fillId="0" borderId="19" xfId="0" applyFont="1" applyFill="1" applyBorder="1" applyAlignment="1">
      <alignment horizontal="left" vertical="center"/>
    </xf>
    <xf numFmtId="166" fontId="0" fillId="0" borderId="0" xfId="0" applyNumberFormat="1" applyBorder="1"/>
    <xf numFmtId="0" fontId="24" fillId="0" borderId="0" xfId="0" applyFont="1" applyBorder="1"/>
    <xf numFmtId="0" fontId="0" fillId="0" borderId="33" xfId="0" applyBorder="1"/>
    <xf numFmtId="166" fontId="0" fillId="0" borderId="34" xfId="0" applyNumberFormat="1" applyBorder="1"/>
    <xf numFmtId="0" fontId="24" fillId="0" borderId="34" xfId="0" applyFont="1" applyBorder="1"/>
    <xf numFmtId="0" fontId="0" fillId="0" borderId="35" xfId="0" applyBorder="1"/>
    <xf numFmtId="0" fontId="0" fillId="0" borderId="17" xfId="0" applyBorder="1"/>
    <xf numFmtId="0" fontId="0" fillId="0" borderId="28" xfId="0" applyBorder="1"/>
    <xf numFmtId="0" fontId="0" fillId="0" borderId="34" xfId="0" applyBorder="1"/>
    <xf numFmtId="0" fontId="0" fillId="0" borderId="24" xfId="0" applyBorder="1"/>
    <xf numFmtId="0" fontId="0" fillId="0" borderId="20" xfId="0" applyBorder="1"/>
    <xf numFmtId="0" fontId="16" fillId="37" borderId="19" xfId="0" applyFont="1" applyFill="1" applyBorder="1"/>
    <xf numFmtId="0" fontId="0" fillId="37" borderId="0" xfId="0" applyFill="1" applyBorder="1"/>
    <xf numFmtId="0" fontId="16" fillId="37" borderId="24" xfId="0" applyFont="1" applyFill="1" applyBorder="1"/>
    <xf numFmtId="0" fontId="0" fillId="36" borderId="19" xfId="0" applyFont="1" applyFill="1" applyBorder="1"/>
    <xf numFmtId="0" fontId="0" fillId="36" borderId="0" xfId="0" applyFill="1" applyBorder="1"/>
    <xf numFmtId="0" fontId="0" fillId="0" borderId="19" xfId="0" applyFont="1" applyBorder="1"/>
    <xf numFmtId="0" fontId="43" fillId="0" borderId="24" xfId="0" applyFont="1" applyBorder="1" applyAlignment="1">
      <alignment horizontal="left" vertical="center"/>
    </xf>
    <xf numFmtId="0" fontId="31" fillId="0" borderId="19" xfId="0" applyFont="1" applyBorder="1" applyAlignment="1">
      <alignment horizontal="left" vertical="center"/>
    </xf>
    <xf numFmtId="0" fontId="43" fillId="0" borderId="24" xfId="0" applyFont="1" applyBorder="1"/>
    <xf numFmtId="0" fontId="31" fillId="0" borderId="19" xfId="0" applyFont="1" applyBorder="1"/>
    <xf numFmtId="0" fontId="43" fillId="0" borderId="19" xfId="0" applyFont="1" applyBorder="1"/>
    <xf numFmtId="0" fontId="43" fillId="0" borderId="19" xfId="0" applyFont="1" applyBorder="1" applyAlignment="1">
      <alignment horizontal="left" vertical="center"/>
    </xf>
    <xf numFmtId="0" fontId="30" fillId="0" borderId="19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165" fontId="0" fillId="0" borderId="0" xfId="1" applyNumberFormat="1" applyFont="1" applyBorder="1"/>
    <xf numFmtId="10" fontId="0" fillId="0" borderId="0" xfId="0" applyNumberFormat="1" applyBorder="1"/>
    <xf numFmtId="10" fontId="0" fillId="0" borderId="12" xfId="0" applyNumberFormat="1" applyBorder="1"/>
    <xf numFmtId="1" fontId="0" fillId="0" borderId="12" xfId="0" applyNumberFormat="1" applyBorder="1"/>
    <xf numFmtId="1" fontId="16" fillId="0" borderId="20" xfId="0" applyNumberFormat="1" applyFont="1" applyBorder="1"/>
    <xf numFmtId="0" fontId="19" fillId="0" borderId="24" xfId="0" applyFont="1" applyBorder="1" applyAlignment="1">
      <alignment horizontal="left" vertical="center"/>
    </xf>
    <xf numFmtId="2" fontId="0" fillId="0" borderId="20" xfId="0" applyNumberFormat="1" applyBorder="1"/>
    <xf numFmtId="9" fontId="0" fillId="0" borderId="0" xfId="0" applyNumberFormat="1" applyBorder="1"/>
    <xf numFmtId="9" fontId="0" fillId="0" borderId="12" xfId="0" applyNumberFormat="1" applyBorder="1"/>
    <xf numFmtId="0" fontId="30" fillId="0" borderId="33" xfId="0" applyFont="1" applyBorder="1" applyAlignment="1">
      <alignment horizontal="left" vertical="center"/>
    </xf>
    <xf numFmtId="0" fontId="16" fillId="0" borderId="34" xfId="0" applyFont="1" applyBorder="1"/>
    <xf numFmtId="10" fontId="16" fillId="0" borderId="34" xfId="0" applyNumberFormat="1" applyFont="1" applyBorder="1"/>
    <xf numFmtId="10" fontId="16" fillId="0" borderId="35" xfId="0" applyNumberFormat="1" applyFont="1" applyBorder="1"/>
    <xf numFmtId="0" fontId="16" fillId="0" borderId="23" xfId="0" applyFont="1" applyBorder="1"/>
    <xf numFmtId="1" fontId="16" fillId="0" borderId="22" xfId="0" applyNumberFormat="1" applyFont="1" applyBorder="1"/>
    <xf numFmtId="1" fontId="16" fillId="0" borderId="23" xfId="0" applyNumberFormat="1" applyFont="1" applyBorder="1"/>
    <xf numFmtId="0" fontId="52" fillId="0" borderId="0" xfId="0" applyFont="1"/>
    <xf numFmtId="165" fontId="0" fillId="0" borderId="12" xfId="0" applyNumberFormat="1" applyBorder="1"/>
    <xf numFmtId="0" fontId="13" fillId="33" borderId="19" xfId="0" applyFont="1" applyFill="1" applyBorder="1"/>
    <xf numFmtId="0" fontId="0" fillId="0" borderId="37" xfId="0" applyBorder="1"/>
    <xf numFmtId="0" fontId="0" fillId="0" borderId="36" xfId="0" applyBorder="1"/>
    <xf numFmtId="170" fontId="40" fillId="0" borderId="35" xfId="0" applyNumberFormat="1" applyFont="1" applyBorder="1"/>
    <xf numFmtId="169" fontId="0" fillId="0" borderId="20" xfId="0" applyNumberFormat="1" applyBorder="1"/>
    <xf numFmtId="171" fontId="0" fillId="0" borderId="35" xfId="0" applyNumberFormat="1" applyBorder="1"/>
    <xf numFmtId="0" fontId="0" fillId="0" borderId="22" xfId="0" applyBorder="1"/>
    <xf numFmtId="10" fontId="39" fillId="0" borderId="23" xfId="0" applyNumberFormat="1" applyFont="1" applyBorder="1"/>
    <xf numFmtId="10" fontId="0" fillId="0" borderId="18" xfId="0" applyNumberFormat="1" applyBorder="1"/>
    <xf numFmtId="167" fontId="0" fillId="0" borderId="0" xfId="0" applyNumberFormat="1" applyBorder="1"/>
    <xf numFmtId="0" fontId="53" fillId="0" borderId="0" xfId="0" applyFont="1"/>
    <xf numFmtId="9" fontId="14" fillId="35" borderId="0" xfId="0" applyNumberFormat="1" applyFont="1" applyFill="1"/>
    <xf numFmtId="0" fontId="17" fillId="33" borderId="0" xfId="0" applyFont="1" applyFill="1" applyAlignment="1">
      <alignment horizontal="center"/>
    </xf>
    <xf numFmtId="0" fontId="19" fillId="0" borderId="10" xfId="0" applyFont="1" applyBorder="1" applyAlignment="1">
      <alignment vertical="center" wrapText="1"/>
    </xf>
    <xf numFmtId="0" fontId="13" fillId="33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Daily Return Simulation</a:t>
            </a:r>
          </a:p>
        </cx:rich>
      </cx:tx>
    </cx:title>
    <cx:plotArea>
      <cx:plotAreaRegion>
        <cx:series layoutId="clusteredColumn" uniqueId="{0598647F-7361-4726-8C6A-8FD20A73D69B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Daily Returns Distribution</a:t>
            </a:r>
          </a:p>
        </cx:rich>
      </cx:tx>
    </cx:title>
    <cx:plotArea>
      <cx:plotAreaRegion>
        <cx:series layoutId="clusteredColumn" uniqueId="{F20D9682-DE11-4A2D-84CD-96E8298D8B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hyperlink" Target="https://guce.yahoo.com/privacy-dashboard?locale=en-U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hyperlink" Target="https://guce.yahoo.com/privacy-dashboard?locale=en-U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617</xdr:row>
      <xdr:rowOff>0</xdr:rowOff>
    </xdr:from>
    <xdr:to>
      <xdr:col>2</xdr:col>
      <xdr:colOff>137160</xdr:colOff>
      <xdr:row>625</xdr:row>
      <xdr:rowOff>53340</xdr:rowOff>
    </xdr:to>
    <xdr:pic>
      <xdr:nvPicPr>
        <xdr:cNvPr id="3" name="Picture 2" descr="https://s.yimg.com/cv/apiv2/default/20200109/Privacy_Rights_icon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50580"/>
          <a:ext cx="154686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297180</xdr:colOff>
      <xdr:row>16</xdr:row>
      <xdr:rowOff>114300</xdr:rowOff>
    </xdr:from>
    <xdr:to>
      <xdr:col>11</xdr:col>
      <xdr:colOff>411480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617</xdr:row>
      <xdr:rowOff>0</xdr:rowOff>
    </xdr:from>
    <xdr:to>
      <xdr:col>2</xdr:col>
      <xdr:colOff>137160</xdr:colOff>
      <xdr:row>625</xdr:row>
      <xdr:rowOff>53340</xdr:rowOff>
    </xdr:to>
    <xdr:pic>
      <xdr:nvPicPr>
        <xdr:cNvPr id="2" name="Picture 1" descr="https://s.yimg.com/cv/apiv2/default/20200109/Privacy_Rights_icon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29940"/>
          <a:ext cx="154686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129540</xdr:colOff>
      <xdr:row>16</xdr:row>
      <xdr:rowOff>45720</xdr:rowOff>
    </xdr:from>
    <xdr:to>
      <xdr:col>13</xdr:col>
      <xdr:colOff>266700</xdr:colOff>
      <xdr:row>31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3B41D05-014A-417B-B215-8FD2AD1086B2}" diskRevisions="1" revisionId="8" version="5" protected="1">
  <header guid="{8E552106-12D9-4BDB-8294-CFDEFCC97658}" dateTime="2023-07-12T09:45:55" maxSheetId="12" userName="SHOUHAM. B.BANERJEE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C5900A4-CB79-4E12-9AD5-99594AD109DC}" dateTime="2023-07-12T09:46:43" maxSheetId="12" userName="SHOUHAM. B.BANERJEE" r:id="rId2" minRId="1" maxRId="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23D0197-A68C-4E28-BE79-58156F15AB47}" dateTime="2023-07-12T09:57:38" maxSheetId="12" userName="SHOUHAM. B.BANERJEE" r:id="rId3" minRId="3" maxRId="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9392D35-4AAE-4461-B984-F0B64ECB5ECB}" dateTime="2023-07-12T09:58:48" maxSheetId="12" userName="SHOUHAM. B.BANERJEE" r:id="rId4" minRId="5" maxRId="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3B41D05-014A-417B-B215-8FD2AD1086B2}" dateTime="2023-07-12T16:06:50" maxSheetId="12" userName="SHOUHAM. B.BANERJEE" r:id="rId5" minRId="7" maxRId="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" name="_xlchart.v1.1" hidden="1" oldHidden="1"/>
  <rdn rId="2" name="_xlchart.v1.0" hidden="1" oldHidden="1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3" name="_xlchart.v1.1" hidden="1" oldHidden="1"/>
  <rdn rId="4" name="_xlchart.v1.0" hidden="1" oldHidden="1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5" name="_xlchart.v1.1" hidden="1" oldHidden="1"/>
  <rdn rId="6" name="_xlchart.v1.0" hidden="1" oldHidden="1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" name="_xlchart.v1.1" hidden="1"/>
  <rdn rId="8" name="_xlchart.v1.0" hidden="1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nseindia.com/companies-listing/corporate-filings-actions?symbol=TATAELXSI&amp;tabIndex=equity&amp;from=22-06-2023&amp;to=22-06-2023" TargetMode="Externa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showGridLines="0" workbookViewId="0">
      <selection activeCell="F16" sqref="F16"/>
    </sheetView>
  </sheetViews>
  <sheetFormatPr defaultRowHeight="14.4"/>
  <cols>
    <col min="1" max="1" width="9.5546875" bestFit="1" customWidth="1"/>
    <col min="2" max="2" width="11" bestFit="1" customWidth="1"/>
    <col min="8" max="8" width="10.21875" bestFit="1" customWidth="1"/>
    <col min="10" max="10" width="10.33203125" customWidth="1"/>
  </cols>
  <sheetData>
    <row r="1" spans="1:11" ht="15" thickBot="1">
      <c r="A1" s="1" t="s">
        <v>0</v>
      </c>
      <c r="B1" s="2" t="s">
        <v>1</v>
      </c>
      <c r="C1" t="s">
        <v>597</v>
      </c>
      <c r="D1" t="s">
        <v>598</v>
      </c>
    </row>
    <row r="2" spans="1:11" ht="15" thickBot="1">
      <c r="A2" s="15" t="s">
        <v>2</v>
      </c>
      <c r="B2" s="3">
        <v>7768.05</v>
      </c>
      <c r="G2" s="223" t="s">
        <v>609</v>
      </c>
      <c r="H2" s="223"/>
      <c r="I2" s="223"/>
      <c r="J2" s="223"/>
      <c r="K2" s="223"/>
    </row>
    <row r="3" spans="1:11" ht="15" thickBot="1">
      <c r="A3" s="15" t="s">
        <v>3</v>
      </c>
      <c r="B3" s="3">
        <v>7682.5</v>
      </c>
      <c r="C3" s="16">
        <f>B2/B3-1</f>
        <v>1.1135698014969053E-2</v>
      </c>
      <c r="D3" s="16">
        <v>0.14573171621641356</v>
      </c>
      <c r="G3" t="s">
        <v>599</v>
      </c>
      <c r="I3" s="12">
        <f>AVERAGE(D3:D596)</f>
        <v>2.0992567885003361E-3</v>
      </c>
    </row>
    <row r="4" spans="1:11" ht="15" thickBot="1">
      <c r="A4" s="15" t="s">
        <v>4</v>
      </c>
      <c r="B4" s="3">
        <v>7633.45</v>
      </c>
      <c r="C4" s="16">
        <f t="shared" ref="C4:C67" si="0">B3/B4-1</f>
        <v>6.4256659832711005E-3</v>
      </c>
      <c r="D4" s="16">
        <v>0.1101201452476599</v>
      </c>
      <c r="G4" t="s">
        <v>600</v>
      </c>
      <c r="I4" s="16">
        <f>_xlfn.STDEV.S(D3:D596)</f>
        <v>2.4434498924406363E-2</v>
      </c>
    </row>
    <row r="5" spans="1:11" ht="15" thickBot="1">
      <c r="A5" s="15" t="s">
        <v>5</v>
      </c>
      <c r="B5" s="3">
        <v>7783.5</v>
      </c>
      <c r="C5" s="16">
        <f t="shared" si="0"/>
        <v>-1.9277959786728305E-2</v>
      </c>
      <c r="D5" s="16">
        <v>9.8457928385402127E-2</v>
      </c>
      <c r="G5" t="s">
        <v>601</v>
      </c>
      <c r="I5" s="12">
        <f>MIN(D3:D596)</f>
        <v>-8.0122045684348664E-2</v>
      </c>
    </row>
    <row r="6" spans="1:11" ht="15" thickBot="1">
      <c r="A6" s="15" t="s">
        <v>6</v>
      </c>
      <c r="B6" s="3">
        <v>7749.8</v>
      </c>
      <c r="C6" s="16">
        <f t="shared" si="0"/>
        <v>4.348499316111365E-3</v>
      </c>
      <c r="D6" s="16">
        <v>9.5777830018254351E-2</v>
      </c>
      <c r="G6" t="s">
        <v>602</v>
      </c>
      <c r="I6" s="12">
        <f>MAX(D3:D596)</f>
        <v>0.14573171621641356</v>
      </c>
    </row>
    <row r="7" spans="1:11" ht="15" thickBot="1">
      <c r="A7" s="15" t="s">
        <v>7</v>
      </c>
      <c r="B7" s="3">
        <v>7849.2</v>
      </c>
      <c r="C7" s="16">
        <f t="shared" si="0"/>
        <v>-1.2663710951434481E-2</v>
      </c>
      <c r="D7" s="16">
        <v>9.2121991245708967E-2</v>
      </c>
      <c r="G7" t="s">
        <v>603</v>
      </c>
      <c r="I7" s="18">
        <v>7805</v>
      </c>
    </row>
    <row r="8" spans="1:11" ht="15" thickBot="1">
      <c r="A8" s="15" t="s">
        <v>8</v>
      </c>
      <c r="B8" s="3">
        <v>7855.25</v>
      </c>
      <c r="C8" s="16">
        <f t="shared" si="0"/>
        <v>-7.7018554469943101E-4</v>
      </c>
      <c r="D8" s="16">
        <v>7.8456046501832466E-2</v>
      </c>
    </row>
    <row r="9" spans="1:11" ht="15" thickBot="1">
      <c r="A9" s="15" t="s">
        <v>9</v>
      </c>
      <c r="B9" s="3">
        <v>7816.45</v>
      </c>
      <c r="C9" s="16">
        <f t="shared" si="0"/>
        <v>4.963890257086101E-3</v>
      </c>
      <c r="D9" s="16">
        <v>7.3770430038656132E-2</v>
      </c>
    </row>
    <row r="10" spans="1:11" ht="15" thickBot="1">
      <c r="A10" s="15" t="s">
        <v>10</v>
      </c>
      <c r="B10" s="3">
        <v>7846.1</v>
      </c>
      <c r="C10" s="16">
        <f t="shared" si="0"/>
        <v>-3.7789475025810093E-3</v>
      </c>
      <c r="D10" s="16">
        <v>7.352696624200461E-2</v>
      </c>
      <c r="G10" s="19" t="s">
        <v>604</v>
      </c>
      <c r="H10" s="19" t="s">
        <v>605</v>
      </c>
      <c r="I10" s="19" t="s">
        <v>606</v>
      </c>
      <c r="J10" s="19" t="s">
        <v>607</v>
      </c>
      <c r="K10" s="19" t="s">
        <v>608</v>
      </c>
    </row>
    <row r="11" spans="1:11" ht="15" thickBot="1">
      <c r="A11" s="15" t="s">
        <v>11</v>
      </c>
      <c r="B11" s="3">
        <v>7690.35</v>
      </c>
      <c r="C11" s="16">
        <f t="shared" si="0"/>
        <v>2.0252654300519479E-2</v>
      </c>
      <c r="D11" s="16">
        <v>7.1766892499550483E-2</v>
      </c>
      <c r="G11" s="17">
        <v>0.1</v>
      </c>
      <c r="H11" s="12">
        <f>1-G11</f>
        <v>0.9</v>
      </c>
      <c r="I11" s="16">
        <f>_xlfn.PERCENTILE.INC($D$3:$D$596,G11)</f>
        <v>-2.3296101754287223E-2</v>
      </c>
      <c r="J11" s="18">
        <f>$I$7*(1+I11)</f>
        <v>7623.1739258077887</v>
      </c>
      <c r="K11" s="18">
        <f>$I$7-J11</f>
        <v>181.82607419221131</v>
      </c>
    </row>
    <row r="12" spans="1:11" ht="15" thickBot="1">
      <c r="A12" s="15" t="s">
        <v>12</v>
      </c>
      <c r="B12" s="3">
        <v>7600.35</v>
      </c>
      <c r="C12" s="16">
        <f t="shared" si="0"/>
        <v>1.1841559928161161E-2</v>
      </c>
      <c r="D12" s="16">
        <v>7.0377930606168482E-2</v>
      </c>
      <c r="G12" s="17">
        <v>0.05</v>
      </c>
      <c r="H12" s="12">
        <f t="shared" ref="H12:H15" si="1">1-G12</f>
        <v>0.95</v>
      </c>
      <c r="I12" s="16">
        <f t="shared" ref="I12:I15" si="2">_xlfn.PERCENTILE.INC($D$3:$D$596,G12)</f>
        <v>-3.3178638680406151E-2</v>
      </c>
      <c r="J12" s="18">
        <f t="shared" ref="J12:J15" si="3">$I$7*(1+I12)</f>
        <v>7546.0407250994303</v>
      </c>
      <c r="K12" s="18">
        <f t="shared" ref="K12:K15" si="4">$I$7-J12</f>
        <v>258.95927490056965</v>
      </c>
    </row>
    <row r="13" spans="1:11" ht="15" thickBot="1">
      <c r="A13" s="15" t="s">
        <v>13</v>
      </c>
      <c r="B13" s="3">
        <v>7694.05</v>
      </c>
      <c r="C13" s="16">
        <f t="shared" si="0"/>
        <v>-1.2178241628271191E-2</v>
      </c>
      <c r="D13" s="16">
        <v>7.0360213715770392E-2</v>
      </c>
      <c r="G13" s="17">
        <v>0.01</v>
      </c>
      <c r="H13" s="12">
        <f t="shared" si="1"/>
        <v>0.99</v>
      </c>
      <c r="I13" s="16">
        <f t="shared" si="2"/>
        <v>-5.8769250673178668E-2</v>
      </c>
      <c r="J13" s="18">
        <f t="shared" si="3"/>
        <v>7346.3059984958409</v>
      </c>
      <c r="K13" s="18">
        <f t="shared" si="4"/>
        <v>458.69400150415913</v>
      </c>
    </row>
    <row r="14" spans="1:11" ht="15" thickBot="1">
      <c r="A14" s="15" t="s">
        <v>14</v>
      </c>
      <c r="B14" s="3">
        <v>7697.9</v>
      </c>
      <c r="C14" s="16">
        <f t="shared" si="0"/>
        <v>-5.0013640083657052E-4</v>
      </c>
      <c r="D14" s="16">
        <v>6.9913880914899584E-2</v>
      </c>
      <c r="G14" s="12">
        <v>5.0000000000000001E-3</v>
      </c>
      <c r="H14" s="12">
        <f t="shared" si="1"/>
        <v>0.995</v>
      </c>
      <c r="I14" s="16">
        <f t="shared" si="2"/>
        <v>-7.3993134019162618E-2</v>
      </c>
      <c r="J14" s="18">
        <f t="shared" si="3"/>
        <v>7227.4835889804353</v>
      </c>
      <c r="K14" s="18">
        <f t="shared" si="4"/>
        <v>577.51641101956466</v>
      </c>
    </row>
    <row r="15" spans="1:11" ht="15" thickBot="1">
      <c r="A15" s="15" t="s">
        <v>15</v>
      </c>
      <c r="B15" s="3">
        <v>7635.55</v>
      </c>
      <c r="C15" s="16">
        <f t="shared" si="0"/>
        <v>8.1657509937069772E-3</v>
      </c>
      <c r="D15" s="16">
        <v>6.697075851622758E-2</v>
      </c>
      <c r="G15" s="12">
        <v>1E-3</v>
      </c>
      <c r="H15" s="12">
        <f t="shared" si="1"/>
        <v>0.999</v>
      </c>
      <c r="I15" s="16">
        <f t="shared" si="2"/>
        <v>-7.969551770940686E-2</v>
      </c>
      <c r="J15" s="18">
        <f t="shared" si="3"/>
        <v>7182.9764842780796</v>
      </c>
      <c r="K15" s="18">
        <f t="shared" si="4"/>
        <v>622.02351572192038</v>
      </c>
    </row>
    <row r="16" spans="1:11" ht="15" thickBot="1">
      <c r="A16" s="15" t="s">
        <v>16</v>
      </c>
      <c r="B16" s="3">
        <v>7421</v>
      </c>
      <c r="C16" s="16">
        <f t="shared" si="0"/>
        <v>2.8911197951758449E-2</v>
      </c>
      <c r="D16" s="16">
        <v>6.5704883136266545E-2</v>
      </c>
      <c r="G16" s="20" t="s">
        <v>610</v>
      </c>
    </row>
    <row r="17" spans="1:4" ht="15" thickBot="1">
      <c r="A17" s="15" t="s">
        <v>17</v>
      </c>
      <c r="B17" s="3">
        <v>7419.45</v>
      </c>
      <c r="C17" s="16">
        <f t="shared" si="0"/>
        <v>2.0891036397574503E-4</v>
      </c>
      <c r="D17" s="16">
        <v>6.4994859329000843E-2</v>
      </c>
    </row>
    <row r="18" spans="1:4" ht="15" thickBot="1">
      <c r="A18" s="15" t="s">
        <v>18</v>
      </c>
      <c r="B18" s="3">
        <v>7467.15</v>
      </c>
      <c r="C18" s="16">
        <f t="shared" si="0"/>
        <v>-6.3879793495510429E-3</v>
      </c>
      <c r="D18" s="16">
        <v>6.3215569322982113E-2</v>
      </c>
    </row>
    <row r="19" spans="1:4" ht="15" thickBot="1">
      <c r="A19" s="15" t="s">
        <v>19</v>
      </c>
      <c r="B19" s="3">
        <v>7257.8</v>
      </c>
      <c r="C19" s="16">
        <f t="shared" si="0"/>
        <v>2.8844829011546169E-2</v>
      </c>
      <c r="D19" s="16">
        <v>5.7367272616298592E-2</v>
      </c>
    </row>
    <row r="20" spans="1:4" ht="15" thickBot="1">
      <c r="A20" s="15" t="s">
        <v>20</v>
      </c>
      <c r="B20" s="3">
        <v>7028.85</v>
      </c>
      <c r="C20" s="16">
        <f t="shared" si="0"/>
        <v>3.257289599294344E-2</v>
      </c>
      <c r="D20" s="16">
        <v>5.6855864941653733E-2</v>
      </c>
    </row>
    <row r="21" spans="1:4" ht="15" thickBot="1">
      <c r="A21" s="15" t="s">
        <v>21</v>
      </c>
      <c r="B21" s="3">
        <v>7020.7</v>
      </c>
      <c r="C21" s="16">
        <f t="shared" si="0"/>
        <v>1.1608529064053297E-3</v>
      </c>
      <c r="D21" s="16">
        <v>5.5516249477114421E-2</v>
      </c>
    </row>
    <row r="22" spans="1:4" ht="15" thickBot="1">
      <c r="A22" s="15" t="s">
        <v>22</v>
      </c>
      <c r="B22" s="3">
        <v>6927.75</v>
      </c>
      <c r="C22" s="16">
        <f t="shared" si="0"/>
        <v>1.3417054599256684E-2</v>
      </c>
      <c r="D22" s="16">
        <v>5.0629712262520998E-2</v>
      </c>
    </row>
    <row r="23" spans="1:4" ht="15" thickBot="1">
      <c r="A23" s="15" t="s">
        <v>23</v>
      </c>
      <c r="B23" s="3">
        <v>7022.75</v>
      </c>
      <c r="C23" s="16">
        <f t="shared" si="0"/>
        <v>-1.3527464312413251E-2</v>
      </c>
      <c r="D23" s="16">
        <v>4.7828798242054216E-2</v>
      </c>
    </row>
    <row r="24" spans="1:4" ht="15" thickBot="1">
      <c r="A24" s="15" t="s">
        <v>24</v>
      </c>
      <c r="B24" s="3">
        <v>7097.4</v>
      </c>
      <c r="C24" s="16">
        <f t="shared" si="0"/>
        <v>-1.0517936145630791E-2</v>
      </c>
      <c r="D24" s="16">
        <v>4.6608889242267582E-2</v>
      </c>
    </row>
    <row r="25" spans="1:4" ht="15" thickBot="1">
      <c r="A25" s="15" t="s">
        <v>25</v>
      </c>
      <c r="B25" s="3">
        <v>7112.55</v>
      </c>
      <c r="C25" s="16">
        <f t="shared" si="0"/>
        <v>-2.130037750174063E-3</v>
      </c>
      <c r="D25" s="16">
        <v>4.6444144804800525E-2</v>
      </c>
    </row>
    <row r="26" spans="1:4" ht="15" thickBot="1">
      <c r="A26" s="15" t="s">
        <v>26</v>
      </c>
      <c r="B26" s="3">
        <v>7034.5</v>
      </c>
      <c r="C26" s="16">
        <f t="shared" si="0"/>
        <v>1.1095315942853068E-2</v>
      </c>
      <c r="D26" s="16">
        <v>4.563320480342381E-2</v>
      </c>
    </row>
    <row r="27" spans="1:4" ht="15" thickBot="1">
      <c r="A27" s="15" t="s">
        <v>27</v>
      </c>
      <c r="B27" s="3">
        <v>7078.1</v>
      </c>
      <c r="C27" s="16">
        <f t="shared" si="0"/>
        <v>-6.1598451561860612E-3</v>
      </c>
      <c r="D27" s="16">
        <v>4.5588223761087177E-2</v>
      </c>
    </row>
    <row r="28" spans="1:4" ht="15" thickBot="1">
      <c r="A28" s="15" t="s">
        <v>28</v>
      </c>
      <c r="B28" s="3">
        <v>7195.25</v>
      </c>
      <c r="C28" s="16">
        <f t="shared" si="0"/>
        <v>-1.6281574649942621E-2</v>
      </c>
      <c r="D28" s="16">
        <v>4.5264983973438477E-2</v>
      </c>
    </row>
    <row r="29" spans="1:4" ht="15" thickBot="1">
      <c r="A29" s="15" t="s">
        <v>29</v>
      </c>
      <c r="B29" s="3">
        <v>7122.35</v>
      </c>
      <c r="C29" s="16">
        <f t="shared" si="0"/>
        <v>1.0235385792610519E-2</v>
      </c>
      <c r="D29" s="16">
        <v>4.4288514308114424E-2</v>
      </c>
    </row>
    <row r="30" spans="1:4" ht="15" thickBot="1">
      <c r="A30" s="15" t="s">
        <v>30</v>
      </c>
      <c r="B30" s="3">
        <v>6994.95</v>
      </c>
      <c r="C30" s="16">
        <f t="shared" si="0"/>
        <v>1.8213139479195783E-2</v>
      </c>
      <c r="D30" s="16">
        <v>4.25282475791815E-2</v>
      </c>
    </row>
    <row r="31" spans="1:4" ht="15" thickBot="1">
      <c r="A31" s="15" t="s">
        <v>31</v>
      </c>
      <c r="B31" s="3">
        <v>6777.15</v>
      </c>
      <c r="C31" s="16">
        <f t="shared" si="0"/>
        <v>3.2137402890595634E-2</v>
      </c>
      <c r="D31" s="16">
        <v>4.23795411723491E-2</v>
      </c>
    </row>
    <row r="32" spans="1:4" ht="15" thickBot="1">
      <c r="A32" s="15" t="s">
        <v>32</v>
      </c>
      <c r="B32" s="3">
        <v>6661.25</v>
      </c>
      <c r="C32" s="16">
        <f t="shared" si="0"/>
        <v>1.7399136798648795E-2</v>
      </c>
      <c r="D32" s="16">
        <v>4.1975465360409414E-2</v>
      </c>
    </row>
    <row r="33" spans="1:4" ht="15" thickBot="1">
      <c r="A33" s="15" t="s">
        <v>33</v>
      </c>
      <c r="B33" s="3">
        <v>6722.85</v>
      </c>
      <c r="C33" s="16">
        <f t="shared" si="0"/>
        <v>-9.1627806659378974E-3</v>
      </c>
      <c r="D33" s="16">
        <v>4.1910671765639673E-2</v>
      </c>
    </row>
    <row r="34" spans="1:4" ht="15" thickBot="1">
      <c r="A34" s="15" t="s">
        <v>34</v>
      </c>
      <c r="B34" s="3">
        <v>6680</v>
      </c>
      <c r="C34" s="16">
        <f t="shared" si="0"/>
        <v>6.4146706586827307E-3</v>
      </c>
      <c r="D34" s="16">
        <v>4.0223625934799889E-2</v>
      </c>
    </row>
    <row r="35" spans="1:4" ht="15" thickBot="1">
      <c r="A35" s="15" t="s">
        <v>35</v>
      </c>
      <c r="B35" s="3">
        <v>6646.6</v>
      </c>
      <c r="C35" s="16">
        <f t="shared" si="0"/>
        <v>5.0251256281406143E-3</v>
      </c>
      <c r="D35" s="16">
        <v>3.9902030138412536E-2</v>
      </c>
    </row>
    <row r="36" spans="1:4" ht="15" thickBot="1">
      <c r="A36" s="15" t="s">
        <v>36</v>
      </c>
      <c r="B36" s="3">
        <v>6641.45</v>
      </c>
      <c r="C36" s="16">
        <f t="shared" si="0"/>
        <v>7.7543307560867802E-4</v>
      </c>
      <c r="D36" s="16">
        <v>3.9740526246926811E-2</v>
      </c>
    </row>
    <row r="37" spans="1:4" ht="15" thickBot="1">
      <c r="A37" s="15" t="s">
        <v>37</v>
      </c>
      <c r="B37" s="3">
        <v>6581.6</v>
      </c>
      <c r="C37" s="16">
        <f t="shared" si="0"/>
        <v>9.0935334872979112E-3</v>
      </c>
      <c r="D37" s="16">
        <v>3.8533626701125812E-2</v>
      </c>
    </row>
    <row r="38" spans="1:4" ht="15" thickBot="1">
      <c r="A38" s="15" t="s">
        <v>38</v>
      </c>
      <c r="B38" s="3">
        <v>6288.5</v>
      </c>
      <c r="C38" s="16">
        <f t="shared" si="0"/>
        <v>4.6608889242267582E-2</v>
      </c>
      <c r="D38" s="16">
        <v>3.7646269398400323E-2</v>
      </c>
    </row>
    <row r="39" spans="1:4" ht="15" thickBot="1">
      <c r="A39" s="15" t="s">
        <v>39</v>
      </c>
      <c r="B39" s="3">
        <v>6275.55</v>
      </c>
      <c r="C39" s="16">
        <f t="shared" si="0"/>
        <v>2.0635641497557256E-3</v>
      </c>
      <c r="D39" s="16">
        <v>3.7116020711504216E-2</v>
      </c>
    </row>
    <row r="40" spans="1:4" ht="15" thickBot="1">
      <c r="A40" s="15" t="s">
        <v>40</v>
      </c>
      <c r="B40" s="3">
        <v>6252.1</v>
      </c>
      <c r="C40" s="16">
        <f t="shared" si="0"/>
        <v>3.750739751443577E-3</v>
      </c>
      <c r="D40" s="16">
        <v>3.6941752979173792E-2</v>
      </c>
    </row>
    <row r="41" spans="1:4" ht="15" thickBot="1">
      <c r="A41" s="15" t="s">
        <v>41</v>
      </c>
      <c r="B41" s="3">
        <v>6291.4</v>
      </c>
      <c r="C41" s="16">
        <f t="shared" si="0"/>
        <v>-6.2466223733984583E-3</v>
      </c>
      <c r="D41" s="16">
        <v>3.5623019523663535E-2</v>
      </c>
    </row>
    <row r="42" spans="1:4" ht="15" thickBot="1">
      <c r="A42" s="15" t="s">
        <v>42</v>
      </c>
      <c r="B42" s="3">
        <v>6250.15</v>
      </c>
      <c r="C42" s="16">
        <f t="shared" si="0"/>
        <v>6.5998416038015595E-3</v>
      </c>
      <c r="D42" s="16">
        <v>3.4694313966949997E-2</v>
      </c>
    </row>
    <row r="43" spans="1:4" ht="15" thickBot="1">
      <c r="A43" s="15" t="s">
        <v>43</v>
      </c>
      <c r="B43" s="3">
        <v>6309.65</v>
      </c>
      <c r="C43" s="16">
        <f t="shared" si="0"/>
        <v>-9.4300000792436611E-3</v>
      </c>
      <c r="D43" s="16">
        <v>3.4328336973301177E-2</v>
      </c>
    </row>
    <row r="44" spans="1:4" ht="15" thickBot="1">
      <c r="A44" s="15" t="s">
        <v>44</v>
      </c>
      <c r="B44" s="3">
        <v>6364.7</v>
      </c>
      <c r="C44" s="16">
        <f t="shared" si="0"/>
        <v>-8.6492686222445769E-3</v>
      </c>
      <c r="D44" s="16">
        <v>3.3911319256914707E-2</v>
      </c>
    </row>
    <row r="45" spans="1:4" ht="15" thickBot="1">
      <c r="A45" s="15" t="s">
        <v>45</v>
      </c>
      <c r="B45" s="3">
        <v>6285.45</v>
      </c>
      <c r="C45" s="16">
        <f t="shared" si="0"/>
        <v>1.2608484674923925E-2</v>
      </c>
      <c r="D45" s="16">
        <v>3.3497566544493207E-2</v>
      </c>
    </row>
    <row r="46" spans="1:4" ht="15" thickBot="1">
      <c r="A46" s="15" t="s">
        <v>46</v>
      </c>
      <c r="B46" s="3">
        <v>6283.45</v>
      </c>
      <c r="C46" s="16">
        <f t="shared" si="0"/>
        <v>3.1829647725367671E-4</v>
      </c>
      <c r="D46" s="16">
        <v>3.3104932593635894E-2</v>
      </c>
    </row>
    <row r="47" spans="1:4" ht="15" thickBot="1">
      <c r="A47" s="15" t="s">
        <v>47</v>
      </c>
      <c r="B47" s="3">
        <v>6376.85</v>
      </c>
      <c r="C47" s="16">
        <f t="shared" si="0"/>
        <v>-1.4646729968558203E-2</v>
      </c>
      <c r="D47" s="16">
        <v>3.3066170813029094E-2</v>
      </c>
    </row>
    <row r="48" spans="1:4" ht="15" thickBot="1">
      <c r="A48" s="15" t="s">
        <v>48</v>
      </c>
      <c r="B48" s="3">
        <v>6376.9</v>
      </c>
      <c r="C48" s="16">
        <f t="shared" si="0"/>
        <v>-7.8408003887364686E-6</v>
      </c>
      <c r="D48" s="16">
        <v>3.2754151023536515E-2</v>
      </c>
    </row>
    <row r="49" spans="1:4" ht="15" thickBot="1">
      <c r="A49" s="15" t="s">
        <v>49</v>
      </c>
      <c r="B49" s="3">
        <v>6197.35</v>
      </c>
      <c r="C49" s="16">
        <f t="shared" si="0"/>
        <v>2.8972060638821295E-2</v>
      </c>
      <c r="D49" s="16">
        <v>3.257289599294344E-2</v>
      </c>
    </row>
    <row r="50" spans="1:4" ht="15" thickBot="1">
      <c r="A50" s="15" t="s">
        <v>50</v>
      </c>
      <c r="B50" s="3">
        <v>6062.3</v>
      </c>
      <c r="C50" s="16">
        <f t="shared" si="0"/>
        <v>2.2277023571911636E-2</v>
      </c>
      <c r="D50" s="16">
        <v>3.2137402890595634E-2</v>
      </c>
    </row>
    <row r="51" spans="1:4" ht="15" thickBot="1">
      <c r="A51" s="15" t="s">
        <v>51</v>
      </c>
      <c r="B51" s="3">
        <v>6099.3</v>
      </c>
      <c r="C51" s="16">
        <f t="shared" si="0"/>
        <v>-6.0662698998246167E-3</v>
      </c>
      <c r="D51" s="16">
        <v>3.2126024897441985E-2</v>
      </c>
    </row>
    <row r="52" spans="1:4" ht="15" thickBot="1">
      <c r="A52" s="15" t="s">
        <v>52</v>
      </c>
      <c r="B52" s="3">
        <v>6015.35</v>
      </c>
      <c r="C52" s="16">
        <f t="shared" si="0"/>
        <v>1.3955962662189236E-2</v>
      </c>
      <c r="D52" s="16">
        <v>3.1612773070493816E-2</v>
      </c>
    </row>
    <row r="53" spans="1:4" ht="15" thickBot="1">
      <c r="A53" s="15" t="s">
        <v>53</v>
      </c>
      <c r="B53" s="3">
        <v>5961.5</v>
      </c>
      <c r="C53" s="16">
        <f t="shared" si="0"/>
        <v>9.03296150297761E-3</v>
      </c>
      <c r="D53" s="16">
        <v>3.1358808344970734E-2</v>
      </c>
    </row>
    <row r="54" spans="1:4" ht="15" thickBot="1">
      <c r="A54" s="15" t="s">
        <v>54</v>
      </c>
      <c r="B54" s="3">
        <v>5952.3</v>
      </c>
      <c r="C54" s="16">
        <f t="shared" si="0"/>
        <v>1.5456210204458642E-3</v>
      </c>
      <c r="D54" s="16">
        <v>3.1126771980183543E-2</v>
      </c>
    </row>
    <row r="55" spans="1:4" ht="15" thickBot="1">
      <c r="A55" s="15" t="s">
        <v>55</v>
      </c>
      <c r="B55" s="3">
        <v>5926.25</v>
      </c>
      <c r="C55" s="16">
        <f t="shared" si="0"/>
        <v>4.3956971103142894E-3</v>
      </c>
      <c r="D55" s="16">
        <v>3.1009800036205792E-2</v>
      </c>
    </row>
    <row r="56" spans="1:4" ht="15" thickBot="1">
      <c r="A56" s="15" t="s">
        <v>56</v>
      </c>
      <c r="B56" s="3">
        <v>5958.05</v>
      </c>
      <c r="C56" s="16">
        <f t="shared" si="0"/>
        <v>-5.3373167395373011E-3</v>
      </c>
      <c r="D56" s="16">
        <v>3.0516295672867511E-2</v>
      </c>
    </row>
    <row r="57" spans="1:4" ht="15" thickBot="1">
      <c r="A57" s="15" t="s">
        <v>57</v>
      </c>
      <c r="B57" s="3">
        <v>5992.85</v>
      </c>
      <c r="C57" s="16">
        <f t="shared" si="0"/>
        <v>-5.8069199128962801E-3</v>
      </c>
      <c r="D57" s="16">
        <v>2.9754594983343319E-2</v>
      </c>
    </row>
    <row r="58" spans="1:4" ht="15" thickBot="1">
      <c r="A58" s="15" t="s">
        <v>58</v>
      </c>
      <c r="B58" s="3">
        <v>6039.7</v>
      </c>
      <c r="C58" s="16">
        <f t="shared" si="0"/>
        <v>-7.7570077984004948E-3</v>
      </c>
      <c r="D58" s="16">
        <v>2.9477265608611747E-2</v>
      </c>
    </row>
    <row r="59" spans="1:4" ht="15" thickBot="1">
      <c r="A59" s="15" t="s">
        <v>59</v>
      </c>
      <c r="B59" s="3">
        <v>6054.85</v>
      </c>
      <c r="C59" s="16">
        <f t="shared" si="0"/>
        <v>-2.5021263945432803E-3</v>
      </c>
      <c r="D59" s="16">
        <v>2.9280966479982018E-2</v>
      </c>
    </row>
    <row r="60" spans="1:4" ht="15" thickBot="1">
      <c r="A60" s="15" t="s">
        <v>60</v>
      </c>
      <c r="B60" s="3">
        <v>6092.65</v>
      </c>
      <c r="C60" s="16">
        <f t="shared" si="0"/>
        <v>-6.2041968601510566E-3</v>
      </c>
      <c r="D60" s="16">
        <v>2.9029796655121398E-2</v>
      </c>
    </row>
    <row r="61" spans="1:4" ht="15" thickBot="1">
      <c r="A61" s="15" t="s">
        <v>61</v>
      </c>
      <c r="B61" s="3">
        <v>6034.6</v>
      </c>
      <c r="C61" s="16">
        <f t="shared" si="0"/>
        <v>9.6195273920391955E-3</v>
      </c>
      <c r="D61" s="16">
        <v>2.8979909633199075E-2</v>
      </c>
    </row>
    <row r="62" spans="1:4" ht="15" thickBot="1">
      <c r="A62" s="15" t="s">
        <v>62</v>
      </c>
      <c r="B62" s="3">
        <v>6154.2</v>
      </c>
      <c r="C62" s="16">
        <f t="shared" si="0"/>
        <v>-1.9433882551753157E-2</v>
      </c>
      <c r="D62" s="16">
        <v>2.8972060638821295E-2</v>
      </c>
    </row>
    <row r="63" spans="1:4" ht="15" thickBot="1">
      <c r="A63" s="15" t="s">
        <v>63</v>
      </c>
      <c r="B63" s="3">
        <v>6108.15</v>
      </c>
      <c r="C63" s="16">
        <f t="shared" si="0"/>
        <v>7.5391075857664802E-3</v>
      </c>
      <c r="D63" s="16">
        <v>2.8911197951758449E-2</v>
      </c>
    </row>
    <row r="64" spans="1:4" ht="15" thickBot="1">
      <c r="A64" s="15" t="s">
        <v>64</v>
      </c>
      <c r="B64" s="3">
        <v>6089.6</v>
      </c>
      <c r="C64" s="16">
        <f t="shared" si="0"/>
        <v>3.0461770888070561E-3</v>
      </c>
      <c r="D64" s="16">
        <v>2.8844829011546169E-2</v>
      </c>
    </row>
    <row r="65" spans="1:4" ht="15" thickBot="1">
      <c r="A65" s="15" t="s">
        <v>65</v>
      </c>
      <c r="B65" s="3">
        <v>6062.1</v>
      </c>
      <c r="C65" s="16">
        <f t="shared" si="0"/>
        <v>4.5363817818908636E-3</v>
      </c>
      <c r="D65" s="16">
        <v>2.8712487625956351E-2</v>
      </c>
    </row>
    <row r="66" spans="1:4" ht="15" thickBot="1">
      <c r="A66" s="15" t="s">
        <v>66</v>
      </c>
      <c r="B66" s="3">
        <v>6130.95</v>
      </c>
      <c r="C66" s="16">
        <f t="shared" si="0"/>
        <v>-1.1229907273750284E-2</v>
      </c>
      <c r="D66" s="16">
        <v>2.866312155984696E-2</v>
      </c>
    </row>
    <row r="67" spans="1:4" ht="15" thickBot="1">
      <c r="A67" s="15" t="s">
        <v>67</v>
      </c>
      <c r="B67" s="3">
        <v>6247.05</v>
      </c>
      <c r="C67" s="16">
        <f t="shared" si="0"/>
        <v>-1.858477201238995E-2</v>
      </c>
      <c r="D67" s="16">
        <v>2.7930505386312143E-2</v>
      </c>
    </row>
    <row r="68" spans="1:4" ht="15" thickBot="1">
      <c r="A68" s="15" t="s">
        <v>68</v>
      </c>
      <c r="B68" s="3">
        <v>6284.3</v>
      </c>
      <c r="C68" s="16">
        <f t="shared" ref="C68:C131" si="5">B67/B68-1</f>
        <v>-5.9274700443963102E-3</v>
      </c>
      <c r="D68" s="16">
        <v>2.7183979053495788E-2</v>
      </c>
    </row>
    <row r="69" spans="1:4" ht="15" thickBot="1">
      <c r="A69" s="15" t="s">
        <v>69</v>
      </c>
      <c r="B69" s="3">
        <v>6333.6</v>
      </c>
      <c r="C69" s="16">
        <f t="shared" si="5"/>
        <v>-7.7838827838828673E-3</v>
      </c>
      <c r="D69" s="16">
        <v>2.7129660798126842E-2</v>
      </c>
    </row>
    <row r="70" spans="1:4" ht="15" thickBot="1">
      <c r="A70" s="15" t="s">
        <v>70</v>
      </c>
      <c r="B70" s="3">
        <v>6236.25</v>
      </c>
      <c r="C70" s="16">
        <f t="shared" si="5"/>
        <v>1.5610342754059037E-2</v>
      </c>
      <c r="D70" s="16">
        <v>2.6417323087392308E-2</v>
      </c>
    </row>
    <row r="71" spans="1:4" ht="15" thickBot="1">
      <c r="A71" s="15" t="s">
        <v>71</v>
      </c>
      <c r="B71" s="3">
        <v>6179.75</v>
      </c>
      <c r="C71" s="16">
        <f t="shared" si="5"/>
        <v>9.1427646749464575E-3</v>
      </c>
      <c r="D71" s="16">
        <v>2.6176684058447419E-2</v>
      </c>
    </row>
    <row r="72" spans="1:4" ht="15" thickBot="1">
      <c r="A72" s="15" t="s">
        <v>72</v>
      </c>
      <c r="B72" s="3">
        <v>6151.15</v>
      </c>
      <c r="C72" s="16">
        <f t="shared" si="5"/>
        <v>4.6495370784325196E-3</v>
      </c>
      <c r="D72" s="16">
        <v>2.611374624429974E-2</v>
      </c>
    </row>
    <row r="73" spans="1:4" ht="15" thickBot="1">
      <c r="A73" s="15" t="s">
        <v>73</v>
      </c>
      <c r="B73" s="3">
        <v>6196.95</v>
      </c>
      <c r="C73" s="16">
        <f t="shared" si="5"/>
        <v>-7.3907325377806643E-3</v>
      </c>
      <c r="D73" s="16">
        <v>2.5857579288165011E-2</v>
      </c>
    </row>
    <row r="74" spans="1:4" ht="15" thickBot="1">
      <c r="A74" s="15" t="s">
        <v>74</v>
      </c>
      <c r="B74" s="3">
        <v>6127.35</v>
      </c>
      <c r="C74" s="16">
        <f t="shared" si="5"/>
        <v>1.135890719479038E-2</v>
      </c>
      <c r="D74" s="16">
        <v>2.566817952597078E-2</v>
      </c>
    </row>
    <row r="75" spans="1:4" ht="15" thickBot="1">
      <c r="A75" s="15" t="s">
        <v>75</v>
      </c>
      <c r="B75" s="3">
        <v>6360.4</v>
      </c>
      <c r="C75" s="16">
        <f t="shared" si="5"/>
        <v>-3.6640777309603023E-2</v>
      </c>
      <c r="D75" s="16">
        <v>2.5630451850838121E-2</v>
      </c>
    </row>
    <row r="76" spans="1:4" ht="15" thickBot="1">
      <c r="A76" s="15" t="s">
        <v>76</v>
      </c>
      <c r="B76" s="3">
        <v>6511</v>
      </c>
      <c r="C76" s="16">
        <f t="shared" si="5"/>
        <v>-2.313008754415613E-2</v>
      </c>
      <c r="D76" s="16">
        <v>2.5132474610116695E-2</v>
      </c>
    </row>
    <row r="77" spans="1:4" ht="15" thickBot="1">
      <c r="A77" s="15" t="s">
        <v>77</v>
      </c>
      <c r="B77" s="3">
        <v>6482.9</v>
      </c>
      <c r="C77" s="16">
        <f t="shared" si="5"/>
        <v>4.3344799395332867E-3</v>
      </c>
      <c r="D77" s="16">
        <v>2.485116914805463E-2</v>
      </c>
    </row>
    <row r="78" spans="1:4" ht="15" thickBot="1">
      <c r="A78" s="15" t="s">
        <v>78</v>
      </c>
      <c r="B78" s="3">
        <v>6520.75</v>
      </c>
      <c r="C78" s="16">
        <f t="shared" si="5"/>
        <v>-5.8045470229651785E-3</v>
      </c>
      <c r="D78" s="16">
        <v>2.4429855903530751E-2</v>
      </c>
    </row>
    <row r="79" spans="1:4" ht="15" thickBot="1">
      <c r="A79" s="15" t="s">
        <v>79</v>
      </c>
      <c r="B79" s="3">
        <v>6662.2</v>
      </c>
      <c r="C79" s="16">
        <f t="shared" si="5"/>
        <v>-2.123172525592143E-2</v>
      </c>
      <c r="D79" s="16">
        <v>2.4029521321276226E-2</v>
      </c>
    </row>
    <row r="80" spans="1:4" ht="15" thickBot="1">
      <c r="A80" s="15" t="s">
        <v>80</v>
      </c>
      <c r="B80" s="3">
        <v>6669.75</v>
      </c>
      <c r="C80" s="16">
        <f t="shared" si="5"/>
        <v>-1.1319764608869187E-3</v>
      </c>
      <c r="D80" s="16">
        <v>2.3989002522772918E-2</v>
      </c>
    </row>
    <row r="81" spans="1:4" ht="15" thickBot="1">
      <c r="A81" s="15" t="s">
        <v>81</v>
      </c>
      <c r="B81" s="3">
        <v>6659.45</v>
      </c>
      <c r="C81" s="16">
        <f t="shared" si="5"/>
        <v>1.5466742749026263E-3</v>
      </c>
      <c r="D81" s="16">
        <v>2.393744462023184E-2</v>
      </c>
    </row>
    <row r="82" spans="1:4" ht="15" thickBot="1">
      <c r="A82" s="15" t="s">
        <v>82</v>
      </c>
      <c r="B82" s="3">
        <v>6688.4</v>
      </c>
      <c r="C82" s="16">
        <f t="shared" si="5"/>
        <v>-4.328389450391712E-3</v>
      </c>
      <c r="D82" s="16">
        <v>2.3811905238190434E-2</v>
      </c>
    </row>
    <row r="83" spans="1:4" ht="15" thickBot="1">
      <c r="A83" s="15" t="s">
        <v>83</v>
      </c>
      <c r="B83" s="3">
        <v>6648.05</v>
      </c>
      <c r="C83" s="16">
        <f t="shared" si="5"/>
        <v>6.0694489361541315E-3</v>
      </c>
      <c r="D83" s="16">
        <v>2.3547609874470243E-2</v>
      </c>
    </row>
    <row r="84" spans="1:4" ht="15" thickBot="1">
      <c r="A84" s="15" t="s">
        <v>84</v>
      </c>
      <c r="B84" s="3">
        <v>6594.9</v>
      </c>
      <c r="C84" s="16">
        <f t="shared" si="5"/>
        <v>8.0592579114164842E-3</v>
      </c>
      <c r="D84" s="16">
        <v>2.3232908784943662E-2</v>
      </c>
    </row>
    <row r="85" spans="1:4" ht="15" thickBot="1">
      <c r="A85" s="15" t="s">
        <v>85</v>
      </c>
      <c r="B85" s="3">
        <v>6567.5</v>
      </c>
      <c r="C85" s="16">
        <f t="shared" si="5"/>
        <v>4.172059383326987E-3</v>
      </c>
      <c r="D85" s="16">
        <v>2.3178664353859402E-2</v>
      </c>
    </row>
    <row r="86" spans="1:4" ht="15" thickBot="1">
      <c r="A86" s="15" t="s">
        <v>86</v>
      </c>
      <c r="B86" s="3">
        <v>6679.5</v>
      </c>
      <c r="C86" s="16">
        <f t="shared" si="5"/>
        <v>-1.6767722134890306E-2</v>
      </c>
      <c r="D86" s="16">
        <v>2.3050712530554796E-2</v>
      </c>
    </row>
    <row r="87" spans="1:4" ht="15" thickBot="1">
      <c r="A87" s="15" t="s">
        <v>87</v>
      </c>
      <c r="B87" s="3">
        <v>6684.85</v>
      </c>
      <c r="C87" s="16">
        <f t="shared" si="5"/>
        <v>-8.0031713501427237E-4</v>
      </c>
      <c r="D87" s="16">
        <v>2.2899258646717824E-2</v>
      </c>
    </row>
    <row r="88" spans="1:4" ht="15" thickBot="1">
      <c r="A88" s="15" t="s">
        <v>88</v>
      </c>
      <c r="B88" s="3">
        <v>6693</v>
      </c>
      <c r="C88" s="16">
        <f t="shared" si="5"/>
        <v>-1.2176901240100735E-3</v>
      </c>
      <c r="D88" s="16">
        <v>2.266752111472603E-2</v>
      </c>
    </row>
    <row r="89" spans="1:4" ht="15" thickBot="1">
      <c r="A89" s="15" t="s">
        <v>89</v>
      </c>
      <c r="B89" s="3">
        <v>6677.95</v>
      </c>
      <c r="C89" s="16">
        <f t="shared" si="5"/>
        <v>2.2536856370594105E-3</v>
      </c>
      <c r="D89" s="16">
        <v>2.2635731725725972E-2</v>
      </c>
    </row>
    <row r="90" spans="1:4" ht="15" thickBot="1">
      <c r="A90" s="15" t="s">
        <v>90</v>
      </c>
      <c r="B90" s="3">
        <v>6666.75</v>
      </c>
      <c r="C90" s="16">
        <f t="shared" si="5"/>
        <v>1.6799790002623993E-3</v>
      </c>
      <c r="D90" s="16">
        <v>2.2394203065024154E-2</v>
      </c>
    </row>
    <row r="91" spans="1:4" ht="15" thickBot="1">
      <c r="A91" s="15" t="s">
        <v>91</v>
      </c>
      <c r="B91" s="3">
        <v>6569.55</v>
      </c>
      <c r="C91" s="16">
        <f t="shared" si="5"/>
        <v>1.4795533940680894E-2</v>
      </c>
      <c r="D91" s="16">
        <v>2.2277023571911636E-2</v>
      </c>
    </row>
    <row r="92" spans="1:4" ht="15" thickBot="1">
      <c r="A92" s="15" t="s">
        <v>92</v>
      </c>
      <c r="B92" s="3">
        <v>6595.6</v>
      </c>
      <c r="C92" s="16">
        <f t="shared" si="5"/>
        <v>-3.9496027654800647E-3</v>
      </c>
      <c r="D92" s="16">
        <v>2.1907565885732394E-2</v>
      </c>
    </row>
    <row r="93" spans="1:4" ht="15" thickBot="1">
      <c r="A93" s="15" t="s">
        <v>93</v>
      </c>
      <c r="B93" s="3">
        <v>6592.15</v>
      </c>
      <c r="C93" s="16">
        <f t="shared" si="5"/>
        <v>5.2334974173828819E-4</v>
      </c>
      <c r="D93" s="16">
        <v>2.1448849966317241E-2</v>
      </c>
    </row>
    <row r="94" spans="1:4" ht="15" thickBot="1">
      <c r="A94" s="15" t="s">
        <v>94</v>
      </c>
      <c r="B94" s="3">
        <v>6631.3</v>
      </c>
      <c r="C94" s="16">
        <f t="shared" si="5"/>
        <v>-5.9038197638472401E-3</v>
      </c>
      <c r="D94" s="16">
        <v>2.1425390103063879E-2</v>
      </c>
    </row>
    <row r="95" spans="1:4" ht="15" thickBot="1">
      <c r="A95" s="15" t="s">
        <v>95</v>
      </c>
      <c r="B95" s="3">
        <v>6574.95</v>
      </c>
      <c r="C95" s="16">
        <f t="shared" si="5"/>
        <v>8.5704073795238589E-3</v>
      </c>
      <c r="D95" s="16">
        <v>2.1382360466391415E-2</v>
      </c>
    </row>
    <row r="96" spans="1:4" ht="15" thickBot="1">
      <c r="A96" s="15" t="s">
        <v>96</v>
      </c>
      <c r="B96" s="3">
        <v>6662.1</v>
      </c>
      <c r="C96" s="16">
        <f t="shared" si="5"/>
        <v>-1.3081460800648537E-2</v>
      </c>
      <c r="D96" s="16">
        <v>2.1005966520747821E-2</v>
      </c>
    </row>
    <row r="97" spans="1:4" ht="15" thickBot="1">
      <c r="A97" s="15" t="s">
        <v>97</v>
      </c>
      <c r="B97" s="3">
        <v>6596.8</v>
      </c>
      <c r="C97" s="16">
        <f t="shared" si="5"/>
        <v>9.8987387824400752E-3</v>
      </c>
      <c r="D97" s="16">
        <v>2.0780097656303509E-2</v>
      </c>
    </row>
    <row r="98" spans="1:4" ht="15" thickBot="1">
      <c r="A98" s="15" t="s">
        <v>98</v>
      </c>
      <c r="B98" s="3">
        <v>6686.7</v>
      </c>
      <c r="C98" s="16">
        <f t="shared" si="5"/>
        <v>-1.3444598980064892E-2</v>
      </c>
      <c r="D98" s="16">
        <v>2.0252654300519479E-2</v>
      </c>
    </row>
    <row r="99" spans="1:4" ht="15" thickBot="1">
      <c r="A99" s="15" t="s">
        <v>99</v>
      </c>
      <c r="B99" s="3">
        <v>6666.2</v>
      </c>
      <c r="C99" s="16">
        <f t="shared" si="5"/>
        <v>3.0752152650685982E-3</v>
      </c>
      <c r="D99" s="16">
        <v>2.0072130067827709E-2</v>
      </c>
    </row>
    <row r="100" spans="1:4" ht="15" thickBot="1">
      <c r="A100" s="15" t="s">
        <v>100</v>
      </c>
      <c r="B100" s="3">
        <v>6375.55</v>
      </c>
      <c r="C100" s="16">
        <f t="shared" si="5"/>
        <v>4.5588223761087177E-2</v>
      </c>
      <c r="D100" s="16">
        <v>1.9066853845125742E-2</v>
      </c>
    </row>
    <row r="101" spans="1:4" ht="15" thickBot="1">
      <c r="A101" s="15" t="s">
        <v>101</v>
      </c>
      <c r="B101" s="3">
        <v>6299.75</v>
      </c>
      <c r="C101" s="16">
        <f t="shared" si="5"/>
        <v>1.2032223500932693E-2</v>
      </c>
      <c r="D101" s="16">
        <v>1.8952964953378393E-2</v>
      </c>
    </row>
    <row r="102" spans="1:4" ht="15" thickBot="1">
      <c r="A102" s="15" t="s">
        <v>102</v>
      </c>
      <c r="B102" s="3">
        <v>6258.05</v>
      </c>
      <c r="C102" s="16">
        <f t="shared" si="5"/>
        <v>6.6634175182365141E-3</v>
      </c>
      <c r="D102" s="16">
        <v>1.8791537327201402E-2</v>
      </c>
    </row>
    <row r="103" spans="1:4" ht="15" thickBot="1">
      <c r="A103" s="15" t="s">
        <v>103</v>
      </c>
      <c r="B103" s="3">
        <v>6253</v>
      </c>
      <c r="C103" s="16">
        <f t="shared" si="5"/>
        <v>8.0761234607384935E-4</v>
      </c>
      <c r="D103" s="16">
        <v>1.8779262887006931E-2</v>
      </c>
    </row>
    <row r="104" spans="1:4" ht="15" thickBot="1">
      <c r="A104" s="15" t="s">
        <v>104</v>
      </c>
      <c r="B104" s="3">
        <v>6250.5</v>
      </c>
      <c r="C104" s="16">
        <f t="shared" si="5"/>
        <v>3.99968002559703E-4</v>
      </c>
      <c r="D104" s="16">
        <v>1.8615740169132922E-2</v>
      </c>
    </row>
    <row r="105" spans="1:4" ht="15" thickBot="1">
      <c r="A105" s="15" t="s">
        <v>105</v>
      </c>
      <c r="B105" s="3">
        <v>6245.45</v>
      </c>
      <c r="C105" s="16">
        <f t="shared" si="5"/>
        <v>8.085886525390773E-4</v>
      </c>
      <c r="D105" s="16">
        <v>1.8441424878313351E-2</v>
      </c>
    </row>
    <row r="106" spans="1:4" ht="15" thickBot="1">
      <c r="A106" s="15" t="s">
        <v>106</v>
      </c>
      <c r="B106" s="3">
        <v>6182.2</v>
      </c>
      <c r="C106" s="16">
        <f t="shared" si="5"/>
        <v>1.023098573323411E-2</v>
      </c>
      <c r="D106" s="16">
        <v>1.8432714954407459E-2</v>
      </c>
    </row>
    <row r="107" spans="1:4" ht="15" thickBot="1">
      <c r="A107" s="15" t="s">
        <v>107</v>
      </c>
      <c r="B107" s="3">
        <v>6221.65</v>
      </c>
      <c r="C107" s="16">
        <f t="shared" si="5"/>
        <v>-6.3407616950487133E-3</v>
      </c>
      <c r="D107" s="16">
        <v>1.8276681218362567E-2</v>
      </c>
    </row>
    <row r="108" spans="1:4" ht="15" thickBot="1">
      <c r="A108" s="15" t="s">
        <v>108</v>
      </c>
      <c r="B108" s="3">
        <v>6202.65</v>
      </c>
      <c r="C108" s="16">
        <f t="shared" si="5"/>
        <v>3.0632068551343927E-3</v>
      </c>
      <c r="D108" s="16">
        <v>1.8213139479195783E-2</v>
      </c>
    </row>
    <row r="109" spans="1:4" ht="15" thickBot="1">
      <c r="A109" s="15" t="s">
        <v>109</v>
      </c>
      <c r="B109" s="3">
        <v>6225.95</v>
      </c>
      <c r="C109" s="16">
        <f t="shared" si="5"/>
        <v>-3.7424007581172702E-3</v>
      </c>
      <c r="D109" s="16">
        <v>1.8070104558110422E-2</v>
      </c>
    </row>
    <row r="110" spans="1:4" ht="15" thickBot="1">
      <c r="A110" s="15" t="s">
        <v>110</v>
      </c>
      <c r="B110" s="3">
        <v>6191.45</v>
      </c>
      <c r="C110" s="16">
        <f t="shared" si="5"/>
        <v>5.5722003730951375E-3</v>
      </c>
      <c r="D110" s="16">
        <v>1.803499225618288E-2</v>
      </c>
    </row>
    <row r="111" spans="1:4" ht="15" thickBot="1">
      <c r="A111" s="15" t="s">
        <v>111</v>
      </c>
      <c r="B111" s="3">
        <v>6288.9</v>
      </c>
      <c r="C111" s="16">
        <f t="shared" si="5"/>
        <v>-1.5495555661562355E-2</v>
      </c>
      <c r="D111" s="16">
        <v>1.7635000629028452E-2</v>
      </c>
    </row>
    <row r="112" spans="1:4" ht="15" thickBot="1">
      <c r="A112" s="15" t="s">
        <v>112</v>
      </c>
      <c r="B112" s="3">
        <v>6366.8</v>
      </c>
      <c r="C112" s="16">
        <f t="shared" si="5"/>
        <v>-1.223534585663133E-2</v>
      </c>
      <c r="D112" s="16">
        <v>1.758189600372928E-2</v>
      </c>
    </row>
    <row r="113" spans="1:4" ht="15" thickBot="1">
      <c r="A113" s="15" t="s">
        <v>113</v>
      </c>
      <c r="B113" s="3">
        <v>6425.65</v>
      </c>
      <c r="C113" s="16">
        <f t="shared" si="5"/>
        <v>-9.1586065222972746E-3</v>
      </c>
      <c r="D113" s="16">
        <v>1.7521793184676726E-2</v>
      </c>
    </row>
    <row r="114" spans="1:4" ht="15" thickBot="1">
      <c r="A114" s="15" t="s">
        <v>114</v>
      </c>
      <c r="B114" s="3">
        <v>6293.45</v>
      </c>
      <c r="C114" s="16">
        <f t="shared" si="5"/>
        <v>2.1005966520747821E-2</v>
      </c>
      <c r="D114" s="16">
        <v>1.7439604885040927E-2</v>
      </c>
    </row>
    <row r="115" spans="1:4" ht="15" thickBot="1">
      <c r="A115" s="15" t="s">
        <v>115</v>
      </c>
      <c r="B115" s="3">
        <v>6287.1</v>
      </c>
      <c r="C115" s="16">
        <f t="shared" si="5"/>
        <v>1.0100046126193529E-3</v>
      </c>
      <c r="D115" s="16">
        <v>1.7423968009948387E-2</v>
      </c>
    </row>
    <row r="116" spans="1:4" ht="15" thickBot="1">
      <c r="A116" s="15" t="s">
        <v>116</v>
      </c>
      <c r="B116" s="3">
        <v>6253.8</v>
      </c>
      <c r="C116" s="16">
        <f t="shared" si="5"/>
        <v>5.324762544373085E-3</v>
      </c>
      <c r="D116" s="16">
        <v>1.7399136798648795E-2</v>
      </c>
    </row>
    <row r="117" spans="1:4" ht="15" thickBot="1">
      <c r="A117" s="15" t="s">
        <v>117</v>
      </c>
      <c r="B117" s="3">
        <v>6330.35</v>
      </c>
      <c r="C117" s="16">
        <f t="shared" si="5"/>
        <v>-1.2092538327264757E-2</v>
      </c>
      <c r="D117" s="16">
        <v>1.7364083218435633E-2</v>
      </c>
    </row>
    <row r="118" spans="1:4" ht="15" thickBot="1">
      <c r="A118" s="15" t="s">
        <v>118</v>
      </c>
      <c r="B118" s="3">
        <v>6431.35</v>
      </c>
      <c r="C118" s="16">
        <f t="shared" si="5"/>
        <v>-1.5704323353572747E-2</v>
      </c>
      <c r="D118" s="16">
        <v>1.7356568054188726E-2</v>
      </c>
    </row>
    <row r="119" spans="1:4" ht="15" thickBot="1">
      <c r="A119" s="15" t="s">
        <v>119</v>
      </c>
      <c r="B119" s="3">
        <v>6256.6</v>
      </c>
      <c r="C119" s="16">
        <f t="shared" si="5"/>
        <v>2.7930505386312143E-2</v>
      </c>
      <c r="D119" s="16">
        <v>1.7187507745283881E-2</v>
      </c>
    </row>
    <row r="120" spans="1:4" ht="15" thickBot="1">
      <c r="A120" s="15" t="s">
        <v>120</v>
      </c>
      <c r="B120" s="3">
        <v>5837.65</v>
      </c>
      <c r="C120" s="16">
        <f t="shared" si="5"/>
        <v>7.1766892499550483E-2</v>
      </c>
      <c r="D120" s="16">
        <v>1.7171692870288968E-2</v>
      </c>
    </row>
    <row r="121" spans="1:4" ht="15" thickBot="1">
      <c r="A121" s="15" t="s">
        <v>121</v>
      </c>
      <c r="B121" s="3">
        <v>6051.75</v>
      </c>
      <c r="C121" s="16">
        <f t="shared" si="5"/>
        <v>-3.5378196389474148E-2</v>
      </c>
      <c r="D121" s="16">
        <v>1.698269545507447E-2</v>
      </c>
    </row>
    <row r="122" spans="1:4" ht="15" thickBot="1">
      <c r="A122" s="15" t="s">
        <v>122</v>
      </c>
      <c r="B122" s="3">
        <v>6204.5</v>
      </c>
      <c r="C122" s="16">
        <f t="shared" si="5"/>
        <v>-2.4619227979692182E-2</v>
      </c>
      <c r="D122" s="16">
        <v>1.6862434243712698E-2</v>
      </c>
    </row>
    <row r="123" spans="1:4" ht="15" thickBot="1">
      <c r="A123" s="15" t="s">
        <v>123</v>
      </c>
      <c r="B123" s="3">
        <v>6315</v>
      </c>
      <c r="C123" s="16">
        <f t="shared" si="5"/>
        <v>-1.7498020585906549E-2</v>
      </c>
      <c r="D123" s="16">
        <v>1.6861103158698265E-2</v>
      </c>
    </row>
    <row r="124" spans="1:4" ht="15" thickBot="1">
      <c r="A124" s="15" t="s">
        <v>124</v>
      </c>
      <c r="B124" s="3">
        <v>6352.45</v>
      </c>
      <c r="C124" s="16">
        <f t="shared" si="5"/>
        <v>-5.8953632063218908E-3</v>
      </c>
      <c r="D124" s="16">
        <v>1.6836282316522011E-2</v>
      </c>
    </row>
    <row r="125" spans="1:4" ht="15" thickBot="1">
      <c r="A125" s="15" t="s">
        <v>125</v>
      </c>
      <c r="B125" s="3">
        <v>6429.35</v>
      </c>
      <c r="C125" s="16">
        <f t="shared" si="5"/>
        <v>-1.1960773639637101E-2</v>
      </c>
      <c r="D125" s="16">
        <v>1.6616915219862083E-2</v>
      </c>
    </row>
    <row r="126" spans="1:4" ht="15" thickBot="1">
      <c r="A126" s="15" t="s">
        <v>126</v>
      </c>
      <c r="B126" s="3">
        <v>6552.15</v>
      </c>
      <c r="C126" s="16">
        <f t="shared" si="5"/>
        <v>-1.8741939668658225E-2</v>
      </c>
      <c r="D126" s="16">
        <v>1.6327396902039437E-2</v>
      </c>
    </row>
    <row r="127" spans="1:4" ht="15" thickBot="1">
      <c r="A127" s="15" t="s">
        <v>127</v>
      </c>
      <c r="B127" s="3">
        <v>6624.05</v>
      </c>
      <c r="C127" s="16">
        <f t="shared" si="5"/>
        <v>-1.0854386666767413E-2</v>
      </c>
      <c r="D127" s="16">
        <v>1.6205383911383153E-2</v>
      </c>
    </row>
    <row r="128" spans="1:4" ht="15" thickBot="1">
      <c r="A128" s="15" t="s">
        <v>128</v>
      </c>
      <c r="B128" s="3">
        <v>6633.05</v>
      </c>
      <c r="C128" s="16">
        <f t="shared" si="5"/>
        <v>-1.3568418751555011E-3</v>
      </c>
      <c r="D128" s="16">
        <v>1.6127316389211943E-2</v>
      </c>
    </row>
    <row r="129" spans="1:4" ht="15" thickBot="1">
      <c r="A129" s="15" t="s">
        <v>129</v>
      </c>
      <c r="B129" s="3">
        <v>6692.5</v>
      </c>
      <c r="C129" s="16">
        <f t="shared" si="5"/>
        <v>-8.8830780724691305E-3</v>
      </c>
      <c r="D129" s="16">
        <v>1.6123669275984742E-2</v>
      </c>
    </row>
    <row r="130" spans="1:4" ht="15" thickBot="1">
      <c r="A130" s="15" t="s">
        <v>130</v>
      </c>
      <c r="B130" s="3">
        <v>6745.1</v>
      </c>
      <c r="C130" s="16">
        <f t="shared" si="5"/>
        <v>-7.7982535470193515E-3</v>
      </c>
      <c r="D130" s="16">
        <v>1.6078582563655575E-2</v>
      </c>
    </row>
    <row r="131" spans="1:4" ht="15" thickBot="1">
      <c r="A131" s="15" t="s">
        <v>131</v>
      </c>
      <c r="B131" s="3">
        <v>6828.15</v>
      </c>
      <c r="C131" s="16">
        <f t="shared" si="5"/>
        <v>-1.2162884529484441E-2</v>
      </c>
      <c r="D131" s="16">
        <v>1.5955914258439785E-2</v>
      </c>
    </row>
    <row r="132" spans="1:4" ht="15" thickBot="1">
      <c r="A132" s="15" t="s">
        <v>132</v>
      </c>
      <c r="B132" s="3">
        <v>6835.3</v>
      </c>
      <c r="C132" s="16">
        <f t="shared" ref="C132:C195" si="6">B131/B132-1</f>
        <v>-1.0460404078826979E-3</v>
      </c>
      <c r="D132" s="16">
        <v>1.5880358074865208E-2</v>
      </c>
    </row>
    <row r="133" spans="1:4" ht="15" thickBot="1">
      <c r="A133" s="15" t="s">
        <v>133</v>
      </c>
      <c r="B133" s="3">
        <v>6883.8</v>
      </c>
      <c r="C133" s="16">
        <f t="shared" si="6"/>
        <v>-7.0455271797553731E-3</v>
      </c>
      <c r="D133" s="16">
        <v>1.5686927791544347E-2</v>
      </c>
    </row>
    <row r="134" spans="1:4" ht="15" thickBot="1">
      <c r="A134" s="15" t="s">
        <v>134</v>
      </c>
      <c r="B134" s="3">
        <v>6961.75</v>
      </c>
      <c r="C134" s="16">
        <f t="shared" si="6"/>
        <v>-1.1196897331849032E-2</v>
      </c>
      <c r="D134" s="16">
        <v>1.5648164082829208E-2</v>
      </c>
    </row>
    <row r="135" spans="1:4" ht="15" thickBot="1">
      <c r="A135" s="15" t="s">
        <v>135</v>
      </c>
      <c r="B135" s="3">
        <v>7031</v>
      </c>
      <c r="C135" s="16">
        <f t="shared" si="6"/>
        <v>-9.8492390840563271E-3</v>
      </c>
      <c r="D135" s="16">
        <v>1.5610342754059037E-2</v>
      </c>
    </row>
    <row r="136" spans="1:4" ht="15" thickBot="1">
      <c r="A136" s="15" t="s">
        <v>136</v>
      </c>
      <c r="B136" s="3">
        <v>7076.7</v>
      </c>
      <c r="C136" s="16">
        <f t="shared" si="6"/>
        <v>-6.4578122571254948E-3</v>
      </c>
      <c r="D136" s="16">
        <v>1.5592638399202663E-2</v>
      </c>
    </row>
    <row r="137" spans="1:4" ht="15" thickBot="1">
      <c r="A137" s="15" t="s">
        <v>137</v>
      </c>
      <c r="B137" s="3">
        <v>7015.9</v>
      </c>
      <c r="C137" s="16">
        <f t="shared" si="6"/>
        <v>8.666030017531634E-3</v>
      </c>
      <c r="D137" s="16">
        <v>1.5460106398341056E-2</v>
      </c>
    </row>
    <row r="138" spans="1:4" ht="15" thickBot="1">
      <c r="A138" s="15" t="s">
        <v>138</v>
      </c>
      <c r="B138" s="3">
        <v>6780.65</v>
      </c>
      <c r="C138" s="16">
        <f t="shared" si="6"/>
        <v>3.4694313966949997E-2</v>
      </c>
      <c r="D138" s="16">
        <v>1.5373288691780562E-2</v>
      </c>
    </row>
    <row r="139" spans="1:4" ht="15" thickBot="1">
      <c r="A139" s="15" t="s">
        <v>139</v>
      </c>
      <c r="B139" s="3">
        <v>6795.45</v>
      </c>
      <c r="C139" s="16">
        <f t="shared" si="6"/>
        <v>-2.1779278782126932E-3</v>
      </c>
      <c r="D139" s="16">
        <v>1.5259314245685829E-2</v>
      </c>
    </row>
    <row r="140" spans="1:4" ht="15" thickBot="1">
      <c r="A140" s="15" t="s">
        <v>140</v>
      </c>
      <c r="B140" s="3">
        <v>6778.5</v>
      </c>
      <c r="C140" s="16">
        <f t="shared" si="6"/>
        <v>2.5005532197388547E-3</v>
      </c>
      <c r="D140" s="16">
        <v>1.5212564975610965E-2</v>
      </c>
    </row>
    <row r="141" spans="1:4" ht="15" thickBot="1">
      <c r="A141" s="15" t="s">
        <v>141</v>
      </c>
      <c r="B141" s="3">
        <v>6619.7</v>
      </c>
      <c r="C141" s="16">
        <f t="shared" si="6"/>
        <v>2.3989002522772918E-2</v>
      </c>
      <c r="D141" s="16">
        <v>1.4843057914017965E-2</v>
      </c>
    </row>
    <row r="142" spans="1:4" ht="15" thickBot="1">
      <c r="A142" s="15" t="s">
        <v>142</v>
      </c>
      <c r="B142" s="3">
        <v>6730.85</v>
      </c>
      <c r="C142" s="16">
        <f t="shared" si="6"/>
        <v>-1.6513516123520922E-2</v>
      </c>
      <c r="D142" s="16">
        <v>1.4795533940680894E-2</v>
      </c>
    </row>
    <row r="143" spans="1:4" ht="15" thickBot="1">
      <c r="A143" s="15" t="s">
        <v>143</v>
      </c>
      <c r="B143" s="3">
        <v>6826.7</v>
      </c>
      <c r="C143" s="16">
        <f t="shared" si="6"/>
        <v>-1.4040458786822252E-2</v>
      </c>
      <c r="D143" s="16">
        <v>1.4784802011330811E-2</v>
      </c>
    </row>
    <row r="144" spans="1:4" ht="15" thickBot="1">
      <c r="A144" s="15" t="s">
        <v>144</v>
      </c>
      <c r="B144" s="3">
        <v>6853.95</v>
      </c>
      <c r="C144" s="16">
        <f t="shared" si="6"/>
        <v>-3.975809569664257E-3</v>
      </c>
      <c r="D144" s="16">
        <v>1.4502191784658836E-2</v>
      </c>
    </row>
    <row r="145" spans="1:4" ht="15" thickBot="1">
      <c r="A145" s="15" t="s">
        <v>145</v>
      </c>
      <c r="B145" s="3">
        <v>6893</v>
      </c>
      <c r="C145" s="16">
        <f t="shared" si="6"/>
        <v>-5.6651675612940933E-3</v>
      </c>
      <c r="D145" s="16">
        <v>1.4489598270257309E-2</v>
      </c>
    </row>
    <row r="146" spans="1:4" ht="15" thickBot="1">
      <c r="A146" s="15" t="s">
        <v>146</v>
      </c>
      <c r="B146" s="3">
        <v>6841.55</v>
      </c>
      <c r="C146" s="16">
        <f t="shared" si="6"/>
        <v>7.5202256798532208E-3</v>
      </c>
      <c r="D146" s="16">
        <v>1.4457950165407185E-2</v>
      </c>
    </row>
    <row r="147" spans="1:4" ht="15" thickBot="1">
      <c r="A147" s="15" t="s">
        <v>147</v>
      </c>
      <c r="B147" s="3">
        <v>6947.6</v>
      </c>
      <c r="C147" s="16">
        <f t="shared" si="6"/>
        <v>-1.5264263918475462E-2</v>
      </c>
      <c r="D147" s="16">
        <v>1.4278112275708521E-2</v>
      </c>
    </row>
    <row r="148" spans="1:4" ht="15" thickBot="1">
      <c r="A148" s="15" t="s">
        <v>148</v>
      </c>
      <c r="B148" s="3">
        <v>6998.9</v>
      </c>
      <c r="C148" s="16">
        <f t="shared" si="6"/>
        <v>-7.3297232422236958E-3</v>
      </c>
      <c r="D148" s="16">
        <v>1.4247224036577411E-2</v>
      </c>
    </row>
    <row r="149" spans="1:4" ht="15" thickBot="1">
      <c r="A149" s="15" t="s">
        <v>149</v>
      </c>
      <c r="B149" s="3">
        <v>6973.15</v>
      </c>
      <c r="C149" s="16">
        <f t="shared" si="6"/>
        <v>3.692735707678807E-3</v>
      </c>
      <c r="D149" s="16">
        <v>1.4176982910195424E-2</v>
      </c>
    </row>
    <row r="150" spans="1:4" ht="15" thickBot="1">
      <c r="A150" s="15" t="s">
        <v>150</v>
      </c>
      <c r="B150" s="3">
        <v>6960.05</v>
      </c>
      <c r="C150" s="16">
        <f t="shared" si="6"/>
        <v>1.8821703867069051E-3</v>
      </c>
      <c r="D150" s="16">
        <v>1.3955962662189236E-2</v>
      </c>
    </row>
    <row r="151" spans="1:4" ht="15" thickBot="1">
      <c r="A151" s="15" t="s">
        <v>151</v>
      </c>
      <c r="B151" s="3">
        <v>6924.85</v>
      </c>
      <c r="C151" s="16">
        <f t="shared" si="6"/>
        <v>5.0831425951465281E-3</v>
      </c>
      <c r="D151" s="16">
        <v>1.3717850400118303E-2</v>
      </c>
    </row>
    <row r="152" spans="1:4" ht="15" thickBot="1">
      <c r="A152" s="15" t="s">
        <v>152</v>
      </c>
      <c r="B152" s="3">
        <v>6991.7</v>
      </c>
      <c r="C152" s="16">
        <f t="shared" si="6"/>
        <v>-9.5613370138878384E-3</v>
      </c>
      <c r="D152" s="16">
        <v>1.3603347299248059E-2</v>
      </c>
    </row>
    <row r="153" spans="1:4" ht="15" thickBot="1">
      <c r="A153" s="15" t="s">
        <v>153</v>
      </c>
      <c r="B153" s="3">
        <v>6975.2</v>
      </c>
      <c r="C153" s="16">
        <f t="shared" si="6"/>
        <v>2.3655235692165988E-3</v>
      </c>
      <c r="D153" s="16">
        <v>1.3570035555499738E-2</v>
      </c>
    </row>
    <row r="154" spans="1:4" ht="15" thickBot="1">
      <c r="A154" s="15" t="s">
        <v>154</v>
      </c>
      <c r="B154" s="3">
        <v>6913</v>
      </c>
      <c r="C154" s="16">
        <f t="shared" si="6"/>
        <v>8.9975408650369015E-3</v>
      </c>
      <c r="D154" s="16">
        <v>1.3488268908591561E-2</v>
      </c>
    </row>
    <row r="155" spans="1:4" ht="15" thickBot="1">
      <c r="A155" s="15" t="s">
        <v>155</v>
      </c>
      <c r="B155" s="3">
        <v>6892.6</v>
      </c>
      <c r="C155" s="16">
        <f t="shared" si="6"/>
        <v>2.9596959057538452E-3</v>
      </c>
      <c r="D155" s="16">
        <v>1.3430855212165138E-2</v>
      </c>
    </row>
    <row r="156" spans="1:4" ht="15" thickBot="1">
      <c r="A156" s="15" t="s">
        <v>156</v>
      </c>
      <c r="B156" s="3">
        <v>6941.5</v>
      </c>
      <c r="C156" s="16">
        <f t="shared" si="6"/>
        <v>-7.0445869048475496E-3</v>
      </c>
      <c r="D156" s="16">
        <v>1.3417054599256684E-2</v>
      </c>
    </row>
    <row r="157" spans="1:4" ht="15" thickBot="1">
      <c r="A157" s="15" t="s">
        <v>157</v>
      </c>
      <c r="B157" s="3">
        <v>6956.35</v>
      </c>
      <c r="C157" s="16">
        <f t="shared" si="6"/>
        <v>-2.1347402013988104E-3</v>
      </c>
      <c r="D157" s="16">
        <v>1.3102431016287053E-2</v>
      </c>
    </row>
    <row r="158" spans="1:4" ht="15" thickBot="1">
      <c r="A158" s="15" t="s">
        <v>158</v>
      </c>
      <c r="B158" s="3">
        <v>6997.65</v>
      </c>
      <c r="C158" s="16">
        <f t="shared" si="6"/>
        <v>-5.9019813794629616E-3</v>
      </c>
      <c r="D158" s="16">
        <v>1.2898189162126927E-2</v>
      </c>
    </row>
    <row r="159" spans="1:4" ht="15" thickBot="1">
      <c r="A159" s="15" t="s">
        <v>159</v>
      </c>
      <c r="B159" s="3">
        <v>6877.15</v>
      </c>
      <c r="C159" s="16">
        <f t="shared" si="6"/>
        <v>1.7521793184676726E-2</v>
      </c>
      <c r="D159" s="16">
        <v>1.2850398923199835E-2</v>
      </c>
    </row>
    <row r="160" spans="1:4" ht="15" thickBot="1">
      <c r="A160" s="15" t="s">
        <v>160</v>
      </c>
      <c r="B160" s="3">
        <v>7021.25</v>
      </c>
      <c r="C160" s="16">
        <f t="shared" si="6"/>
        <v>-2.0523411073526843E-2</v>
      </c>
      <c r="D160" s="16">
        <v>1.2745513343733972E-2</v>
      </c>
    </row>
    <row r="161" spans="1:4" ht="15" thickBot="1">
      <c r="A161" s="15" t="s">
        <v>161</v>
      </c>
      <c r="B161" s="3">
        <v>7187.2</v>
      </c>
      <c r="C161" s="16">
        <f t="shared" si="6"/>
        <v>-2.3089659394479045E-2</v>
      </c>
      <c r="D161" s="16">
        <v>1.2608484674923925E-2</v>
      </c>
    </row>
    <row r="162" spans="1:4" ht="15" thickBot="1">
      <c r="A162" s="15" t="s">
        <v>162</v>
      </c>
      <c r="B162" s="3">
        <v>7309.65</v>
      </c>
      <c r="C162" s="16">
        <f t="shared" si="6"/>
        <v>-1.6751828062903096E-2</v>
      </c>
      <c r="D162" s="16">
        <v>1.2456175657497681E-2</v>
      </c>
    </row>
    <row r="163" spans="1:4" ht="15" thickBot="1">
      <c r="A163" s="15" t="s">
        <v>163</v>
      </c>
      <c r="B163" s="3">
        <v>7260.2</v>
      </c>
      <c r="C163" s="16">
        <f t="shared" si="6"/>
        <v>6.8111071320349215E-3</v>
      </c>
      <c r="D163" s="16">
        <v>1.2326735732086647E-2</v>
      </c>
    </row>
    <row r="164" spans="1:4" ht="15" thickBot="1">
      <c r="A164" s="15" t="s">
        <v>164</v>
      </c>
      <c r="B164" s="3">
        <v>7370.35</v>
      </c>
      <c r="C164" s="16">
        <f t="shared" si="6"/>
        <v>-1.4945016179693016E-2</v>
      </c>
      <c r="D164" s="16">
        <v>1.2225848453590871E-2</v>
      </c>
    </row>
    <row r="165" spans="1:4" ht="15" thickBot="1">
      <c r="A165" s="15" t="s">
        <v>165</v>
      </c>
      <c r="B165" s="3">
        <v>7316.45</v>
      </c>
      <c r="C165" s="16">
        <f t="shared" si="6"/>
        <v>7.3669607528241698E-3</v>
      </c>
      <c r="D165" s="16">
        <v>1.210787099156585E-2</v>
      </c>
    </row>
    <row r="166" spans="1:4" ht="15" thickBot="1">
      <c r="A166" s="15" t="s">
        <v>166</v>
      </c>
      <c r="B166" s="3">
        <v>7203.45</v>
      </c>
      <c r="C166" s="16">
        <f t="shared" si="6"/>
        <v>1.5686927791544347E-2</v>
      </c>
      <c r="D166" s="16">
        <v>1.2086398253320585E-2</v>
      </c>
    </row>
    <row r="167" spans="1:4" ht="15" thickBot="1">
      <c r="A167" s="15" t="s">
        <v>167</v>
      </c>
      <c r="B167" s="3">
        <v>7778.35</v>
      </c>
      <c r="C167" s="16">
        <f t="shared" si="6"/>
        <v>-7.3910276601078739E-2</v>
      </c>
      <c r="D167" s="16">
        <v>1.2032223500932693E-2</v>
      </c>
    </row>
    <row r="168" spans="1:4" ht="15" thickBot="1">
      <c r="A168" s="15" t="s">
        <v>168</v>
      </c>
      <c r="B168" s="3">
        <v>8455.85</v>
      </c>
      <c r="C168" s="16">
        <f t="shared" si="6"/>
        <v>-8.0122045684348664E-2</v>
      </c>
      <c r="D168" s="16">
        <v>1.1841559928161161E-2</v>
      </c>
    </row>
    <row r="169" spans="1:4" ht="15" thickBot="1">
      <c r="A169" s="15" t="s">
        <v>169</v>
      </c>
      <c r="B169" s="3">
        <v>8313.1</v>
      </c>
      <c r="C169" s="16">
        <f t="shared" si="6"/>
        <v>1.7171692870288968E-2</v>
      </c>
      <c r="D169" s="16">
        <v>1.1752644188017136E-2</v>
      </c>
    </row>
    <row r="170" spans="1:4" ht="15" thickBot="1">
      <c r="A170" s="15" t="s">
        <v>170</v>
      </c>
      <c r="B170" s="3">
        <v>8361.2999999999993</v>
      </c>
      <c r="C170" s="16">
        <f t="shared" si="6"/>
        <v>-5.7646538217740462E-3</v>
      </c>
      <c r="D170" s="16">
        <v>1.135890719479038E-2</v>
      </c>
    </row>
    <row r="171" spans="1:4" ht="15" thickBot="1">
      <c r="A171" s="15" t="s">
        <v>171</v>
      </c>
      <c r="B171" s="3">
        <v>8509.6</v>
      </c>
      <c r="C171" s="16">
        <f t="shared" si="6"/>
        <v>-1.7427376139889206E-2</v>
      </c>
      <c r="D171" s="16">
        <v>1.1217013551189758E-2</v>
      </c>
    </row>
    <row r="172" spans="1:4" ht="15" thickBot="1">
      <c r="A172" s="15" t="s">
        <v>172</v>
      </c>
      <c r="B172" s="3">
        <v>8579.1</v>
      </c>
      <c r="C172" s="16">
        <f t="shared" si="6"/>
        <v>-8.101082864169884E-3</v>
      </c>
      <c r="D172" s="16">
        <v>1.1135698014969053E-2</v>
      </c>
    </row>
    <row r="173" spans="1:4" ht="15" thickBot="1">
      <c r="A173" s="15" t="s">
        <v>173</v>
      </c>
      <c r="B173" s="3">
        <v>8550.25</v>
      </c>
      <c r="C173" s="16">
        <f t="shared" si="6"/>
        <v>3.3741703458962657E-3</v>
      </c>
      <c r="D173" s="16">
        <v>1.1095315942853068E-2</v>
      </c>
    </row>
    <row r="174" spans="1:4" ht="15" thickBot="1">
      <c r="A174" s="15" t="s">
        <v>174</v>
      </c>
      <c r="B174" s="3">
        <v>8577.15</v>
      </c>
      <c r="C174" s="16">
        <f t="shared" si="6"/>
        <v>-3.136239893204551E-3</v>
      </c>
      <c r="D174" s="16">
        <v>1.0564150683788354E-2</v>
      </c>
    </row>
    <row r="175" spans="1:4" ht="15" thickBot="1">
      <c r="A175" s="15" t="s">
        <v>175</v>
      </c>
      <c r="B175" s="3">
        <v>8491.1</v>
      </c>
      <c r="C175" s="16">
        <f t="shared" si="6"/>
        <v>1.0134140452944695E-2</v>
      </c>
      <c r="D175" s="16">
        <v>1.0442568238330674E-2</v>
      </c>
    </row>
    <row r="176" spans="1:4" ht="15" thickBot="1">
      <c r="A176" s="15" t="s">
        <v>176</v>
      </c>
      <c r="B176" s="3">
        <v>8312.7999999999993</v>
      </c>
      <c r="C176" s="16">
        <f t="shared" si="6"/>
        <v>2.1448849966317241E-2</v>
      </c>
      <c r="D176" s="16">
        <v>1.0333421589430181E-2</v>
      </c>
    </row>
    <row r="177" spans="1:4" ht="15" thickBot="1">
      <c r="A177" s="15" t="s">
        <v>177</v>
      </c>
      <c r="B177" s="3">
        <v>8583.2999999999993</v>
      </c>
      <c r="C177" s="16">
        <f t="shared" si="6"/>
        <v>-3.1514685493924222E-2</v>
      </c>
      <c r="D177" s="16">
        <v>1.0254267925286165E-2</v>
      </c>
    </row>
    <row r="178" spans="1:4" ht="15" thickBot="1">
      <c r="A178" s="15" t="s">
        <v>178</v>
      </c>
      <c r="B178" s="3">
        <v>8427.9500000000007</v>
      </c>
      <c r="C178" s="16">
        <f t="shared" si="6"/>
        <v>1.8432714954407459E-2</v>
      </c>
      <c r="D178" s="16">
        <v>1.0250719769673733E-2</v>
      </c>
    </row>
    <row r="179" spans="1:4" ht="15" thickBot="1">
      <c r="A179" s="15" t="s">
        <v>179</v>
      </c>
      <c r="B179" s="3">
        <v>8421.4500000000007</v>
      </c>
      <c r="C179" s="16">
        <f t="shared" si="6"/>
        <v>7.7183857886709006E-4</v>
      </c>
      <c r="D179" s="16">
        <v>1.0235385792610519E-2</v>
      </c>
    </row>
    <row r="180" spans="1:4" ht="15" thickBot="1">
      <c r="A180" s="15" t="s">
        <v>180</v>
      </c>
      <c r="B180" s="3">
        <v>8336</v>
      </c>
      <c r="C180" s="16">
        <f t="shared" si="6"/>
        <v>1.0250719769673733E-2</v>
      </c>
      <c r="D180" s="16">
        <v>1.023098573323411E-2</v>
      </c>
    </row>
    <row r="181" spans="1:4" ht="15" thickBot="1">
      <c r="A181" s="15" t="s">
        <v>181</v>
      </c>
      <c r="B181" s="3">
        <v>8535.4500000000007</v>
      </c>
      <c r="C181" s="16">
        <f t="shared" si="6"/>
        <v>-2.3367250701486264E-2</v>
      </c>
      <c r="D181" s="16">
        <v>1.0134140452944695E-2</v>
      </c>
    </row>
    <row r="182" spans="1:4" ht="15" thickBot="1">
      <c r="A182" s="15" t="s">
        <v>182</v>
      </c>
      <c r="B182" s="3">
        <v>8856.35</v>
      </c>
      <c r="C182" s="16">
        <f t="shared" si="6"/>
        <v>-3.6233888678744552E-2</v>
      </c>
      <c r="D182" s="16">
        <v>9.9257163070392007E-3</v>
      </c>
    </row>
    <row r="183" spans="1:4" ht="15" thickBot="1">
      <c r="A183" s="15" t="s">
        <v>183</v>
      </c>
      <c r="B183" s="3">
        <v>8986.5499999999993</v>
      </c>
      <c r="C183" s="16">
        <f t="shared" si="6"/>
        <v>-1.4488318653988363E-2</v>
      </c>
      <c r="D183" s="16">
        <v>9.9086970492747728E-3</v>
      </c>
    </row>
    <row r="184" spans="1:4" ht="15" thickBot="1">
      <c r="A184" s="15" t="s">
        <v>184</v>
      </c>
      <c r="B184" s="3">
        <v>8820.9</v>
      </c>
      <c r="C184" s="16">
        <f t="shared" si="6"/>
        <v>1.8779262887006931E-2</v>
      </c>
      <c r="D184" s="16">
        <v>9.8987387824400752E-3</v>
      </c>
    </row>
    <row r="185" spans="1:4" ht="15" thickBot="1">
      <c r="A185" s="15" t="s">
        <v>185</v>
      </c>
      <c r="B185" s="3">
        <v>8899.9</v>
      </c>
      <c r="C185" s="16">
        <f t="shared" si="6"/>
        <v>-8.8765042303846631E-3</v>
      </c>
      <c r="D185" s="16">
        <v>9.812719259896685E-3</v>
      </c>
    </row>
    <row r="186" spans="1:4" ht="15" thickBot="1">
      <c r="A186" s="15" t="s">
        <v>186</v>
      </c>
      <c r="B186" s="3">
        <v>8695.15</v>
      </c>
      <c r="C186" s="16">
        <f t="shared" si="6"/>
        <v>2.3547609874470243E-2</v>
      </c>
      <c r="D186" s="16">
        <v>9.7263881904907645E-3</v>
      </c>
    </row>
    <row r="187" spans="1:4" ht="15" thickBot="1">
      <c r="A187" s="15" t="s">
        <v>187</v>
      </c>
      <c r="B187" s="3">
        <v>8726.6</v>
      </c>
      <c r="C187" s="16">
        <f t="shared" si="6"/>
        <v>-3.6039236357803262E-3</v>
      </c>
      <c r="D187" s="16">
        <v>9.6632069278874688E-3</v>
      </c>
    </row>
    <row r="188" spans="1:4" ht="15" thickBot="1">
      <c r="A188" s="15" t="s">
        <v>188</v>
      </c>
      <c r="B188" s="3">
        <v>8882.5499999999993</v>
      </c>
      <c r="C188" s="16">
        <f t="shared" si="6"/>
        <v>-1.7556895260932848E-2</v>
      </c>
      <c r="D188" s="16">
        <v>9.6195273920391955E-3</v>
      </c>
    </row>
    <row r="189" spans="1:4" ht="15" thickBot="1">
      <c r="A189" s="15" t="s">
        <v>189</v>
      </c>
      <c r="B189" s="3">
        <v>8916.4</v>
      </c>
      <c r="C189" s="16">
        <f t="shared" si="6"/>
        <v>-3.7963752186981337E-3</v>
      </c>
      <c r="D189" s="16">
        <v>9.6000297099565479E-3</v>
      </c>
    </row>
    <row r="190" spans="1:4" ht="15" thickBot="1">
      <c r="A190" s="15" t="s">
        <v>190</v>
      </c>
      <c r="B190" s="3">
        <v>9090.35</v>
      </c>
      <c r="C190" s="16">
        <f t="shared" si="6"/>
        <v>-1.9135676844125982E-2</v>
      </c>
      <c r="D190" s="16">
        <v>9.5006483566382194E-3</v>
      </c>
    </row>
    <row r="191" spans="1:4" ht="15" thickBot="1">
      <c r="A191" s="15" t="s">
        <v>191</v>
      </c>
      <c r="B191" s="3">
        <v>8883.9500000000007</v>
      </c>
      <c r="C191" s="16">
        <f t="shared" si="6"/>
        <v>2.3232908784943662E-2</v>
      </c>
      <c r="D191" s="16">
        <v>9.4791155131035421E-3</v>
      </c>
    </row>
    <row r="192" spans="1:4" ht="15" thickBot="1">
      <c r="A192" s="15" t="s">
        <v>192</v>
      </c>
      <c r="B192" s="3">
        <v>8818.5</v>
      </c>
      <c r="C192" s="16">
        <f t="shared" si="6"/>
        <v>7.42189714804109E-3</v>
      </c>
      <c r="D192" s="16">
        <v>9.3683116098886021E-3</v>
      </c>
    </row>
    <row r="193" spans="1:4" ht="15" thickBot="1">
      <c r="A193" s="15" t="s">
        <v>193</v>
      </c>
      <c r="B193" s="3">
        <v>8762.7999999999993</v>
      </c>
      <c r="C193" s="16">
        <f t="shared" si="6"/>
        <v>6.3564157575204394E-3</v>
      </c>
      <c r="D193" s="16">
        <v>9.2233378974593272E-3</v>
      </c>
    </row>
    <row r="194" spans="1:4" ht="15" thickBot="1">
      <c r="A194" s="15" t="s">
        <v>194</v>
      </c>
      <c r="B194" s="3">
        <v>8813.7000000000007</v>
      </c>
      <c r="C194" s="16">
        <f t="shared" si="6"/>
        <v>-5.7751001282096981E-3</v>
      </c>
      <c r="D194" s="16">
        <v>9.1427646749464575E-3</v>
      </c>
    </row>
    <row r="195" spans="1:4" ht="15" thickBot="1">
      <c r="A195" s="15" t="s">
        <v>195</v>
      </c>
      <c r="B195" s="3">
        <v>8842</v>
      </c>
      <c r="C195" s="16">
        <f t="shared" si="6"/>
        <v>-3.2006333408730603E-3</v>
      </c>
      <c r="D195" s="16">
        <v>9.1329841691556446E-3</v>
      </c>
    </row>
    <row r="196" spans="1:4" ht="15" thickBot="1">
      <c r="A196" s="15" t="s">
        <v>196</v>
      </c>
      <c r="B196" s="3">
        <v>8873.4500000000007</v>
      </c>
      <c r="C196" s="16">
        <f t="shared" ref="C196:C259" si="7">B195/B196-1</f>
        <v>-3.5442809730150682E-3</v>
      </c>
      <c r="D196" s="16">
        <v>9.0935334872979112E-3</v>
      </c>
    </row>
    <row r="197" spans="1:4" ht="15" thickBot="1">
      <c r="A197" s="15" t="s">
        <v>197</v>
      </c>
      <c r="B197" s="3">
        <v>8708.4</v>
      </c>
      <c r="C197" s="16">
        <f t="shared" si="7"/>
        <v>1.8952964953378393E-2</v>
      </c>
      <c r="D197" s="16">
        <v>9.0381232914449328E-3</v>
      </c>
    </row>
    <row r="198" spans="1:4" ht="15" thickBot="1">
      <c r="A198" s="15" t="s">
        <v>198</v>
      </c>
      <c r="B198" s="3">
        <v>9012.1</v>
      </c>
      <c r="C198" s="16">
        <f t="shared" si="7"/>
        <v>-3.369913782581202E-2</v>
      </c>
      <c r="D198" s="16">
        <v>9.03296150297761E-3</v>
      </c>
    </row>
    <row r="199" spans="1:4" ht="15" thickBot="1">
      <c r="A199" s="15" t="s">
        <v>199</v>
      </c>
      <c r="B199" s="3">
        <v>9015.1</v>
      </c>
      <c r="C199" s="16">
        <f t="shared" si="7"/>
        <v>-3.3277501081518945E-4</v>
      </c>
      <c r="D199" s="16">
        <v>8.9975408650369015E-3</v>
      </c>
    </row>
    <row r="200" spans="1:4" ht="15" thickBot="1">
      <c r="A200" s="15" t="s">
        <v>200</v>
      </c>
      <c r="B200" s="3">
        <v>8872.0499999999993</v>
      </c>
      <c r="C200" s="16">
        <f t="shared" si="7"/>
        <v>1.6123669275984742E-2</v>
      </c>
      <c r="D200" s="16">
        <v>8.8659903205077217E-3</v>
      </c>
    </row>
    <row r="201" spans="1:4" ht="15" thickBot="1">
      <c r="A201" s="15" t="s">
        <v>201</v>
      </c>
      <c r="B201" s="3">
        <v>9346.5</v>
      </c>
      <c r="C201" s="16">
        <f t="shared" si="7"/>
        <v>-5.0762317445033012E-2</v>
      </c>
      <c r="D201" s="16">
        <v>8.7784025327308779E-3</v>
      </c>
    </row>
    <row r="202" spans="1:4" ht="15" thickBot="1">
      <c r="A202" s="15" t="s">
        <v>202</v>
      </c>
      <c r="B202" s="3">
        <v>9654.25</v>
      </c>
      <c r="C202" s="16">
        <f t="shared" si="7"/>
        <v>-3.1877152549395382E-2</v>
      </c>
      <c r="D202" s="16">
        <v>8.666030017531634E-3</v>
      </c>
    </row>
    <row r="203" spans="1:4" ht="15" thickBot="1">
      <c r="A203" s="15" t="s">
        <v>203</v>
      </c>
      <c r="B203" s="3">
        <v>9856.7000000000007</v>
      </c>
      <c r="C203" s="16">
        <f t="shared" si="7"/>
        <v>-2.0539328578530358E-2</v>
      </c>
      <c r="D203" s="16">
        <v>8.6310301023773128E-3</v>
      </c>
    </row>
    <row r="204" spans="1:4" ht="15" thickBot="1">
      <c r="A204" s="15" t="s">
        <v>204</v>
      </c>
      <c r="B204" s="3">
        <v>9615.0499999999993</v>
      </c>
      <c r="C204" s="16">
        <f t="shared" si="7"/>
        <v>2.5132474610116695E-2</v>
      </c>
      <c r="D204" s="16">
        <v>8.5778685835855573E-3</v>
      </c>
    </row>
    <row r="205" spans="1:4" ht="15" thickBot="1">
      <c r="A205" s="15" t="s">
        <v>205</v>
      </c>
      <c r="B205" s="3">
        <v>9785.6</v>
      </c>
      <c r="C205" s="16">
        <f t="shared" si="7"/>
        <v>-1.7428670699803916E-2</v>
      </c>
      <c r="D205" s="16">
        <v>8.5704073795238589E-3</v>
      </c>
    </row>
    <row r="206" spans="1:4" ht="15" thickBot="1">
      <c r="A206" s="15" t="s">
        <v>206</v>
      </c>
      <c r="B206" s="3">
        <v>10130.549999999999</v>
      </c>
      <c r="C206" s="16">
        <f t="shared" si="7"/>
        <v>-3.405047109979209E-2</v>
      </c>
      <c r="D206" s="16">
        <v>8.4473152043140765E-3</v>
      </c>
    </row>
    <row r="207" spans="1:4" ht="15" thickBot="1">
      <c r="A207" s="15" t="s">
        <v>207</v>
      </c>
      <c r="B207" s="3">
        <v>10611.8</v>
      </c>
      <c r="C207" s="16">
        <f t="shared" si="7"/>
        <v>-4.5350458923085646E-2</v>
      </c>
      <c r="D207" s="16">
        <v>8.3975816739696452E-3</v>
      </c>
    </row>
    <row r="208" spans="1:4" ht="15" thickBot="1">
      <c r="A208" s="15" t="s">
        <v>208</v>
      </c>
      <c r="B208" s="3">
        <v>10687.35</v>
      </c>
      <c r="C208" s="16">
        <f t="shared" si="7"/>
        <v>-7.0691050634630326E-3</v>
      </c>
      <c r="D208" s="16">
        <v>8.3212360941193886E-3</v>
      </c>
    </row>
    <row r="209" spans="1:4" ht="15" thickBot="1">
      <c r="A209" s="15" t="s">
        <v>209</v>
      </c>
      <c r="B209" s="3">
        <v>10576.9</v>
      </c>
      <c r="C209" s="16">
        <f t="shared" si="7"/>
        <v>1.0442568238330674E-2</v>
      </c>
      <c r="D209" s="16">
        <v>8.1657509937069772E-3</v>
      </c>
    </row>
    <row r="210" spans="1:4" ht="15" thickBot="1">
      <c r="A210" s="15" t="s">
        <v>210</v>
      </c>
      <c r="B210" s="3">
        <v>10241.450000000001</v>
      </c>
      <c r="C210" s="16">
        <f t="shared" si="7"/>
        <v>3.2754151023536515E-2</v>
      </c>
      <c r="D210" s="16">
        <v>8.1110211655130993E-3</v>
      </c>
    </row>
    <row r="211" spans="1:4" ht="15" thickBot="1">
      <c r="A211" s="15" t="s">
        <v>211</v>
      </c>
      <c r="B211" s="3">
        <v>9496.4</v>
      </c>
      <c r="C211" s="16">
        <f t="shared" si="7"/>
        <v>7.8456046501832466E-2</v>
      </c>
      <c r="D211" s="16">
        <v>8.071193274005628E-3</v>
      </c>
    </row>
    <row r="212" spans="1:4" ht="15" thickBot="1">
      <c r="A212" s="15" t="s">
        <v>212</v>
      </c>
      <c r="B212" s="3">
        <v>9459.75</v>
      </c>
      <c r="C212" s="16">
        <f t="shared" si="7"/>
        <v>3.8743095747773015E-3</v>
      </c>
      <c r="D212" s="16">
        <v>8.0592579114164842E-3</v>
      </c>
    </row>
    <row r="213" spans="1:4" ht="15" thickBot="1">
      <c r="A213" s="15" t="s">
        <v>213</v>
      </c>
      <c r="B213" s="3">
        <v>9553.35</v>
      </c>
      <c r="C213" s="16">
        <f t="shared" si="7"/>
        <v>-9.7976102623686945E-3</v>
      </c>
      <c r="D213" s="16">
        <v>7.9678733079788788E-3</v>
      </c>
    </row>
    <row r="214" spans="1:4" ht="15" thickBot="1">
      <c r="A214" s="15" t="s">
        <v>214</v>
      </c>
      <c r="B214" s="3">
        <v>9312.5499999999993</v>
      </c>
      <c r="C214" s="16">
        <f t="shared" si="7"/>
        <v>2.5857579288165011E-2</v>
      </c>
      <c r="D214" s="16">
        <v>7.6912716940076287E-3</v>
      </c>
    </row>
    <row r="215" spans="1:4" ht="15" thickBot="1">
      <c r="A215" s="15" t="s">
        <v>215</v>
      </c>
      <c r="B215" s="3">
        <v>8952.4500000000007</v>
      </c>
      <c r="C215" s="16">
        <f t="shared" si="7"/>
        <v>4.0223625934799889E-2</v>
      </c>
      <c r="D215" s="16">
        <v>7.6523890188486821E-3</v>
      </c>
    </row>
    <row r="216" spans="1:4" ht="15" thickBot="1">
      <c r="A216" s="15" t="s">
        <v>216</v>
      </c>
      <c r="B216" s="3">
        <v>8838.4500000000007</v>
      </c>
      <c r="C216" s="16">
        <f t="shared" si="7"/>
        <v>1.2898189162126927E-2</v>
      </c>
      <c r="D216" s="16">
        <v>7.5391075857664802E-3</v>
      </c>
    </row>
    <row r="217" spans="1:4" ht="15" thickBot="1">
      <c r="A217" s="15" t="s">
        <v>217</v>
      </c>
      <c r="B217" s="3">
        <v>8631.0499999999993</v>
      </c>
      <c r="C217" s="16">
        <f t="shared" si="7"/>
        <v>2.4029521321276226E-2</v>
      </c>
      <c r="D217" s="16">
        <v>7.5202256798532208E-3</v>
      </c>
    </row>
    <row r="218" spans="1:4" ht="15" thickBot="1">
      <c r="A218" s="15" t="s">
        <v>218</v>
      </c>
      <c r="B218" s="3">
        <v>8718.9500000000007</v>
      </c>
      <c r="C218" s="16">
        <f t="shared" si="7"/>
        <v>-1.0081489170141067E-2</v>
      </c>
      <c r="D218" s="16">
        <v>7.42189714804109E-3</v>
      </c>
    </row>
    <row r="219" spans="1:4" ht="15" thickBot="1">
      <c r="A219" s="15" t="s">
        <v>219</v>
      </c>
      <c r="B219" s="3">
        <v>8688.6</v>
      </c>
      <c r="C219" s="16">
        <f t="shared" si="7"/>
        <v>3.4930828902239863E-3</v>
      </c>
      <c r="D219" s="16">
        <v>7.3669607528241698E-3</v>
      </c>
    </row>
    <row r="220" spans="1:4" ht="15" thickBot="1">
      <c r="A220" s="15" t="s">
        <v>220</v>
      </c>
      <c r="B220" s="3">
        <v>8557.0499999999993</v>
      </c>
      <c r="C220" s="16">
        <f t="shared" si="7"/>
        <v>1.5373288691780562E-2</v>
      </c>
      <c r="D220" s="16">
        <v>7.195911504190633E-3</v>
      </c>
    </row>
    <row r="221" spans="1:4" ht="15" thickBot="1">
      <c r="A221" s="15" t="s">
        <v>221</v>
      </c>
      <c r="B221" s="3">
        <v>8481.85</v>
      </c>
      <c r="C221" s="16">
        <f t="shared" si="7"/>
        <v>8.8659903205077217E-3</v>
      </c>
      <c r="D221" s="16">
        <v>7.022966332005165E-3</v>
      </c>
    </row>
    <row r="222" spans="1:4" ht="15" thickBot="1">
      <c r="A222" s="15" t="s">
        <v>222</v>
      </c>
      <c r="B222" s="3">
        <v>8362.4500000000007</v>
      </c>
      <c r="C222" s="16">
        <f t="shared" si="7"/>
        <v>1.4278112275708521E-2</v>
      </c>
      <c r="D222" s="16">
        <v>6.867437897639217E-3</v>
      </c>
    </row>
    <row r="223" spans="1:4" ht="15" thickBot="1">
      <c r="A223" s="15" t="s">
        <v>223</v>
      </c>
      <c r="B223" s="3">
        <v>8524.5499999999993</v>
      </c>
      <c r="C223" s="16">
        <f t="shared" si="7"/>
        <v>-1.9015666516120966E-2</v>
      </c>
      <c r="D223" s="16">
        <v>6.8111071320349215E-3</v>
      </c>
    </row>
    <row r="224" spans="1:4" ht="15" thickBot="1">
      <c r="A224" s="15" t="s">
        <v>224</v>
      </c>
      <c r="B224" s="3">
        <v>8383.2000000000007</v>
      </c>
      <c r="C224" s="16">
        <f t="shared" si="7"/>
        <v>1.6861103158698265E-2</v>
      </c>
      <c r="D224" s="16">
        <v>6.7630231602842095E-3</v>
      </c>
    </row>
    <row r="225" spans="1:4" ht="15" thickBot="1">
      <c r="A225" s="15" t="s">
        <v>225</v>
      </c>
      <c r="B225" s="3">
        <v>8207.7000000000007</v>
      </c>
      <c r="C225" s="16">
        <f t="shared" si="7"/>
        <v>2.1382360466391415E-2</v>
      </c>
      <c r="D225" s="16">
        <v>6.6634175182365141E-3</v>
      </c>
    </row>
    <row r="226" spans="1:4" ht="15" thickBot="1">
      <c r="A226" s="15" t="s">
        <v>226</v>
      </c>
      <c r="B226" s="3">
        <v>8101.55</v>
      </c>
      <c r="C226" s="16">
        <f t="shared" si="7"/>
        <v>1.3102431016287053E-2</v>
      </c>
      <c r="D226" s="16">
        <v>6.5998416038015595E-3</v>
      </c>
    </row>
    <row r="227" spans="1:4" ht="15" thickBot="1">
      <c r="A227" s="15" t="s">
        <v>227</v>
      </c>
      <c r="B227" s="3">
        <v>8075.4</v>
      </c>
      <c r="C227" s="16">
        <f t="shared" si="7"/>
        <v>3.2382296852169201E-3</v>
      </c>
      <c r="D227" s="16">
        <v>6.4272289963873686E-3</v>
      </c>
    </row>
    <row r="228" spans="1:4" ht="15" thickBot="1">
      <c r="A228" s="15" t="s">
        <v>228</v>
      </c>
      <c r="B228" s="3">
        <v>8099.1</v>
      </c>
      <c r="C228" s="16">
        <f t="shared" si="7"/>
        <v>-2.9262510649332718E-3</v>
      </c>
      <c r="D228" s="16">
        <v>6.4256659832711005E-3</v>
      </c>
    </row>
    <row r="229" spans="1:4" ht="15" thickBot="1">
      <c r="A229" s="15" t="s">
        <v>229</v>
      </c>
      <c r="B229" s="3">
        <v>8055.85</v>
      </c>
      <c r="C229" s="16">
        <f t="shared" si="7"/>
        <v>5.3687692794677222E-3</v>
      </c>
      <c r="D229" s="16">
        <v>6.4146706586827307E-3</v>
      </c>
    </row>
    <row r="230" spans="1:4" ht="15" thickBot="1">
      <c r="A230" s="15" t="s">
        <v>230</v>
      </c>
      <c r="B230" s="3">
        <v>7798</v>
      </c>
      <c r="C230" s="16">
        <f t="shared" si="7"/>
        <v>3.3066170813029094E-2</v>
      </c>
      <c r="D230" s="16">
        <v>6.3661601239783927E-3</v>
      </c>
    </row>
    <row r="231" spans="1:4" ht="15" thickBot="1">
      <c r="A231" s="15" t="s">
        <v>231</v>
      </c>
      <c r="B231" s="3">
        <v>7711.5</v>
      </c>
      <c r="C231" s="16">
        <f t="shared" si="7"/>
        <v>1.1217013551189758E-2</v>
      </c>
      <c r="D231" s="16">
        <v>6.3564157575204394E-3</v>
      </c>
    </row>
    <row r="232" spans="1:4" ht="15" thickBot="1">
      <c r="A232" s="15" t="s">
        <v>232</v>
      </c>
      <c r="B232" s="3">
        <v>7950.1</v>
      </c>
      <c r="C232" s="16">
        <f t="shared" si="7"/>
        <v>-3.0012201104388625E-2</v>
      </c>
      <c r="D232" s="16">
        <v>6.3357161691879327E-3</v>
      </c>
    </row>
    <row r="233" spans="1:4" ht="15" thickBot="1">
      <c r="A233" s="15" t="s">
        <v>233</v>
      </c>
      <c r="B233" s="3">
        <v>8042.25</v>
      </c>
      <c r="C233" s="16">
        <f t="shared" si="7"/>
        <v>-1.1458236190120874E-2</v>
      </c>
      <c r="D233" s="16">
        <v>6.3064246701327598E-3</v>
      </c>
    </row>
    <row r="234" spans="1:4" ht="15" thickBot="1">
      <c r="A234" s="15" t="s">
        <v>234</v>
      </c>
      <c r="B234" s="3">
        <v>7991.85</v>
      </c>
      <c r="C234" s="16">
        <f t="shared" si="7"/>
        <v>6.3064246701327598E-3</v>
      </c>
      <c r="D234" s="16">
        <v>6.1495905123227779E-3</v>
      </c>
    </row>
    <row r="235" spans="1:4" ht="15" thickBot="1">
      <c r="A235" s="15" t="s">
        <v>235</v>
      </c>
      <c r="B235" s="3">
        <v>8081.65</v>
      </c>
      <c r="C235" s="16">
        <f t="shared" si="7"/>
        <v>-1.1111592310976026E-2</v>
      </c>
      <c r="D235" s="16">
        <v>6.0694489361541315E-3</v>
      </c>
    </row>
    <row r="236" spans="1:4" ht="15" thickBot="1">
      <c r="A236" s="15" t="s">
        <v>236</v>
      </c>
      <c r="B236" s="3">
        <v>7973.45</v>
      </c>
      <c r="C236" s="16">
        <f t="shared" si="7"/>
        <v>1.3570035555499738E-2</v>
      </c>
      <c r="D236" s="16">
        <v>5.9783640159423168E-3</v>
      </c>
    </row>
    <row r="237" spans="1:4" ht="15" thickBot="1">
      <c r="A237" s="15" t="s">
        <v>237</v>
      </c>
      <c r="B237" s="3">
        <v>7998.9</v>
      </c>
      <c r="C237" s="16">
        <f t="shared" si="7"/>
        <v>-3.1816874820287389E-3</v>
      </c>
      <c r="D237" s="16">
        <v>5.8020547664852096E-3</v>
      </c>
    </row>
    <row r="238" spans="1:4" ht="15" thickBot="1">
      <c r="A238" s="15" t="s">
        <v>238</v>
      </c>
      <c r="B238" s="3">
        <v>8082.9</v>
      </c>
      <c r="C238" s="16">
        <f t="shared" si="7"/>
        <v>-1.0392309690828827E-2</v>
      </c>
      <c r="D238" s="16">
        <v>5.766680843611649E-3</v>
      </c>
    </row>
    <row r="239" spans="1:4" ht="15" thickBot="1">
      <c r="A239" s="15" t="s">
        <v>239</v>
      </c>
      <c r="B239" s="3">
        <v>8152.05</v>
      </c>
      <c r="C239" s="16">
        <f t="shared" si="7"/>
        <v>-8.4825289344399035E-3</v>
      </c>
      <c r="D239" s="16">
        <v>5.6480655740900332E-3</v>
      </c>
    </row>
    <row r="240" spans="1:4" ht="15" thickBot="1">
      <c r="A240" s="15" t="s">
        <v>240</v>
      </c>
      <c r="B240" s="3">
        <v>8164.6</v>
      </c>
      <c r="C240" s="16">
        <f t="shared" si="7"/>
        <v>-1.5371236802782517E-3</v>
      </c>
      <c r="D240" s="16">
        <v>5.5722003730951375E-3</v>
      </c>
    </row>
    <row r="241" spans="1:4" ht="15" thickBot="1">
      <c r="A241" s="15" t="s">
        <v>241</v>
      </c>
      <c r="B241" s="3">
        <v>8187.25</v>
      </c>
      <c r="C241" s="16">
        <f t="shared" si="7"/>
        <v>-2.7664966869217489E-3</v>
      </c>
      <c r="D241" s="16">
        <v>5.3687692794677222E-3</v>
      </c>
    </row>
    <row r="242" spans="1:4" ht="15" thickBot="1">
      <c r="A242" s="15" t="s">
        <v>242</v>
      </c>
      <c r="B242" s="3">
        <v>8040.3</v>
      </c>
      <c r="C242" s="16">
        <f t="shared" si="7"/>
        <v>1.8276681218362567E-2</v>
      </c>
      <c r="D242" s="16">
        <v>5.324762544373085E-3</v>
      </c>
    </row>
    <row r="243" spans="1:4" ht="15" thickBot="1">
      <c r="A243" s="15" t="s">
        <v>243</v>
      </c>
      <c r="B243" s="3">
        <v>7994.2</v>
      </c>
      <c r="C243" s="16">
        <f t="shared" si="7"/>
        <v>5.766680843611649E-3</v>
      </c>
      <c r="D243" s="16">
        <v>5.0831425951465281E-3</v>
      </c>
    </row>
    <row r="244" spans="1:4" ht="15" thickBot="1">
      <c r="A244" s="15" t="s">
        <v>244</v>
      </c>
      <c r="B244" s="3">
        <v>7788.45</v>
      </c>
      <c r="C244" s="16">
        <f t="shared" si="7"/>
        <v>2.6417323087392308E-2</v>
      </c>
      <c r="D244" s="16">
        <v>5.0251256281406143E-3</v>
      </c>
    </row>
    <row r="245" spans="1:4" ht="15" thickBot="1">
      <c r="A245" s="15" t="s">
        <v>245</v>
      </c>
      <c r="B245" s="3">
        <v>7791.05</v>
      </c>
      <c r="C245" s="16">
        <f t="shared" si="7"/>
        <v>-3.3371625133971072E-4</v>
      </c>
      <c r="D245" s="16">
        <v>4.963890257086101E-3</v>
      </c>
    </row>
    <row r="246" spans="1:4" ht="15" thickBot="1">
      <c r="A246" s="15" t="s">
        <v>246</v>
      </c>
      <c r="B246" s="3">
        <v>7492.1</v>
      </c>
      <c r="C246" s="16">
        <f t="shared" si="7"/>
        <v>3.9902030138412536E-2</v>
      </c>
      <c r="D246" s="16">
        <v>4.6495370784325196E-3</v>
      </c>
    </row>
    <row r="247" spans="1:4" ht="15" thickBot="1">
      <c r="A247" s="15" t="s">
        <v>247</v>
      </c>
      <c r="B247" s="3">
        <v>7549.4</v>
      </c>
      <c r="C247" s="16">
        <f t="shared" si="7"/>
        <v>-7.5900071528862689E-3</v>
      </c>
      <c r="D247" s="16">
        <v>4.5363817818908636E-3</v>
      </c>
    </row>
    <row r="248" spans="1:4" ht="15" thickBot="1">
      <c r="A248" s="15" t="s">
        <v>248</v>
      </c>
      <c r="B248" s="3">
        <v>7260.85</v>
      </c>
      <c r="C248" s="16">
        <f t="shared" si="7"/>
        <v>3.9740526246926811E-2</v>
      </c>
      <c r="D248" s="16">
        <v>4.3970085953208837E-3</v>
      </c>
    </row>
    <row r="249" spans="1:4" ht="15" thickBot="1">
      <c r="A249" s="15" t="s">
        <v>249</v>
      </c>
      <c r="B249" s="3">
        <v>7813.9</v>
      </c>
      <c r="C249" s="16">
        <f t="shared" si="7"/>
        <v>-7.0777716633179222E-2</v>
      </c>
      <c r="D249" s="16">
        <v>4.3956971103142894E-3</v>
      </c>
    </row>
    <row r="250" spans="1:4" ht="15" thickBot="1">
      <c r="A250" s="15" t="s">
        <v>250</v>
      </c>
      <c r="B250" s="3">
        <v>7998.6</v>
      </c>
      <c r="C250" s="16">
        <f t="shared" si="7"/>
        <v>-2.3091541019678585E-2</v>
      </c>
      <c r="D250" s="16">
        <v>4.348499316111365E-3</v>
      </c>
    </row>
    <row r="251" spans="1:4" ht="15" thickBot="1">
      <c r="A251" s="15" t="s">
        <v>251</v>
      </c>
      <c r="B251" s="3">
        <v>8160.85</v>
      </c>
      <c r="C251" s="16">
        <f t="shared" si="7"/>
        <v>-1.9881507441014135E-2</v>
      </c>
      <c r="D251" s="16">
        <v>4.3344799395332867E-3</v>
      </c>
    </row>
    <row r="252" spans="1:4" ht="15" thickBot="1">
      <c r="A252" s="15" t="s">
        <v>252</v>
      </c>
      <c r="B252" s="3">
        <v>8342.85</v>
      </c>
      <c r="C252" s="16">
        <f t="shared" si="7"/>
        <v>-2.1815087170451331E-2</v>
      </c>
      <c r="D252" s="16">
        <v>4.2612996259745461E-3</v>
      </c>
    </row>
    <row r="253" spans="1:4" ht="15" thickBot="1">
      <c r="A253" s="15" t="s">
        <v>253</v>
      </c>
      <c r="B253" s="3">
        <v>8419.81</v>
      </c>
      <c r="C253" s="16">
        <f t="shared" si="7"/>
        <v>-9.1403487727156341E-3</v>
      </c>
      <c r="D253" s="16">
        <v>4.172059383326987E-3</v>
      </c>
    </row>
    <row r="254" spans="1:4" ht="15" thickBot="1">
      <c r="A254" s="15" t="s">
        <v>254</v>
      </c>
      <c r="B254" s="3">
        <v>8554.7199999999993</v>
      </c>
      <c r="C254" s="16">
        <f t="shared" si="7"/>
        <v>-1.5770241457347511E-2</v>
      </c>
      <c r="D254" s="16">
        <v>3.8743095747773015E-3</v>
      </c>
    </row>
    <row r="255" spans="1:4" ht="15" thickBot="1">
      <c r="A255" s="15" t="s">
        <v>255</v>
      </c>
      <c r="B255" s="3">
        <v>8644.07</v>
      </c>
      <c r="C255" s="16">
        <f t="shared" si="7"/>
        <v>-1.0336565992640101E-2</v>
      </c>
      <c r="D255" s="16">
        <v>3.8304307365062407E-3</v>
      </c>
    </row>
    <row r="256" spans="1:4" ht="15" thickBot="1">
      <c r="A256" s="15" t="s">
        <v>256</v>
      </c>
      <c r="B256" s="3">
        <v>8561.34</v>
      </c>
      <c r="C256" s="16">
        <f t="shared" si="7"/>
        <v>9.6632069278874688E-3</v>
      </c>
      <c r="D256" s="16">
        <v>3.750739751443577E-3</v>
      </c>
    </row>
    <row r="257" spans="1:4" ht="15" thickBot="1">
      <c r="A257" s="15" t="s">
        <v>257</v>
      </c>
      <c r="B257" s="3">
        <v>8575.3700000000008</v>
      </c>
      <c r="C257" s="16">
        <f t="shared" si="7"/>
        <v>-1.6360810087495681E-3</v>
      </c>
      <c r="D257" s="16">
        <v>3.6959951866109009E-3</v>
      </c>
    </row>
    <row r="258" spans="1:4" ht="15" thickBot="1">
      <c r="A258" s="15" t="s">
        <v>258</v>
      </c>
      <c r="B258" s="3">
        <v>8650.0400000000009</v>
      </c>
      <c r="C258" s="16">
        <f t="shared" si="7"/>
        <v>-8.6323300239073975E-3</v>
      </c>
      <c r="D258" s="16">
        <v>3.692735707678807E-3</v>
      </c>
    </row>
    <row r="259" spans="1:4" ht="15" thickBot="1">
      <c r="A259" s="15" t="s">
        <v>259</v>
      </c>
      <c r="B259" s="3">
        <v>8388.92</v>
      </c>
      <c r="C259" s="16">
        <f t="shared" si="7"/>
        <v>3.1126771980183543E-2</v>
      </c>
      <c r="D259" s="16">
        <v>3.6369678396042104E-3</v>
      </c>
    </row>
    <row r="260" spans="1:4" ht="15" thickBot="1">
      <c r="A260" s="15" t="s">
        <v>260</v>
      </c>
      <c r="B260" s="3">
        <v>8583.9699999999993</v>
      </c>
      <c r="C260" s="16">
        <f t="shared" ref="C260:C323" si="8">B259/B260-1</f>
        <v>-2.2722586402328937E-2</v>
      </c>
      <c r="D260" s="16">
        <v>3.5602519234261276E-3</v>
      </c>
    </row>
    <row r="261" spans="1:4" ht="15" thickBot="1">
      <c r="A261" s="15" t="s">
        <v>261</v>
      </c>
      <c r="B261" s="3">
        <v>8555.8700000000008</v>
      </c>
      <c r="C261" s="16">
        <f t="shared" si="8"/>
        <v>3.2842948759155277E-3</v>
      </c>
      <c r="D261" s="16">
        <v>3.4930828902239863E-3</v>
      </c>
    </row>
    <row r="262" spans="1:4" ht="15" thickBot="1">
      <c r="A262" s="15" t="s">
        <v>262</v>
      </c>
      <c r="B262" s="3">
        <v>8372.4500000000007</v>
      </c>
      <c r="C262" s="16">
        <f t="shared" si="8"/>
        <v>2.1907565885732394E-2</v>
      </c>
      <c r="D262" s="16">
        <v>3.3741703458962657E-3</v>
      </c>
    </row>
    <row r="263" spans="1:4" ht="15" thickBot="1">
      <c r="A263" s="15" t="s">
        <v>263</v>
      </c>
      <c r="B263" s="3">
        <v>8035.17</v>
      </c>
      <c r="C263" s="16">
        <f t="shared" si="8"/>
        <v>4.1975465360409414E-2</v>
      </c>
      <c r="D263" s="16">
        <v>3.2858153221253517E-3</v>
      </c>
    </row>
    <row r="264" spans="1:4" ht="15" thickBot="1">
      <c r="A264" s="15" t="s">
        <v>264</v>
      </c>
      <c r="B264" s="3">
        <v>8290.81</v>
      </c>
      <c r="C264" s="16">
        <f t="shared" si="8"/>
        <v>-3.0834140451897918E-2</v>
      </c>
      <c r="D264" s="16">
        <v>3.2842948759155277E-3</v>
      </c>
    </row>
    <row r="265" spans="1:4" ht="15" thickBot="1">
      <c r="A265" s="15" t="s">
        <v>265</v>
      </c>
      <c r="B265" s="3">
        <v>8213.86</v>
      </c>
      <c r="C265" s="16">
        <f t="shared" si="8"/>
        <v>9.3683116098886021E-3</v>
      </c>
      <c r="D265" s="16">
        <v>3.2382296852169201E-3</v>
      </c>
    </row>
    <row r="266" spans="1:4" ht="15" thickBot="1">
      <c r="A266" s="15" t="s">
        <v>266</v>
      </c>
      <c r="B266" s="3">
        <v>8085.46</v>
      </c>
      <c r="C266" s="16">
        <f t="shared" si="8"/>
        <v>1.5880358074865208E-2</v>
      </c>
      <c r="D266" s="16">
        <v>3.0752152650685982E-3</v>
      </c>
    </row>
    <row r="267" spans="1:4" ht="15" thickBot="1">
      <c r="A267" s="15" t="s">
        <v>267</v>
      </c>
      <c r="B267" s="3">
        <v>8410.9500000000007</v>
      </c>
      <c r="C267" s="16">
        <f t="shared" si="8"/>
        <v>-3.8698363442893013E-2</v>
      </c>
      <c r="D267" s="16">
        <v>3.0632068551343927E-3</v>
      </c>
    </row>
    <row r="268" spans="1:4" ht="15" thickBot="1">
      <c r="A268" s="15" t="s">
        <v>268</v>
      </c>
      <c r="B268" s="3">
        <v>8500.85</v>
      </c>
      <c r="C268" s="16">
        <f t="shared" si="8"/>
        <v>-1.0575413046930549E-2</v>
      </c>
      <c r="D268" s="16">
        <v>3.054377363600036E-3</v>
      </c>
    </row>
    <row r="269" spans="1:4" ht="15" thickBot="1">
      <c r="A269" s="15" t="s">
        <v>269</v>
      </c>
      <c r="B269" s="3">
        <v>8365.93</v>
      </c>
      <c r="C269" s="16">
        <f t="shared" si="8"/>
        <v>1.6127316389211943E-2</v>
      </c>
      <c r="D269" s="16">
        <v>3.0461770888070561E-3</v>
      </c>
    </row>
    <row r="270" spans="1:4" ht="15" thickBot="1">
      <c r="A270" s="15" t="s">
        <v>270</v>
      </c>
      <c r="B270" s="3">
        <v>8217.44</v>
      </c>
      <c r="C270" s="16">
        <f t="shared" si="8"/>
        <v>1.8070104558110422E-2</v>
      </c>
      <c r="D270" s="16">
        <v>2.9596959057538452E-3</v>
      </c>
    </row>
    <row r="271" spans="1:4" ht="15" thickBot="1">
      <c r="A271" s="15" t="s">
        <v>271</v>
      </c>
      <c r="B271" s="3">
        <v>8392</v>
      </c>
      <c r="C271" s="16">
        <f t="shared" si="8"/>
        <v>-2.0800762631077108E-2</v>
      </c>
      <c r="D271" s="16">
        <v>2.8602386607743391E-3</v>
      </c>
    </row>
    <row r="272" spans="1:4" ht="15" thickBot="1">
      <c r="A272" s="15" t="s">
        <v>272</v>
      </c>
      <c r="B272" s="3">
        <v>8155.65</v>
      </c>
      <c r="C272" s="16">
        <f t="shared" si="8"/>
        <v>2.8979909633199075E-2</v>
      </c>
      <c r="D272" s="16">
        <v>2.714067896146144E-3</v>
      </c>
    </row>
    <row r="273" spans="1:4" ht="15" thickBot="1">
      <c r="A273" s="15" t="s">
        <v>273</v>
      </c>
      <c r="B273" s="3">
        <v>8078.1</v>
      </c>
      <c r="C273" s="16">
        <f t="shared" si="8"/>
        <v>9.6000297099565479E-3</v>
      </c>
      <c r="D273" s="16">
        <v>2.620294971325432E-3</v>
      </c>
    </row>
    <row r="274" spans="1:4" ht="15" thickBot="1">
      <c r="A274" s="15" t="s">
        <v>274</v>
      </c>
      <c r="B274" s="3">
        <v>7850.21</v>
      </c>
      <c r="C274" s="16">
        <f t="shared" si="8"/>
        <v>2.9029796655121398E-2</v>
      </c>
      <c r="D274" s="16">
        <v>2.5218214518007986E-3</v>
      </c>
    </row>
    <row r="275" spans="1:4" ht="15" thickBot="1">
      <c r="A275" s="15" t="s">
        <v>275</v>
      </c>
      <c r="B275" s="3">
        <v>6851.7</v>
      </c>
      <c r="C275" s="16">
        <f t="shared" si="8"/>
        <v>0.14573171621641356</v>
      </c>
      <c r="D275" s="16">
        <v>2.5005532197388547E-3</v>
      </c>
    </row>
    <row r="276" spans="1:4" ht="15" thickBot="1">
      <c r="A276" s="15" t="s">
        <v>276</v>
      </c>
      <c r="B276" s="3">
        <v>6836.37</v>
      </c>
      <c r="C276" s="16">
        <f t="shared" si="8"/>
        <v>2.2424181254085962E-3</v>
      </c>
      <c r="D276" s="16">
        <v>2.3655235692165988E-3</v>
      </c>
    </row>
    <row r="277" spans="1:4" ht="15" thickBot="1">
      <c r="A277" s="15" t="s">
        <v>277</v>
      </c>
      <c r="B277" s="3">
        <v>6777.87</v>
      </c>
      <c r="C277" s="16">
        <f t="shared" si="8"/>
        <v>8.6310301023773128E-3</v>
      </c>
      <c r="D277" s="16">
        <v>2.3016849869983425E-3</v>
      </c>
    </row>
    <row r="278" spans="1:4" ht="15" thickBot="1">
      <c r="A278" s="15" t="s">
        <v>278</v>
      </c>
      <c r="B278" s="3">
        <v>7189.87</v>
      </c>
      <c r="C278" s="16">
        <f t="shared" si="8"/>
        <v>-5.7302844140436515E-2</v>
      </c>
      <c r="D278" s="16">
        <v>2.2536856370594105E-3</v>
      </c>
    </row>
    <row r="279" spans="1:4" ht="15" thickBot="1">
      <c r="A279" s="15" t="s">
        <v>279</v>
      </c>
      <c r="B279" s="3">
        <v>7467.71</v>
      </c>
      <c r="C279" s="16">
        <f t="shared" si="8"/>
        <v>-3.720551547931028E-2</v>
      </c>
      <c r="D279" s="16">
        <v>2.2424181254085962E-3</v>
      </c>
    </row>
    <row r="280" spans="1:4" ht="15" thickBot="1">
      <c r="A280" s="15" t="s">
        <v>280</v>
      </c>
      <c r="B280" s="3">
        <v>7780.86</v>
      </c>
      <c r="C280" s="16">
        <f t="shared" si="8"/>
        <v>-4.0246193865459579E-2</v>
      </c>
      <c r="D280" s="16">
        <v>2.1390934282710106E-3</v>
      </c>
    </row>
    <row r="281" spans="1:4" ht="15" thickBot="1">
      <c r="A281" s="15" t="s">
        <v>281</v>
      </c>
      <c r="B281" s="3">
        <v>7731.17</v>
      </c>
      <c r="C281" s="16">
        <f t="shared" si="8"/>
        <v>6.4272289963873686E-3</v>
      </c>
      <c r="D281" s="16">
        <v>2.1219022789853437E-3</v>
      </c>
    </row>
    <row r="282" spans="1:4" ht="15" thickBot="1">
      <c r="A282" s="15" t="s">
        <v>282</v>
      </c>
      <c r="B282" s="3">
        <v>7705.85</v>
      </c>
      <c r="C282" s="16">
        <f t="shared" si="8"/>
        <v>3.2858153221253517E-3</v>
      </c>
      <c r="D282" s="16">
        <v>2.0783700615443212E-3</v>
      </c>
    </row>
    <row r="283" spans="1:4" ht="15" thickBot="1">
      <c r="A283" s="15" t="s">
        <v>283</v>
      </c>
      <c r="B283" s="3">
        <v>7805.79</v>
      </c>
      <c r="C283" s="16">
        <f t="shared" si="8"/>
        <v>-1.2803316512486229E-2</v>
      </c>
      <c r="D283" s="16">
        <v>2.0635641497557256E-3</v>
      </c>
    </row>
    <row r="284" spans="1:4" ht="15" thickBot="1">
      <c r="A284" s="15" t="s">
        <v>284</v>
      </c>
      <c r="B284" s="3">
        <v>7939.55</v>
      </c>
      <c r="C284" s="16">
        <f t="shared" si="8"/>
        <v>-1.6847302428979027E-2</v>
      </c>
      <c r="D284" s="16">
        <v>1.8821703867069051E-3</v>
      </c>
    </row>
    <row r="285" spans="1:4" ht="15" thickBot="1">
      <c r="A285" s="15" t="s">
        <v>285</v>
      </c>
      <c r="B285" s="3">
        <v>7804.04</v>
      </c>
      <c r="C285" s="16">
        <f t="shared" si="8"/>
        <v>1.7364083218435633E-2</v>
      </c>
      <c r="D285" s="16">
        <v>1.8160656138619391E-3</v>
      </c>
    </row>
    <row r="286" spans="1:4" ht="15" thickBot="1">
      <c r="A286" s="15" t="s">
        <v>286</v>
      </c>
      <c r="B286" s="3">
        <v>7970.05</v>
      </c>
      <c r="C286" s="16">
        <f t="shared" si="8"/>
        <v>-2.0829229427669849E-2</v>
      </c>
      <c r="D286" s="16">
        <v>1.6799790002623993E-3</v>
      </c>
    </row>
    <row r="287" spans="1:4" ht="15" thickBot="1">
      <c r="A287" s="15" t="s">
        <v>287</v>
      </c>
      <c r="B287" s="3">
        <v>8315.39</v>
      </c>
      <c r="C287" s="16">
        <f t="shared" si="8"/>
        <v>-4.153022287589625E-2</v>
      </c>
      <c r="D287" s="16">
        <v>1.6783088810712332E-3</v>
      </c>
    </row>
    <row r="288" spans="1:4" ht="15" thickBot="1">
      <c r="A288" s="15" t="s">
        <v>288</v>
      </c>
      <c r="B288" s="3">
        <v>7864.24</v>
      </c>
      <c r="C288" s="16">
        <f t="shared" si="8"/>
        <v>5.7367272616298592E-2</v>
      </c>
      <c r="D288" s="16">
        <v>1.5844662266855103E-3</v>
      </c>
    </row>
    <row r="289" spans="1:4" ht="15" thickBot="1">
      <c r="A289" s="15" t="s">
        <v>289</v>
      </c>
      <c r="B289" s="3">
        <v>7768.48</v>
      </c>
      <c r="C289" s="16">
        <f t="shared" si="8"/>
        <v>1.2326735732086647E-2</v>
      </c>
      <c r="D289" s="16">
        <v>1.5466742749026263E-3</v>
      </c>
    </row>
    <row r="290" spans="1:4" ht="15" thickBot="1">
      <c r="A290" s="15" t="s">
        <v>290</v>
      </c>
      <c r="B290" s="3">
        <v>7651.72</v>
      </c>
      <c r="C290" s="16">
        <f t="shared" si="8"/>
        <v>1.5259314245685829E-2</v>
      </c>
      <c r="D290" s="16">
        <v>1.5456210204458642E-3</v>
      </c>
    </row>
    <row r="291" spans="1:4" ht="15" thickBot="1">
      <c r="A291" s="15" t="s">
        <v>291</v>
      </c>
      <c r="B291" s="3">
        <v>7776.73</v>
      </c>
      <c r="C291" s="16">
        <f t="shared" si="8"/>
        <v>-1.6074879801664665E-2</v>
      </c>
      <c r="D291" s="16">
        <v>1.4594471702125134E-3</v>
      </c>
    </row>
    <row r="292" spans="1:4" ht="15" thickBot="1">
      <c r="A292" s="15" t="s">
        <v>292</v>
      </c>
      <c r="B292" s="3">
        <v>8339.52</v>
      </c>
      <c r="C292" s="16">
        <f t="shared" si="8"/>
        <v>-6.7484699359195877E-2</v>
      </c>
      <c r="D292" s="16">
        <v>1.1701942250801345E-3</v>
      </c>
    </row>
    <row r="293" spans="1:4" ht="15" thickBot="1">
      <c r="A293" s="15" t="s">
        <v>293</v>
      </c>
      <c r="B293" s="3">
        <v>8361.6</v>
      </c>
      <c r="C293" s="16">
        <f t="shared" si="8"/>
        <v>-2.6406429391503394E-3</v>
      </c>
      <c r="D293" s="16">
        <v>1.1608529064053297E-3</v>
      </c>
    </row>
    <row r="294" spans="1:4" ht="15" thickBot="1">
      <c r="A294" s="15" t="s">
        <v>294</v>
      </c>
      <c r="B294" s="3">
        <v>8662.3700000000008</v>
      </c>
      <c r="C294" s="16">
        <f t="shared" si="8"/>
        <v>-3.4721444593107886E-2</v>
      </c>
      <c r="D294" s="16">
        <v>1.0514225632995977E-3</v>
      </c>
    </row>
    <row r="295" spans="1:4" ht="15" thickBot="1">
      <c r="A295" s="15" t="s">
        <v>295</v>
      </c>
      <c r="B295" s="3">
        <v>8640.58</v>
      </c>
      <c r="C295" s="16">
        <f t="shared" si="8"/>
        <v>2.5218214518007986E-3</v>
      </c>
      <c r="D295" s="16">
        <v>1.0221377574606283E-3</v>
      </c>
    </row>
    <row r="296" spans="1:4" ht="15" thickBot="1">
      <c r="A296" s="15" t="s">
        <v>296</v>
      </c>
      <c r="B296" s="3">
        <v>8701.17</v>
      </c>
      <c r="C296" s="16">
        <f t="shared" si="8"/>
        <v>-6.9634313546339532E-3</v>
      </c>
      <c r="D296" s="16">
        <v>1.0100046126193529E-3</v>
      </c>
    </row>
    <row r="297" spans="1:4" ht="15" thickBot="1">
      <c r="A297" s="15" t="s">
        <v>297</v>
      </c>
      <c r="B297" s="3">
        <v>8846.48</v>
      </c>
      <c r="C297" s="16">
        <f t="shared" si="8"/>
        <v>-1.6425742216113037E-2</v>
      </c>
      <c r="D297" s="16">
        <v>9.0109586028042088E-4</v>
      </c>
    </row>
    <row r="298" spans="1:4" ht="15" thickBot="1">
      <c r="A298" s="15" t="s">
        <v>298</v>
      </c>
      <c r="B298" s="3">
        <v>8836.14</v>
      </c>
      <c r="C298" s="16">
        <f t="shared" si="8"/>
        <v>1.1701942250801345E-3</v>
      </c>
      <c r="D298" s="16">
        <v>8.2576734643491356E-4</v>
      </c>
    </row>
    <row r="299" spans="1:4" ht="15" thickBot="1">
      <c r="A299" s="15" t="s">
        <v>299</v>
      </c>
      <c r="B299" s="3">
        <v>8960.4500000000007</v>
      </c>
      <c r="C299" s="16">
        <f t="shared" si="8"/>
        <v>-1.3873187172519397E-2</v>
      </c>
      <c r="D299" s="16">
        <v>8.085886525390773E-4</v>
      </c>
    </row>
    <row r="300" spans="1:4" ht="15" thickBot="1">
      <c r="A300" s="15" t="s">
        <v>300</v>
      </c>
      <c r="B300" s="3">
        <v>8866.7800000000007</v>
      </c>
      <c r="C300" s="16">
        <f t="shared" si="8"/>
        <v>1.0564150683788354E-2</v>
      </c>
      <c r="D300" s="16">
        <v>8.0761234607384935E-4</v>
      </c>
    </row>
    <row r="301" spans="1:4" ht="15" thickBot="1">
      <c r="A301" s="15" t="s">
        <v>301</v>
      </c>
      <c r="B301" s="3">
        <v>8795.44</v>
      </c>
      <c r="C301" s="16">
        <f t="shared" si="8"/>
        <v>8.1110211655130993E-3</v>
      </c>
      <c r="D301" s="16">
        <v>7.7543307560867802E-4</v>
      </c>
    </row>
    <row r="302" spans="1:4" ht="15" thickBot="1">
      <c r="A302" s="15" t="s">
        <v>302</v>
      </c>
      <c r="B302" s="3">
        <v>8937.77</v>
      </c>
      <c r="C302" s="16">
        <f t="shared" si="8"/>
        <v>-1.5924553887602833E-2</v>
      </c>
      <c r="D302" s="16">
        <v>7.7183857886709006E-4</v>
      </c>
    </row>
    <row r="303" spans="1:4" ht="15" thickBot="1">
      <c r="A303" s="15" t="s">
        <v>303</v>
      </c>
      <c r="B303" s="3">
        <v>8507.06</v>
      </c>
      <c r="C303" s="16">
        <f t="shared" si="8"/>
        <v>5.0629712262520998E-2</v>
      </c>
      <c r="D303" s="16">
        <v>5.2334974173828819E-4</v>
      </c>
    </row>
    <row r="304" spans="1:4" ht="15" thickBot="1">
      <c r="A304" s="15" t="s">
        <v>304</v>
      </c>
      <c r="B304" s="3">
        <v>8988.9599999999991</v>
      </c>
      <c r="C304" s="16">
        <f t="shared" si="8"/>
        <v>-5.3610206297502683E-2</v>
      </c>
      <c r="D304" s="16">
        <v>3.99968002559703E-4</v>
      </c>
    </row>
    <row r="305" spans="1:4" ht="15" thickBot="1">
      <c r="A305" s="15" t="s">
        <v>305</v>
      </c>
      <c r="B305" s="3">
        <v>8398.07</v>
      </c>
      <c r="C305" s="16">
        <f t="shared" si="8"/>
        <v>7.0360213715770392E-2</v>
      </c>
      <c r="D305" s="16">
        <v>3.6662952445998265E-4</v>
      </c>
    </row>
    <row r="306" spans="1:4" ht="15" thickBot="1">
      <c r="A306" s="15" t="s">
        <v>306</v>
      </c>
      <c r="B306" s="3">
        <v>7565.01</v>
      </c>
      <c r="C306" s="16">
        <f t="shared" si="8"/>
        <v>0.1101201452476599</v>
      </c>
      <c r="D306" s="16">
        <v>3.2142805894763704E-4</v>
      </c>
    </row>
    <row r="307" spans="1:4" ht="15" thickBot="1">
      <c r="A307" s="15" t="s">
        <v>307</v>
      </c>
      <c r="B307" s="3">
        <v>7649.98</v>
      </c>
      <c r="C307" s="16">
        <f t="shared" si="8"/>
        <v>-1.1107218580963529E-2</v>
      </c>
      <c r="D307" s="16">
        <v>3.1829647725367671E-4</v>
      </c>
    </row>
    <row r="308" spans="1:4" ht="15" thickBot="1">
      <c r="A308" s="15" t="s">
        <v>308</v>
      </c>
      <c r="B308" s="3">
        <v>7471.14</v>
      </c>
      <c r="C308" s="16">
        <f t="shared" si="8"/>
        <v>2.393744462023184E-2</v>
      </c>
      <c r="D308" s="16">
        <v>2.0891036397574503E-4</v>
      </c>
    </row>
    <row r="309" spans="1:4" ht="15" thickBot="1">
      <c r="A309" s="15" t="s">
        <v>309</v>
      </c>
      <c r="B309" s="3">
        <v>7362.29</v>
      </c>
      <c r="C309" s="16">
        <f t="shared" si="8"/>
        <v>1.4784802011330811E-2</v>
      </c>
      <c r="D309" s="16">
        <v>1.9416937116867317E-4</v>
      </c>
    </row>
    <row r="310" spans="1:4" ht="15" thickBot="1">
      <c r="A310" s="15" t="s">
        <v>310</v>
      </c>
      <c r="B310" s="3">
        <v>7431.04</v>
      </c>
      <c r="C310" s="16">
        <f t="shared" si="8"/>
        <v>-9.2517332701748112E-3</v>
      </c>
      <c r="D310" s="16">
        <v>1.7522092043065207E-4</v>
      </c>
    </row>
    <row r="311" spans="1:4" ht="15" thickBot="1">
      <c r="A311" s="15" t="s">
        <v>311</v>
      </c>
      <c r="B311" s="3">
        <v>7165.1</v>
      </c>
      <c r="C311" s="16">
        <f t="shared" si="8"/>
        <v>3.7116020711504216E-2</v>
      </c>
      <c r="D311" s="16">
        <v>-7.8408003887364686E-6</v>
      </c>
    </row>
    <row r="312" spans="1:4" ht="15" thickBot="1">
      <c r="A312" s="15" t="s">
        <v>312</v>
      </c>
      <c r="B312" s="3">
        <v>6959.94</v>
      </c>
      <c r="C312" s="16">
        <f t="shared" si="8"/>
        <v>2.9477265608611747E-2</v>
      </c>
      <c r="D312" s="16">
        <v>-1.6936112146093141E-4</v>
      </c>
    </row>
    <row r="313" spans="1:4" ht="15" thickBot="1">
      <c r="A313" s="15" t="s">
        <v>313</v>
      </c>
      <c r="B313" s="3">
        <v>7132.02</v>
      </c>
      <c r="C313" s="16">
        <f t="shared" si="8"/>
        <v>-2.4127806708338029E-2</v>
      </c>
      <c r="D313" s="16">
        <v>-3.3277501081518945E-4</v>
      </c>
    </row>
    <row r="314" spans="1:4" ht="15" thickBot="1">
      <c r="A314" s="15" t="s">
        <v>314</v>
      </c>
      <c r="B314" s="3">
        <v>7084.11</v>
      </c>
      <c r="C314" s="16">
        <f t="shared" si="8"/>
        <v>6.7630231602842095E-3</v>
      </c>
      <c r="D314" s="16">
        <v>-3.3371625133971072E-4</v>
      </c>
    </row>
    <row r="315" spans="1:4" ht="15" thickBot="1">
      <c r="A315" s="15" t="s">
        <v>315</v>
      </c>
      <c r="B315" s="3">
        <v>6971.14</v>
      </c>
      <c r="C315" s="16">
        <f t="shared" si="8"/>
        <v>1.6205383911383153E-2</v>
      </c>
      <c r="D315" s="16">
        <v>-4.3283907378532938E-4</v>
      </c>
    </row>
    <row r="316" spans="1:4" ht="15" thickBot="1">
      <c r="A316" s="15" t="s">
        <v>316</v>
      </c>
      <c r="B316" s="3">
        <v>6968.9</v>
      </c>
      <c r="C316" s="16">
        <f t="shared" si="8"/>
        <v>3.2142805894763704E-4</v>
      </c>
      <c r="D316" s="16">
        <v>-5.0013640083657052E-4</v>
      </c>
    </row>
    <row r="317" spans="1:4" ht="15" thickBot="1">
      <c r="A317" s="15" t="s">
        <v>317</v>
      </c>
      <c r="B317" s="3">
        <v>6539.24</v>
      </c>
      <c r="C317" s="16">
        <f t="shared" si="8"/>
        <v>6.5704883136266545E-2</v>
      </c>
      <c r="D317" s="16">
        <v>-7.7018554469943101E-4</v>
      </c>
    </row>
    <row r="318" spans="1:4" ht="15" thickBot="1">
      <c r="A318" s="15" t="s">
        <v>318</v>
      </c>
      <c r="B318" s="3">
        <v>6515.16</v>
      </c>
      <c r="C318" s="16">
        <f t="shared" si="8"/>
        <v>3.6959951866109009E-3</v>
      </c>
      <c r="D318" s="16">
        <v>-8.0031713501427237E-4</v>
      </c>
    </row>
    <row r="319" spans="1:4" ht="15" thickBot="1">
      <c r="A319" s="15" t="s">
        <v>319</v>
      </c>
      <c r="B319" s="3">
        <v>6636.24</v>
      </c>
      <c r="C319" s="16">
        <f t="shared" si="8"/>
        <v>-1.8245271418755205E-2</v>
      </c>
      <c r="D319" s="16">
        <v>-8.0427550957284932E-4</v>
      </c>
    </row>
    <row r="320" spans="1:4" ht="15" thickBot="1">
      <c r="A320" s="15" t="s">
        <v>320</v>
      </c>
      <c r="B320" s="3">
        <v>6624.21</v>
      </c>
      <c r="C320" s="16">
        <f t="shared" si="8"/>
        <v>1.8160656138619391E-3</v>
      </c>
      <c r="D320" s="16">
        <v>-1.0460404078826979E-3</v>
      </c>
    </row>
    <row r="321" spans="1:4" ht="15" thickBot="1">
      <c r="A321" s="15" t="s">
        <v>321</v>
      </c>
      <c r="B321" s="3">
        <v>6536.05</v>
      </c>
      <c r="C321" s="16">
        <f t="shared" si="8"/>
        <v>1.3488268908591561E-2</v>
      </c>
      <c r="D321" s="16">
        <v>-1.1319764608869187E-3</v>
      </c>
    </row>
    <row r="322" spans="1:4" ht="15" thickBot="1">
      <c r="A322" s="15" t="s">
        <v>322</v>
      </c>
      <c r="B322" s="3">
        <v>6398.95</v>
      </c>
      <c r="C322" s="16">
        <f t="shared" si="8"/>
        <v>2.1425390103063879E-2</v>
      </c>
      <c r="D322" s="16">
        <v>-1.2176901240100735E-3</v>
      </c>
    </row>
    <row r="323" spans="1:4" ht="15" thickBot="1">
      <c r="A323" s="15" t="s">
        <v>323</v>
      </c>
      <c r="B323" s="3">
        <v>6470.24</v>
      </c>
      <c r="C323" s="16">
        <f t="shared" si="8"/>
        <v>-1.1018138430722857E-2</v>
      </c>
      <c r="D323" s="16">
        <v>-1.2188428030570631E-3</v>
      </c>
    </row>
    <row r="324" spans="1:4" ht="15" thickBot="1">
      <c r="A324" s="15" t="s">
        <v>324</v>
      </c>
      <c r="B324" s="3">
        <v>6047.44</v>
      </c>
      <c r="C324" s="16">
        <f t="shared" ref="C324:C387" si="9">B323/B324-1</f>
        <v>6.9913880914899584E-2</v>
      </c>
      <c r="D324" s="16">
        <v>-1.3568418751555011E-3</v>
      </c>
    </row>
    <row r="325" spans="1:4" ht="15" thickBot="1">
      <c r="A325" s="15" t="s">
        <v>325</v>
      </c>
      <c r="B325" s="3">
        <v>6569.04</v>
      </c>
      <c r="C325" s="16">
        <f t="shared" si="9"/>
        <v>-7.9402774225762141E-2</v>
      </c>
      <c r="D325" s="16">
        <v>-1.5371236802782517E-3</v>
      </c>
    </row>
    <row r="326" spans="1:4" ht="15" thickBot="1">
      <c r="A326" s="15" t="s">
        <v>326</v>
      </c>
      <c r="B326" s="3">
        <v>6528.89</v>
      </c>
      <c r="C326" s="16">
        <f t="shared" si="9"/>
        <v>6.1495905123227779E-3</v>
      </c>
      <c r="D326" s="16">
        <v>-1.6360810087495681E-3</v>
      </c>
    </row>
    <row r="327" spans="1:4" ht="15" thickBot="1">
      <c r="A327" s="15" t="s">
        <v>327</v>
      </c>
      <c r="B327" s="3">
        <v>6698.28</v>
      </c>
      <c r="C327" s="16">
        <f t="shared" si="9"/>
        <v>-2.5288581546307309E-2</v>
      </c>
      <c r="D327" s="16">
        <v>-1.7824532610486443E-3</v>
      </c>
    </row>
    <row r="328" spans="1:4" ht="15" thickBot="1">
      <c r="A328" s="15" t="s">
        <v>328</v>
      </c>
      <c r="B328" s="3">
        <v>6945.87</v>
      </c>
      <c r="C328" s="16">
        <f t="shared" si="9"/>
        <v>-3.5645642662474275E-2</v>
      </c>
      <c r="D328" s="16">
        <v>-1.8125744523699305E-3</v>
      </c>
    </row>
    <row r="329" spans="1:4" ht="15" thickBot="1">
      <c r="A329" s="15" t="s">
        <v>329</v>
      </c>
      <c r="B329" s="3">
        <v>6902.14</v>
      </c>
      <c r="C329" s="16">
        <f t="shared" si="9"/>
        <v>6.3357161691879327E-3</v>
      </c>
      <c r="D329" s="16">
        <v>-2.1013727560718065E-3</v>
      </c>
    </row>
    <row r="330" spans="1:4" ht="15" thickBot="1">
      <c r="A330" s="15" t="s">
        <v>330</v>
      </c>
      <c r="B330" s="3">
        <v>6959.25</v>
      </c>
      <c r="C330" s="16">
        <f t="shared" si="9"/>
        <v>-8.2063440744332139E-3</v>
      </c>
      <c r="D330" s="16">
        <v>-2.130037750174063E-3</v>
      </c>
    </row>
    <row r="331" spans="1:4" ht="15" thickBot="1">
      <c r="A331" s="15" t="s">
        <v>331</v>
      </c>
      <c r="B331" s="3">
        <v>7075.66</v>
      </c>
      <c r="C331" s="16">
        <f t="shared" si="9"/>
        <v>-1.6452175486103005E-2</v>
      </c>
      <c r="D331" s="16">
        <v>-2.1347402013988104E-3</v>
      </c>
    </row>
    <row r="332" spans="1:4" ht="15" thickBot="1">
      <c r="A332" s="15" t="s">
        <v>332</v>
      </c>
      <c r="B332" s="3">
        <v>7358.81</v>
      </c>
      <c r="C332" s="16">
        <f t="shared" si="9"/>
        <v>-3.8477688648028807E-2</v>
      </c>
      <c r="D332" s="16">
        <v>-2.1779278782126932E-3</v>
      </c>
    </row>
    <row r="333" spans="1:4" ht="15" thickBot="1">
      <c r="A333" s="15" t="s">
        <v>333</v>
      </c>
      <c r="B333" s="3">
        <v>7564.32</v>
      </c>
      <c r="C333" s="16">
        <f t="shared" si="9"/>
        <v>-2.7168337669479792E-2</v>
      </c>
      <c r="D333" s="16">
        <v>-2.4803454766915145E-3</v>
      </c>
    </row>
    <row r="334" spans="1:4" ht="15" thickBot="1">
      <c r="A334" s="15" t="s">
        <v>334</v>
      </c>
      <c r="B334" s="3">
        <v>7631.77</v>
      </c>
      <c r="C334" s="16">
        <f t="shared" si="9"/>
        <v>-8.8380546059434462E-3</v>
      </c>
      <c r="D334" s="16">
        <v>-2.5021263945432803E-3</v>
      </c>
    </row>
    <row r="335" spans="1:4" ht="15" thickBot="1">
      <c r="A335" s="15" t="s">
        <v>335</v>
      </c>
      <c r="B335" s="3">
        <v>7573.52</v>
      </c>
      <c r="C335" s="16">
        <f t="shared" si="9"/>
        <v>7.6912716940076287E-3</v>
      </c>
      <c r="D335" s="16">
        <v>-2.5221782602323772E-3</v>
      </c>
    </row>
    <row r="336" spans="1:4" ht="15" thickBot="1">
      <c r="A336" s="15" t="s">
        <v>336</v>
      </c>
      <c r="B336" s="3">
        <v>7597.75</v>
      </c>
      <c r="C336" s="16">
        <f t="shared" si="9"/>
        <v>-3.1891020367871281E-3</v>
      </c>
      <c r="D336" s="16">
        <v>-2.6406429391503394E-3</v>
      </c>
    </row>
    <row r="337" spans="1:4" ht="15" thickBot="1">
      <c r="A337" s="15" t="s">
        <v>337</v>
      </c>
      <c r="B337" s="3">
        <v>7397.07</v>
      </c>
      <c r="C337" s="16">
        <f t="shared" si="9"/>
        <v>2.7129660798126842E-2</v>
      </c>
      <c r="D337" s="16">
        <v>-2.7566495598961849E-3</v>
      </c>
    </row>
    <row r="338" spans="1:4" ht="15" thickBot="1">
      <c r="A338" s="15" t="s">
        <v>338</v>
      </c>
      <c r="B338" s="3">
        <v>7258.67</v>
      </c>
      <c r="C338" s="16">
        <f t="shared" si="9"/>
        <v>1.9066853845125742E-2</v>
      </c>
      <c r="D338" s="16">
        <v>-2.7664966869217489E-3</v>
      </c>
    </row>
    <row r="339" spans="1:4" ht="15" thickBot="1">
      <c r="A339" s="15" t="s">
        <v>339</v>
      </c>
      <c r="B339" s="3">
        <v>7444.43</v>
      </c>
      <c r="C339" s="16">
        <f t="shared" si="9"/>
        <v>-2.4952884236939643E-2</v>
      </c>
      <c r="D339" s="16">
        <v>-2.7852114724532528E-3</v>
      </c>
    </row>
    <row r="340" spans="1:4" ht="15" thickBot="1">
      <c r="A340" s="15" t="s">
        <v>340</v>
      </c>
      <c r="B340" s="3">
        <v>7424.28</v>
      </c>
      <c r="C340" s="16">
        <f t="shared" si="9"/>
        <v>2.714067896146144E-3</v>
      </c>
      <c r="D340" s="16">
        <v>-2.7942895748493957E-3</v>
      </c>
    </row>
    <row r="341" spans="1:4" ht="15" thickBot="1">
      <c r="A341" s="15" t="s">
        <v>341</v>
      </c>
      <c r="B341" s="3">
        <v>7566.01</v>
      </c>
      <c r="C341" s="16">
        <f t="shared" si="9"/>
        <v>-1.8732462685087659E-2</v>
      </c>
      <c r="D341" s="16">
        <v>-2.8204874943754676E-3</v>
      </c>
    </row>
    <row r="342" spans="1:4" ht="15" thickBot="1">
      <c r="A342" s="15" t="s">
        <v>342</v>
      </c>
      <c r="B342" s="3">
        <v>7158.98</v>
      </c>
      <c r="C342" s="16">
        <f t="shared" si="9"/>
        <v>5.6855864941653733E-2</v>
      </c>
      <c r="D342" s="16">
        <v>-2.9262510649332718E-3</v>
      </c>
    </row>
    <row r="343" spans="1:4" ht="15" thickBot="1">
      <c r="A343" s="15" t="s">
        <v>343</v>
      </c>
      <c r="B343" s="3">
        <v>6939.6</v>
      </c>
      <c r="C343" s="16">
        <f t="shared" si="9"/>
        <v>3.1612773070493816E-2</v>
      </c>
      <c r="D343" s="16">
        <v>-2.9401883908132254E-3</v>
      </c>
    </row>
    <row r="344" spans="1:4" ht="15" thickBot="1">
      <c r="A344" s="15" t="s">
        <v>344</v>
      </c>
      <c r="B344" s="3">
        <v>7134.36</v>
      </c>
      <c r="C344" s="16">
        <f t="shared" si="9"/>
        <v>-2.7298874741392254E-2</v>
      </c>
      <c r="D344" s="16">
        <v>-3.0193370779032502E-3</v>
      </c>
    </row>
    <row r="345" spans="1:4" ht="15" thickBot="1">
      <c r="A345" s="15" t="s">
        <v>345</v>
      </c>
      <c r="B345" s="3">
        <v>7012.18</v>
      </c>
      <c r="C345" s="16">
        <f t="shared" si="9"/>
        <v>1.7423968009948387E-2</v>
      </c>
      <c r="D345" s="16">
        <v>-3.136239893204551E-3</v>
      </c>
    </row>
    <row r="346" spans="1:4" ht="15" thickBot="1">
      <c r="A346" s="15" t="s">
        <v>346</v>
      </c>
      <c r="B346" s="3">
        <v>7158.14</v>
      </c>
      <c r="C346" s="16">
        <f t="shared" si="9"/>
        <v>-2.039077190443328E-2</v>
      </c>
      <c r="D346" s="16">
        <v>-3.1643656868984849E-3</v>
      </c>
    </row>
    <row r="347" spans="1:4" ht="15" thickBot="1">
      <c r="A347" s="15" t="s">
        <v>347</v>
      </c>
      <c r="B347" s="3">
        <v>7410.4</v>
      </c>
      <c r="C347" s="16">
        <f t="shared" si="9"/>
        <v>-3.4041347295692415E-2</v>
      </c>
      <c r="D347" s="16">
        <v>-3.1816874820287389E-3</v>
      </c>
    </row>
    <row r="348" spans="1:4" ht="15" thickBot="1">
      <c r="A348" s="15" t="s">
        <v>348</v>
      </c>
      <c r="B348" s="3">
        <v>6945.27</v>
      </c>
      <c r="C348" s="16">
        <f t="shared" si="9"/>
        <v>6.697075851622758E-2</v>
      </c>
      <c r="D348" s="16">
        <v>-3.1891020367871281E-3</v>
      </c>
    </row>
    <row r="349" spans="1:4" ht="15" thickBot="1">
      <c r="A349" s="15" t="s">
        <v>349</v>
      </c>
      <c r="B349" s="3">
        <v>6338.21</v>
      </c>
      <c r="C349" s="16">
        <f t="shared" si="9"/>
        <v>9.5777830018254351E-2</v>
      </c>
      <c r="D349" s="16">
        <v>-3.2006333408730603E-3</v>
      </c>
    </row>
    <row r="350" spans="1:4" ht="15" thickBot="1">
      <c r="A350" s="15" t="s">
        <v>350</v>
      </c>
      <c r="B350" s="3">
        <v>6358.76</v>
      </c>
      <c r="C350" s="16">
        <f t="shared" si="9"/>
        <v>-3.2317621674666785E-3</v>
      </c>
      <c r="D350" s="16">
        <v>-3.2317621674666785E-3</v>
      </c>
    </row>
    <row r="351" spans="1:4" ht="15" thickBot="1">
      <c r="A351" s="15" t="s">
        <v>351</v>
      </c>
      <c r="B351" s="3">
        <v>6282.69</v>
      </c>
      <c r="C351" s="16">
        <f t="shared" si="9"/>
        <v>1.210787099156585E-2</v>
      </c>
      <c r="D351" s="16">
        <v>-3.3008965435528115E-3</v>
      </c>
    </row>
    <row r="352" spans="1:4" ht="15" thickBot="1">
      <c r="A352" s="15" t="s">
        <v>352</v>
      </c>
      <c r="B352" s="3">
        <v>6368.81</v>
      </c>
      <c r="C352" s="16">
        <f t="shared" si="9"/>
        <v>-1.3522149349721624E-2</v>
      </c>
      <c r="D352" s="16">
        <v>-3.5397535649156486E-3</v>
      </c>
    </row>
    <row r="353" spans="1:4" ht="15" thickBot="1">
      <c r="A353" s="15" t="s">
        <v>353</v>
      </c>
      <c r="B353" s="3">
        <v>6093.01</v>
      </c>
      <c r="C353" s="16">
        <f t="shared" si="9"/>
        <v>4.5264983973438477E-2</v>
      </c>
      <c r="D353" s="16">
        <v>-3.5442809730150682E-3</v>
      </c>
    </row>
    <row r="354" spans="1:4" ht="15" thickBot="1">
      <c r="A354" s="15" t="s">
        <v>354</v>
      </c>
      <c r="B354" s="3">
        <v>5907.75</v>
      </c>
      <c r="C354" s="16">
        <f t="shared" si="9"/>
        <v>3.1358808344970734E-2</v>
      </c>
      <c r="D354" s="16">
        <v>-3.6039236357803262E-3</v>
      </c>
    </row>
    <row r="355" spans="1:4" ht="15" thickBot="1">
      <c r="A355" s="15" t="s">
        <v>355</v>
      </c>
      <c r="B355" s="3">
        <v>5965.11</v>
      </c>
      <c r="C355" s="16">
        <f t="shared" si="9"/>
        <v>-9.615916554765902E-3</v>
      </c>
      <c r="D355" s="16">
        <v>-3.6947037057492027E-3</v>
      </c>
    </row>
    <row r="356" spans="1:4" ht="15" thickBot="1">
      <c r="A356" s="15" t="s">
        <v>356</v>
      </c>
      <c r="B356" s="3">
        <v>5769.46</v>
      </c>
      <c r="C356" s="16">
        <f t="shared" si="9"/>
        <v>3.3911319256914707E-2</v>
      </c>
      <c r="D356" s="16">
        <v>-3.7424007581172702E-3</v>
      </c>
    </row>
    <row r="357" spans="1:4" ht="15" thickBot="1">
      <c r="A357" s="15" t="s">
        <v>357</v>
      </c>
      <c r="B357" s="3">
        <v>5841.19</v>
      </c>
      <c r="C357" s="16">
        <f t="shared" si="9"/>
        <v>-1.2280031979784889E-2</v>
      </c>
      <c r="D357" s="16">
        <v>-3.7789475025810093E-3</v>
      </c>
    </row>
    <row r="358" spans="1:4" ht="15" thickBot="1">
      <c r="A358" s="15" t="s">
        <v>358</v>
      </c>
      <c r="B358" s="3">
        <v>5936.26</v>
      </c>
      <c r="C358" s="16">
        <f t="shared" si="9"/>
        <v>-1.6015134108007478E-2</v>
      </c>
      <c r="D358" s="16">
        <v>-3.7963752186981337E-3</v>
      </c>
    </row>
    <row r="359" spans="1:4" ht="15" thickBot="1">
      <c r="A359" s="15" t="s">
        <v>359</v>
      </c>
      <c r="B359" s="3">
        <v>5946.86</v>
      </c>
      <c r="C359" s="16">
        <f t="shared" si="9"/>
        <v>-1.7824532610486443E-3</v>
      </c>
      <c r="D359" s="16">
        <v>-3.9496027654800647E-3</v>
      </c>
    </row>
    <row r="360" spans="1:4" ht="15" thickBot="1">
      <c r="A360" s="15" t="s">
        <v>360</v>
      </c>
      <c r="B360" s="3">
        <v>5863.73</v>
      </c>
      <c r="C360" s="16">
        <f t="shared" si="9"/>
        <v>1.4176982910195424E-2</v>
      </c>
      <c r="D360" s="16">
        <v>-3.975809569664257E-3</v>
      </c>
    </row>
    <row r="361" spans="1:4" ht="15" thickBot="1">
      <c r="A361" s="15" t="s">
        <v>361</v>
      </c>
      <c r="B361" s="3">
        <v>5838.06</v>
      </c>
      <c r="C361" s="16">
        <f t="shared" si="9"/>
        <v>4.3970085953208837E-3</v>
      </c>
      <c r="D361" s="16">
        <v>-4.328389450391712E-3</v>
      </c>
    </row>
    <row r="362" spans="1:4" ht="15" thickBot="1">
      <c r="A362" s="15" t="s">
        <v>362</v>
      </c>
      <c r="B362" s="3">
        <v>5783.24</v>
      </c>
      <c r="C362" s="16">
        <f t="shared" si="9"/>
        <v>9.4791155131035421E-3</v>
      </c>
      <c r="D362" s="16">
        <v>-4.7808486297731267E-3</v>
      </c>
    </row>
    <row r="363" spans="1:4" ht="15" thickBot="1">
      <c r="A363" s="15" t="s">
        <v>363</v>
      </c>
      <c r="B363" s="3">
        <v>5678.52</v>
      </c>
      <c r="C363" s="16">
        <f t="shared" si="9"/>
        <v>1.8441424878313351E-2</v>
      </c>
      <c r="D363" s="16">
        <v>-4.8153372839478958E-3</v>
      </c>
    </row>
    <row r="364" spans="1:4" ht="15" thickBot="1">
      <c r="A364" s="15" t="s">
        <v>364</v>
      </c>
      <c r="B364" s="3">
        <v>5501.77</v>
      </c>
      <c r="C364" s="16">
        <f t="shared" si="9"/>
        <v>3.2126024897441985E-2</v>
      </c>
      <c r="D364" s="16">
        <v>-5.0115705664058874E-3</v>
      </c>
    </row>
    <row r="365" spans="1:4" ht="15" thickBot="1">
      <c r="A365" s="15" t="s">
        <v>365</v>
      </c>
      <c r="B365" s="3">
        <v>5417.3</v>
      </c>
      <c r="C365" s="16">
        <f t="shared" si="9"/>
        <v>1.5592638399202663E-2</v>
      </c>
      <c r="D365" s="16">
        <v>-5.2792995270871668E-3</v>
      </c>
    </row>
    <row r="366" spans="1:4" ht="15" thickBot="1">
      <c r="A366" s="15" t="s">
        <v>366</v>
      </c>
      <c r="B366" s="3">
        <v>5473.67</v>
      </c>
      <c r="C366" s="16">
        <f t="shared" si="9"/>
        <v>-1.0298392120825728E-2</v>
      </c>
      <c r="D366" s="16">
        <v>-5.3373167395373011E-3</v>
      </c>
    </row>
    <row r="367" spans="1:4" ht="15" thickBot="1">
      <c r="A367" s="15" t="s">
        <v>367</v>
      </c>
      <c r="B367" s="3">
        <v>5462.08</v>
      </c>
      <c r="C367" s="16">
        <f t="shared" si="9"/>
        <v>2.1219022789853437E-3</v>
      </c>
      <c r="D367" s="16">
        <v>-5.566146695796137E-3</v>
      </c>
    </row>
    <row r="368" spans="1:4" ht="15" thickBot="1">
      <c r="A368" s="15" t="s">
        <v>368</v>
      </c>
      <c r="B368" s="3">
        <v>5454.12</v>
      </c>
      <c r="C368" s="16">
        <f t="shared" si="9"/>
        <v>1.4594471702125134E-3</v>
      </c>
      <c r="D368" s="16">
        <v>-5.5759154056976845E-3</v>
      </c>
    </row>
    <row r="369" spans="1:4" ht="15" thickBot="1">
      <c r="A369" s="15" t="s">
        <v>369</v>
      </c>
      <c r="B369" s="3">
        <v>5408.7</v>
      </c>
      <c r="C369" s="16">
        <f t="shared" si="9"/>
        <v>8.3975816739696452E-3</v>
      </c>
      <c r="D369" s="16">
        <v>-5.6651675612940933E-3</v>
      </c>
    </row>
    <row r="370" spans="1:4" ht="15" thickBot="1">
      <c r="A370" s="15" t="s">
        <v>370</v>
      </c>
      <c r="B370" s="3">
        <v>5407.65</v>
      </c>
      <c r="C370" s="16">
        <f t="shared" si="9"/>
        <v>1.9416937116867317E-4</v>
      </c>
      <c r="D370" s="16">
        <v>-5.7605720492971413E-3</v>
      </c>
    </row>
    <row r="371" spans="1:4" ht="15" thickBot="1">
      <c r="A371" s="15" t="s">
        <v>371</v>
      </c>
      <c r="B371" s="3">
        <v>5704.89</v>
      </c>
      <c r="C371" s="16">
        <f t="shared" si="9"/>
        <v>-5.2102669814843128E-2</v>
      </c>
      <c r="D371" s="16">
        <v>-5.7646538217740462E-3</v>
      </c>
    </row>
    <row r="372" spans="1:4" ht="15" thickBot="1">
      <c r="A372" s="15" t="s">
        <v>372</v>
      </c>
      <c r="B372" s="3">
        <v>5879.25</v>
      </c>
      <c r="C372" s="16">
        <f t="shared" si="9"/>
        <v>-2.9656843985202186E-2</v>
      </c>
      <c r="D372" s="16">
        <v>-5.7652211633991701E-3</v>
      </c>
    </row>
    <row r="373" spans="1:4" ht="15" thickBot="1">
      <c r="A373" s="15" t="s">
        <v>373</v>
      </c>
      <c r="B373" s="3">
        <v>5839.15</v>
      </c>
      <c r="C373" s="16">
        <f t="shared" si="9"/>
        <v>6.867437897639217E-3</v>
      </c>
      <c r="D373" s="16">
        <v>-5.7751001282096981E-3</v>
      </c>
    </row>
    <row r="374" spans="1:4" ht="15" thickBot="1">
      <c r="A374" s="15" t="s">
        <v>374</v>
      </c>
      <c r="B374" s="3">
        <v>5994.76</v>
      </c>
      <c r="C374" s="16">
        <f t="shared" si="9"/>
        <v>-2.5957669698203234E-2</v>
      </c>
      <c r="D374" s="16">
        <v>-5.8045470229651785E-3</v>
      </c>
    </row>
    <row r="375" spans="1:4" ht="15" thickBot="1">
      <c r="A375" s="15" t="s">
        <v>375</v>
      </c>
      <c r="B375" s="3">
        <v>5841.84</v>
      </c>
      <c r="C375" s="16">
        <f t="shared" si="9"/>
        <v>2.6176684058447419E-2</v>
      </c>
      <c r="D375" s="16">
        <v>-5.8069199128962801E-3</v>
      </c>
    </row>
    <row r="376" spans="1:4" ht="15" thickBot="1">
      <c r="A376" s="15" t="s">
        <v>376</v>
      </c>
      <c r="B376" s="3">
        <v>5963.32</v>
      </c>
      <c r="C376" s="16">
        <f t="shared" si="9"/>
        <v>-2.0371202618675421E-2</v>
      </c>
      <c r="D376" s="16">
        <v>-5.8195127530595858E-3</v>
      </c>
    </row>
    <row r="377" spans="1:4" ht="15" thickBot="1">
      <c r="A377" s="15" t="s">
        <v>377</v>
      </c>
      <c r="B377" s="3">
        <v>5909.35</v>
      </c>
      <c r="C377" s="16">
        <f t="shared" si="9"/>
        <v>9.1329841691556446E-3</v>
      </c>
      <c r="D377" s="16">
        <v>-5.8953632063218908E-3</v>
      </c>
    </row>
    <row r="378" spans="1:4" ht="15" thickBot="1">
      <c r="A378" s="15" t="s">
        <v>378</v>
      </c>
      <c r="B378" s="3">
        <v>5859.85</v>
      </c>
      <c r="C378" s="16">
        <f t="shared" si="9"/>
        <v>8.4473152043140765E-3</v>
      </c>
      <c r="D378" s="16">
        <v>-5.9019813794629616E-3</v>
      </c>
    </row>
    <row r="379" spans="1:4" ht="15" thickBot="1">
      <c r="A379" s="15" t="s">
        <v>379</v>
      </c>
      <c r="B379" s="3">
        <v>5876.27</v>
      </c>
      <c r="C379" s="16">
        <f t="shared" si="9"/>
        <v>-2.7942895748493957E-3</v>
      </c>
      <c r="D379" s="16">
        <v>-5.9038197638472401E-3</v>
      </c>
    </row>
    <row r="380" spans="1:4" ht="15" thickBot="1">
      <c r="A380" s="15" t="s">
        <v>380</v>
      </c>
      <c r="B380" s="3">
        <v>5674.14</v>
      </c>
      <c r="C380" s="16">
        <f t="shared" si="9"/>
        <v>3.5623019523663535E-2</v>
      </c>
      <c r="D380" s="16">
        <v>-5.9274700443963102E-3</v>
      </c>
    </row>
    <row r="381" spans="1:4" ht="15" thickBot="1">
      <c r="A381" s="15" t="s">
        <v>381</v>
      </c>
      <c r="B381" s="3">
        <v>5867.16</v>
      </c>
      <c r="C381" s="16">
        <f t="shared" si="9"/>
        <v>-3.2898369909802994E-2</v>
      </c>
      <c r="D381" s="16">
        <v>-6.052846001629586E-3</v>
      </c>
    </row>
    <row r="382" spans="1:4" ht="15" thickBot="1">
      <c r="A382" s="15" t="s">
        <v>382</v>
      </c>
      <c r="B382" s="3">
        <v>5951.98</v>
      </c>
      <c r="C382" s="16">
        <f t="shared" si="9"/>
        <v>-1.425071992849436E-2</v>
      </c>
      <c r="D382" s="16">
        <v>-6.0662698998246167E-3</v>
      </c>
    </row>
    <row r="383" spans="1:4" ht="15" thickBot="1">
      <c r="A383" s="15" t="s">
        <v>383</v>
      </c>
      <c r="B383" s="3">
        <v>5853.43</v>
      </c>
      <c r="C383" s="16">
        <f t="shared" si="9"/>
        <v>1.6836282316522011E-2</v>
      </c>
      <c r="D383" s="16">
        <v>-6.1598451561860612E-3</v>
      </c>
    </row>
    <row r="384" spans="1:4" ht="15" thickBot="1">
      <c r="A384" s="15" t="s">
        <v>384</v>
      </c>
      <c r="B384" s="3">
        <v>5761.5</v>
      </c>
      <c r="C384" s="16">
        <f t="shared" si="9"/>
        <v>1.5955914258439785E-2</v>
      </c>
      <c r="D384" s="16">
        <v>-6.2041968601510566E-3</v>
      </c>
    </row>
    <row r="385" spans="1:4" ht="15" thickBot="1">
      <c r="A385" s="15" t="s">
        <v>385</v>
      </c>
      <c r="B385" s="3">
        <v>5648.13</v>
      </c>
      <c r="C385" s="16">
        <f t="shared" si="9"/>
        <v>2.0072130067827709E-2</v>
      </c>
      <c r="D385" s="16">
        <v>-6.2466223733984583E-3</v>
      </c>
    </row>
    <row r="386" spans="1:4" ht="15" thickBot="1">
      <c r="A386" s="15" t="s">
        <v>386</v>
      </c>
      <c r="B386" s="3">
        <v>5803.59</v>
      </c>
      <c r="C386" s="16">
        <f t="shared" si="9"/>
        <v>-2.6786868128175878E-2</v>
      </c>
      <c r="D386" s="16">
        <v>-6.3407616950487133E-3</v>
      </c>
    </row>
    <row r="387" spans="1:4" ht="15" thickBot="1">
      <c r="A387" s="15" t="s">
        <v>387</v>
      </c>
      <c r="B387" s="3">
        <v>5919.59</v>
      </c>
      <c r="C387" s="16">
        <f t="shared" si="9"/>
        <v>-1.959595174665818E-2</v>
      </c>
      <c r="D387" s="16">
        <v>-6.3480679582480493E-3</v>
      </c>
    </row>
    <row r="388" spans="1:4" ht="15" thickBot="1">
      <c r="A388" s="15" t="s">
        <v>388</v>
      </c>
      <c r="B388" s="3">
        <v>5976.5</v>
      </c>
      <c r="C388" s="16">
        <f t="shared" ref="C388:C451" si="10">B387/B388-1</f>
        <v>-9.5222956579937845E-3</v>
      </c>
      <c r="D388" s="16">
        <v>-6.3690152909002817E-3</v>
      </c>
    </row>
    <row r="389" spans="1:4" ht="15" thickBot="1">
      <c r="A389" s="15" t="s">
        <v>389</v>
      </c>
      <c r="B389" s="3">
        <v>6005.21</v>
      </c>
      <c r="C389" s="16">
        <f t="shared" si="10"/>
        <v>-4.7808486297731267E-3</v>
      </c>
      <c r="D389" s="16">
        <v>-6.3824869330511014E-3</v>
      </c>
    </row>
    <row r="390" spans="1:4" ht="15" thickBot="1">
      <c r="A390" s="15" t="s">
        <v>390</v>
      </c>
      <c r="B390" s="3">
        <v>5995.71</v>
      </c>
      <c r="C390" s="16">
        <f t="shared" si="10"/>
        <v>1.5844662266855103E-3</v>
      </c>
      <c r="D390" s="16">
        <v>-6.3879793495510429E-3</v>
      </c>
    </row>
    <row r="391" spans="1:4" ht="15" thickBot="1">
      <c r="A391" s="15" t="s">
        <v>391</v>
      </c>
      <c r="B391" s="3">
        <v>6357.86</v>
      </c>
      <c r="C391" s="16">
        <f t="shared" si="10"/>
        <v>-5.6960990018654067E-2</v>
      </c>
      <c r="D391" s="16">
        <v>-6.4578122571254948E-3</v>
      </c>
    </row>
    <row r="392" spans="1:4" ht="15" thickBot="1">
      <c r="A392" s="15" t="s">
        <v>392</v>
      </c>
      <c r="B392" s="3">
        <v>6558.49</v>
      </c>
      <c r="C392" s="16">
        <f t="shared" si="10"/>
        <v>-3.059088296238921E-2</v>
      </c>
      <c r="D392" s="16">
        <v>-6.5761227352091334E-3</v>
      </c>
    </row>
    <row r="393" spans="1:4" ht="15" thickBot="1">
      <c r="A393" s="15" t="s">
        <v>393</v>
      </c>
      <c r="B393" s="3">
        <v>6561.33</v>
      </c>
      <c r="C393" s="16">
        <f t="shared" si="10"/>
        <v>-4.3283907378532938E-4</v>
      </c>
      <c r="D393" s="16">
        <v>-6.6660019986413133E-3</v>
      </c>
    </row>
    <row r="394" spans="1:4" ht="15" thickBot="1">
      <c r="A394" s="15" t="s">
        <v>394</v>
      </c>
      <c r="B394" s="3">
        <v>6583.06</v>
      </c>
      <c r="C394" s="16">
        <f t="shared" si="10"/>
        <v>-3.3008965435528115E-3</v>
      </c>
      <c r="D394" s="16">
        <v>-6.9422109320061987E-3</v>
      </c>
    </row>
    <row r="395" spans="1:4" ht="15" thickBot="1">
      <c r="A395" s="15" t="s">
        <v>395</v>
      </c>
      <c r="B395" s="3">
        <v>6519.09</v>
      </c>
      <c r="C395" s="16">
        <f t="shared" si="10"/>
        <v>9.812719259896685E-3</v>
      </c>
      <c r="D395" s="16">
        <v>-6.9634313546339532E-3</v>
      </c>
    </row>
    <row r="396" spans="1:4" ht="15" thickBot="1">
      <c r="A396" s="15" t="s">
        <v>396</v>
      </c>
      <c r="B396" s="3">
        <v>6557.25</v>
      </c>
      <c r="C396" s="16">
        <f t="shared" si="10"/>
        <v>-5.8195127530595858E-3</v>
      </c>
      <c r="D396" s="16">
        <v>-7.0445869048475496E-3</v>
      </c>
    </row>
    <row r="397" spans="1:4" ht="15" thickBot="1">
      <c r="A397" s="15" t="s">
        <v>397</v>
      </c>
      <c r="B397" s="3">
        <v>6374.23</v>
      </c>
      <c r="C397" s="16">
        <f t="shared" si="10"/>
        <v>2.8712487625956351E-2</v>
      </c>
      <c r="D397" s="16">
        <v>-7.0455271797553731E-3</v>
      </c>
    </row>
    <row r="398" spans="1:4" ht="15" thickBot="1">
      <c r="A398" s="15" t="s">
        <v>398</v>
      </c>
      <c r="B398" s="3">
        <v>6230.61</v>
      </c>
      <c r="C398" s="16">
        <f t="shared" si="10"/>
        <v>2.3050712530554796E-2</v>
      </c>
      <c r="D398" s="16">
        <v>-7.0691050634630326E-3</v>
      </c>
    </row>
    <row r="399" spans="1:4" ht="15" thickBot="1">
      <c r="A399" s="15" t="s">
        <v>399</v>
      </c>
      <c r="B399" s="3">
        <v>6151.56</v>
      </c>
      <c r="C399" s="16">
        <f t="shared" si="10"/>
        <v>1.2850398923199835E-2</v>
      </c>
      <c r="D399" s="16">
        <v>-7.1254335409888236E-3</v>
      </c>
    </row>
    <row r="400" spans="1:4" ht="15" thickBot="1">
      <c r="A400" s="15" t="s">
        <v>400</v>
      </c>
      <c r="B400" s="3">
        <v>6190.86</v>
      </c>
      <c r="C400" s="16">
        <f t="shared" si="10"/>
        <v>-6.3480679582480493E-3</v>
      </c>
      <c r="D400" s="16">
        <v>-7.3297232422236958E-3</v>
      </c>
    </row>
    <row r="401" spans="1:4" ht="15" thickBot="1">
      <c r="A401" s="15" t="s">
        <v>401</v>
      </c>
      <c r="B401" s="3">
        <v>6156.09</v>
      </c>
      <c r="C401" s="16">
        <f t="shared" si="10"/>
        <v>5.6480655740900332E-3</v>
      </c>
      <c r="D401" s="16">
        <v>-7.3907325377806643E-3</v>
      </c>
    </row>
    <row r="402" spans="1:4" ht="15" thickBot="1">
      <c r="A402" s="15" t="s">
        <v>402</v>
      </c>
      <c r="B402" s="3">
        <v>6052.07</v>
      </c>
      <c r="C402" s="16">
        <f t="shared" si="10"/>
        <v>1.7187507745283881E-2</v>
      </c>
      <c r="D402" s="16">
        <v>-7.5900071528862689E-3</v>
      </c>
    </row>
    <row r="403" spans="1:4" ht="15" thickBot="1">
      <c r="A403" s="15" t="s">
        <v>403</v>
      </c>
      <c r="B403" s="3">
        <v>5940.44</v>
      </c>
      <c r="C403" s="16">
        <f t="shared" si="10"/>
        <v>1.8791537327201402E-2</v>
      </c>
      <c r="D403" s="16">
        <v>-7.6173446158418479E-3</v>
      </c>
    </row>
    <row r="404" spans="1:4" ht="15" thickBot="1">
      <c r="A404" s="15" t="s">
        <v>404</v>
      </c>
      <c r="B404" s="3">
        <v>5841.24</v>
      </c>
      <c r="C404" s="16">
        <f t="shared" si="10"/>
        <v>1.698269545507447E-2</v>
      </c>
      <c r="D404" s="16">
        <v>-7.7392617997713575E-3</v>
      </c>
    </row>
    <row r="405" spans="1:4" ht="15" thickBot="1">
      <c r="A405" s="15" t="s">
        <v>405</v>
      </c>
      <c r="B405" s="3">
        <v>5861.99</v>
      </c>
      <c r="C405" s="16">
        <f t="shared" si="10"/>
        <v>-3.5397535649156486E-3</v>
      </c>
      <c r="D405" s="16">
        <v>-7.7570077984004948E-3</v>
      </c>
    </row>
    <row r="406" spans="1:4" ht="15" thickBot="1">
      <c r="A406" s="15" t="s">
        <v>406</v>
      </c>
      <c r="B406" s="3">
        <v>5846.67</v>
      </c>
      <c r="C406" s="16">
        <f t="shared" si="10"/>
        <v>2.620294971325432E-3</v>
      </c>
      <c r="D406" s="16">
        <v>-7.7838827838828673E-3</v>
      </c>
    </row>
    <row r="407" spans="1:4" ht="15" thickBot="1">
      <c r="A407" s="15" t="s">
        <v>407</v>
      </c>
      <c r="B407" s="3">
        <v>5840.7</v>
      </c>
      <c r="C407" s="16">
        <f t="shared" si="10"/>
        <v>1.0221377574606283E-3</v>
      </c>
      <c r="D407" s="16">
        <v>-7.7982535470193515E-3</v>
      </c>
    </row>
    <row r="408" spans="1:4" ht="15" thickBot="1">
      <c r="A408" s="15" t="s">
        <v>408</v>
      </c>
      <c r="B408" s="3">
        <v>5770.95</v>
      </c>
      <c r="C408" s="16">
        <f t="shared" si="10"/>
        <v>1.2086398253320585E-2</v>
      </c>
      <c r="D408" s="16">
        <v>-8.0998738485705823E-3</v>
      </c>
    </row>
    <row r="409" spans="1:4" ht="15" thickBot="1">
      <c r="A409" s="15" t="s">
        <v>409</v>
      </c>
      <c r="B409" s="3">
        <v>6002.97</v>
      </c>
      <c r="C409" s="16">
        <f t="shared" si="10"/>
        <v>-3.8650867820428925E-2</v>
      </c>
      <c r="D409" s="16">
        <v>-8.101082864169884E-3</v>
      </c>
    </row>
    <row r="410" spans="1:4" ht="15" thickBot="1">
      <c r="A410" s="15" t="s">
        <v>410</v>
      </c>
      <c r="B410" s="3">
        <v>5899.25</v>
      </c>
      <c r="C410" s="16">
        <f t="shared" si="10"/>
        <v>1.758189600372928E-2</v>
      </c>
      <c r="D410" s="16">
        <v>-8.1780323729484516E-3</v>
      </c>
    </row>
    <row r="411" spans="1:4" ht="15" thickBot="1">
      <c r="A411" s="15" t="s">
        <v>411</v>
      </c>
      <c r="B411" s="3">
        <v>6145.74</v>
      </c>
      <c r="C411" s="16">
        <f t="shared" si="10"/>
        <v>-4.0107456547136655E-2</v>
      </c>
      <c r="D411" s="16">
        <v>-8.1808963826374148E-3</v>
      </c>
    </row>
    <row r="412" spans="1:4" ht="15" thickBot="1">
      <c r="A412" s="15" t="s">
        <v>412</v>
      </c>
      <c r="B412" s="3">
        <v>6251.35</v>
      </c>
      <c r="C412" s="16">
        <f t="shared" si="10"/>
        <v>-1.6893950906604283E-2</v>
      </c>
      <c r="D412" s="16">
        <v>-8.2063440744332139E-3</v>
      </c>
    </row>
    <row r="413" spans="1:4" ht="15" thickBot="1">
      <c r="A413" s="15" t="s">
        <v>413</v>
      </c>
      <c r="B413" s="3">
        <v>6287.57</v>
      </c>
      <c r="C413" s="16">
        <f t="shared" si="10"/>
        <v>-5.7605720492971413E-3</v>
      </c>
      <c r="D413" s="16">
        <v>-8.2713621371357515E-3</v>
      </c>
    </row>
    <row r="414" spans="1:4" ht="15" thickBot="1">
      <c r="A414" s="15" t="s">
        <v>414</v>
      </c>
      <c r="B414" s="3">
        <v>6223.75</v>
      </c>
      <c r="C414" s="16">
        <f t="shared" si="10"/>
        <v>1.0254267925286165E-2</v>
      </c>
      <c r="D414" s="16">
        <v>-8.4825289344399035E-3</v>
      </c>
    </row>
    <row r="415" spans="1:4" ht="15" thickBot="1">
      <c r="A415" s="15" t="s">
        <v>415</v>
      </c>
      <c r="B415" s="3">
        <v>6085.8</v>
      </c>
      <c r="C415" s="16">
        <f t="shared" si="10"/>
        <v>2.266752111472603E-2</v>
      </c>
      <c r="D415" s="16">
        <v>-8.4886739944963763E-3</v>
      </c>
    </row>
    <row r="416" spans="1:4" ht="15" thickBot="1">
      <c r="A416" s="15" t="s">
        <v>416</v>
      </c>
      <c r="B416" s="3">
        <v>6042.32</v>
      </c>
      <c r="C416" s="16">
        <f t="shared" si="10"/>
        <v>7.195911504190633E-3</v>
      </c>
      <c r="D416" s="16">
        <v>-8.6193814683297454E-3</v>
      </c>
    </row>
    <row r="417" spans="1:4" ht="15" thickBot="1">
      <c r="A417" s="15" t="s">
        <v>417</v>
      </c>
      <c r="B417" s="3">
        <v>6198.72</v>
      </c>
      <c r="C417" s="16">
        <f t="shared" si="10"/>
        <v>-2.5231015435444815E-2</v>
      </c>
      <c r="D417" s="16">
        <v>-8.6323300239073975E-3</v>
      </c>
    </row>
    <row r="418" spans="1:4" ht="15" thickBot="1">
      <c r="A418" s="15" t="s">
        <v>418</v>
      </c>
      <c r="B418" s="3">
        <v>6199.77</v>
      </c>
      <c r="C418" s="16">
        <f t="shared" si="10"/>
        <v>-1.6936112146093141E-4</v>
      </c>
      <c r="D418" s="16">
        <v>-8.6492686222445769E-3</v>
      </c>
    </row>
    <row r="419" spans="1:4" ht="15" thickBot="1">
      <c r="A419" s="15" t="s">
        <v>419</v>
      </c>
      <c r="B419" s="3">
        <v>6321.75</v>
      </c>
      <c r="C419" s="16">
        <f t="shared" si="10"/>
        <v>-1.9295290069996418E-2</v>
      </c>
      <c r="D419" s="16">
        <v>-8.8380546059434462E-3</v>
      </c>
    </row>
    <row r="420" spans="1:4" ht="15" thickBot="1">
      <c r="A420" s="15" t="s">
        <v>420</v>
      </c>
      <c r="B420" s="3">
        <v>6131.61</v>
      </c>
      <c r="C420" s="16">
        <f t="shared" si="10"/>
        <v>3.1009800036205792E-2</v>
      </c>
      <c r="D420" s="16">
        <v>-8.8605490643108853E-3</v>
      </c>
    </row>
    <row r="421" spans="1:4" ht="15" thickBot="1">
      <c r="A421" s="15" t="s">
        <v>421</v>
      </c>
      <c r="B421" s="3">
        <v>5809.11</v>
      </c>
      <c r="C421" s="16">
        <f t="shared" si="10"/>
        <v>5.5516249477114421E-2</v>
      </c>
      <c r="D421" s="16">
        <v>-8.8765042303846631E-3</v>
      </c>
    </row>
    <row r="422" spans="1:4" ht="15" thickBot="1">
      <c r="A422" s="15" t="s">
        <v>422</v>
      </c>
      <c r="B422" s="3">
        <v>5857.56</v>
      </c>
      <c r="C422" s="16">
        <f t="shared" si="10"/>
        <v>-8.2713621371357515E-3</v>
      </c>
      <c r="D422" s="16">
        <v>-8.881419706904925E-3</v>
      </c>
    </row>
    <row r="423" spans="1:4" ht="15" thickBot="1">
      <c r="A423" s="15" t="s">
        <v>423</v>
      </c>
      <c r="B423" s="3">
        <v>5750.51</v>
      </c>
      <c r="C423" s="16">
        <f t="shared" si="10"/>
        <v>1.8615740169132922E-2</v>
      </c>
      <c r="D423" s="16">
        <v>-8.8830780724691305E-3</v>
      </c>
    </row>
    <row r="424" spans="1:4" ht="15" thickBot="1">
      <c r="A424" s="15" t="s">
        <v>424</v>
      </c>
      <c r="B424" s="3">
        <v>5566.24</v>
      </c>
      <c r="C424" s="16">
        <f t="shared" si="10"/>
        <v>3.3104932593635894E-2</v>
      </c>
      <c r="D424" s="16">
        <v>-8.9945107805735613E-3</v>
      </c>
    </row>
    <row r="425" spans="1:4" ht="15" thickBot="1">
      <c r="A425" s="15" t="s">
        <v>425</v>
      </c>
      <c r="B425" s="3">
        <v>5564.2</v>
      </c>
      <c r="C425" s="16">
        <f t="shared" si="10"/>
        <v>3.6662952445998265E-4</v>
      </c>
      <c r="D425" s="16">
        <v>-9.1403487727156341E-3</v>
      </c>
    </row>
    <row r="426" spans="1:4" ht="15" thickBot="1">
      <c r="A426" s="15" t="s">
        <v>426</v>
      </c>
      <c r="B426" s="3">
        <v>5634.55</v>
      </c>
      <c r="C426" s="16">
        <f t="shared" si="10"/>
        <v>-1.2485469114658754E-2</v>
      </c>
      <c r="D426" s="16">
        <v>-9.1586065222972746E-3</v>
      </c>
    </row>
    <row r="427" spans="1:4" ht="15" thickBot="1">
      <c r="A427" s="15" t="s">
        <v>427</v>
      </c>
      <c r="B427" s="3">
        <v>5685.69</v>
      </c>
      <c r="C427" s="16">
        <f t="shared" si="10"/>
        <v>-8.9945107805735613E-3</v>
      </c>
      <c r="D427" s="16">
        <v>-9.1627806659378974E-3</v>
      </c>
    </row>
    <row r="428" spans="1:4" ht="15" thickBot="1">
      <c r="A428" s="15" t="s">
        <v>428</v>
      </c>
      <c r="B428" s="3">
        <v>5834.63</v>
      </c>
      <c r="C428" s="16">
        <f t="shared" si="10"/>
        <v>-2.5526897164001916E-2</v>
      </c>
      <c r="D428" s="16">
        <v>-9.2517332701748112E-3</v>
      </c>
    </row>
    <row r="429" spans="1:4" ht="15" thickBot="1">
      <c r="A429" s="15" t="s">
        <v>429</v>
      </c>
      <c r="B429" s="3">
        <v>5695.49</v>
      </c>
      <c r="C429" s="16">
        <f t="shared" si="10"/>
        <v>2.4429855903530751E-2</v>
      </c>
      <c r="D429" s="16">
        <v>-9.3118669917408026E-3</v>
      </c>
    </row>
    <row r="430" spans="1:4" ht="15" thickBot="1">
      <c r="A430" s="15" t="s">
        <v>430</v>
      </c>
      <c r="B430" s="3">
        <v>5553.16</v>
      </c>
      <c r="C430" s="16">
        <f t="shared" si="10"/>
        <v>2.5630451850838121E-2</v>
      </c>
      <c r="D430" s="16">
        <v>-9.4300000792436611E-3</v>
      </c>
    </row>
    <row r="431" spans="1:4" ht="15" thickBot="1">
      <c r="A431" s="15" t="s">
        <v>431</v>
      </c>
      <c r="B431" s="3">
        <v>5589.92</v>
      </c>
      <c r="C431" s="16">
        <f t="shared" si="10"/>
        <v>-6.5761227352091334E-3</v>
      </c>
      <c r="D431" s="16">
        <v>-9.487464333428397E-3</v>
      </c>
    </row>
    <row r="432" spans="1:4" ht="15" thickBot="1">
      <c r="A432" s="15" t="s">
        <v>432</v>
      </c>
      <c r="B432" s="3">
        <v>5804.03</v>
      </c>
      <c r="C432" s="16">
        <f t="shared" si="10"/>
        <v>-3.6889885131537903E-2</v>
      </c>
      <c r="D432" s="16">
        <v>-9.5222956579937845E-3</v>
      </c>
    </row>
    <row r="433" spans="1:4" ht="15" thickBot="1">
      <c r="A433" s="15" t="s">
        <v>433</v>
      </c>
      <c r="B433" s="3">
        <v>5458.94</v>
      </c>
      <c r="C433" s="16">
        <f t="shared" si="10"/>
        <v>6.3215569322982113E-2</v>
      </c>
      <c r="D433" s="16">
        <v>-9.5613370138878384E-3</v>
      </c>
    </row>
    <row r="434" spans="1:4" ht="15" thickBot="1">
      <c r="A434" s="15" t="s">
        <v>434</v>
      </c>
      <c r="B434" s="3">
        <v>5125.79</v>
      </c>
      <c r="C434" s="16">
        <f t="shared" si="10"/>
        <v>6.4994859329000843E-2</v>
      </c>
      <c r="D434" s="16">
        <v>-9.615916554765902E-3</v>
      </c>
    </row>
    <row r="435" spans="1:4" ht="15" thickBot="1">
      <c r="A435" s="15" t="s">
        <v>435</v>
      </c>
      <c r="B435" s="3">
        <v>5084.75</v>
      </c>
      <c r="C435" s="16">
        <f t="shared" si="10"/>
        <v>8.071193274005628E-3</v>
      </c>
      <c r="D435" s="16">
        <v>-9.6877556074169702E-3</v>
      </c>
    </row>
    <row r="436" spans="1:4" ht="15" thickBot="1">
      <c r="A436" s="15" t="s">
        <v>436</v>
      </c>
      <c r="B436" s="3">
        <v>4957.5</v>
      </c>
      <c r="C436" s="16">
        <f t="shared" si="10"/>
        <v>2.566817952597078E-2</v>
      </c>
      <c r="D436" s="16">
        <v>-9.7976102623686945E-3</v>
      </c>
    </row>
    <row r="437" spans="1:4" ht="15" thickBot="1">
      <c r="A437" s="15" t="s">
        <v>437</v>
      </c>
      <c r="B437" s="3">
        <v>4982.47</v>
      </c>
      <c r="C437" s="16">
        <f t="shared" si="10"/>
        <v>-5.0115705664058874E-3</v>
      </c>
      <c r="D437" s="16">
        <v>-9.8357881528901014E-3</v>
      </c>
    </row>
    <row r="438" spans="1:4" ht="15" thickBot="1">
      <c r="A438" s="15" t="s">
        <v>438</v>
      </c>
      <c r="B438" s="3">
        <v>4901.03</v>
      </c>
      <c r="C438" s="16">
        <f t="shared" si="10"/>
        <v>1.6616915219862083E-2</v>
      </c>
      <c r="D438" s="16">
        <v>-9.8492390840563271E-3</v>
      </c>
    </row>
    <row r="439" spans="1:4" ht="15" thickBot="1">
      <c r="A439" s="15" t="s">
        <v>439</v>
      </c>
      <c r="B439" s="3">
        <v>4839.3500000000004</v>
      </c>
      <c r="C439" s="16">
        <f t="shared" si="10"/>
        <v>1.2745513343733972E-2</v>
      </c>
      <c r="D439" s="16">
        <v>-1.0081489170141067E-2</v>
      </c>
    </row>
    <row r="440" spans="1:4" ht="15" thickBot="1">
      <c r="A440" s="15" t="s">
        <v>440</v>
      </c>
      <c r="B440" s="3">
        <v>4894.2700000000004</v>
      </c>
      <c r="C440" s="16">
        <f t="shared" si="10"/>
        <v>-1.1221285298931183E-2</v>
      </c>
      <c r="D440" s="16">
        <v>-1.0271045009718205E-2</v>
      </c>
    </row>
    <row r="441" spans="1:4" ht="15" thickBot="1">
      <c r="A441" s="15" t="s">
        <v>441</v>
      </c>
      <c r="B441" s="3">
        <v>4851.68</v>
      </c>
      <c r="C441" s="16">
        <f t="shared" si="10"/>
        <v>8.7784025327308779E-3</v>
      </c>
      <c r="D441" s="16">
        <v>-1.0298392120825728E-2</v>
      </c>
    </row>
    <row r="442" spans="1:4" ht="15" thickBot="1">
      <c r="A442" s="15" t="s">
        <v>442</v>
      </c>
      <c r="B442" s="3">
        <v>4860.49</v>
      </c>
      <c r="C442" s="16">
        <f t="shared" si="10"/>
        <v>-1.8125744523699305E-3</v>
      </c>
      <c r="D442" s="16">
        <v>-1.0336565992640101E-2</v>
      </c>
    </row>
    <row r="443" spans="1:4" ht="15" thickBot="1">
      <c r="A443" s="15" t="s">
        <v>443</v>
      </c>
      <c r="B443" s="3">
        <v>4898.3999999999996</v>
      </c>
      <c r="C443" s="16">
        <f t="shared" si="10"/>
        <v>-7.7392617997713575E-3</v>
      </c>
      <c r="D443" s="16">
        <v>-1.0340257002629638E-2</v>
      </c>
    </row>
    <row r="444" spans="1:4" ht="15" thickBot="1">
      <c r="A444" s="15" t="s">
        <v>444</v>
      </c>
      <c r="B444" s="3">
        <v>4822.93</v>
      </c>
      <c r="C444" s="16">
        <f t="shared" si="10"/>
        <v>1.5648164082829208E-2</v>
      </c>
      <c r="D444" s="16">
        <v>-1.0392309690828827E-2</v>
      </c>
    </row>
    <row r="445" spans="1:4" ht="15" thickBot="1">
      <c r="A445" s="15" t="s">
        <v>445</v>
      </c>
      <c r="B445" s="3">
        <v>4752.3900000000003</v>
      </c>
      <c r="C445" s="16">
        <f t="shared" si="10"/>
        <v>1.4843057914017965E-2</v>
      </c>
      <c r="D445" s="16">
        <v>-1.0504311099957864E-2</v>
      </c>
    </row>
    <row r="446" spans="1:4" ht="15" thickBot="1">
      <c r="A446" s="15" t="s">
        <v>446</v>
      </c>
      <c r="B446" s="3">
        <v>4797.91</v>
      </c>
      <c r="C446" s="16">
        <f t="shared" si="10"/>
        <v>-9.487464333428397E-3</v>
      </c>
      <c r="D446" s="16">
        <v>-1.0517936145630791E-2</v>
      </c>
    </row>
    <row r="447" spans="1:4" ht="15" thickBot="1">
      <c r="A447" s="15" t="s">
        <v>447</v>
      </c>
      <c r="B447" s="3">
        <v>4845.57</v>
      </c>
      <c r="C447" s="16">
        <f t="shared" si="10"/>
        <v>-9.8357881528901014E-3</v>
      </c>
      <c r="D447" s="16">
        <v>-1.0575413046930549E-2</v>
      </c>
    </row>
    <row r="448" spans="1:4" ht="15" thickBot="1">
      <c r="A448" s="15" t="s">
        <v>448</v>
      </c>
      <c r="B448" s="3">
        <v>4835.5200000000004</v>
      </c>
      <c r="C448" s="16">
        <f t="shared" si="10"/>
        <v>2.0783700615443212E-3</v>
      </c>
      <c r="D448" s="16">
        <v>-1.0854386666767413E-2</v>
      </c>
    </row>
    <row r="449" spans="1:4" ht="15" thickBot="1">
      <c r="A449" s="15" t="s">
        <v>449</v>
      </c>
      <c r="B449" s="3">
        <v>4779.3500000000004</v>
      </c>
      <c r="C449" s="16">
        <f t="shared" si="10"/>
        <v>1.1752644188017136E-2</v>
      </c>
      <c r="D449" s="16">
        <v>-1.1018138430722857E-2</v>
      </c>
    </row>
    <row r="450" spans="1:4" ht="15" thickBot="1">
      <c r="A450" s="15" t="s">
        <v>450</v>
      </c>
      <c r="B450" s="3">
        <v>4720.55</v>
      </c>
      <c r="C450" s="16">
        <f t="shared" si="10"/>
        <v>1.2456175657497681E-2</v>
      </c>
      <c r="D450" s="16">
        <v>-1.1077795421682635E-2</v>
      </c>
    </row>
    <row r="451" spans="1:4" ht="15" thickBot="1">
      <c r="A451" s="15" t="s">
        <v>451</v>
      </c>
      <c r="B451" s="3">
        <v>4654.24</v>
      </c>
      <c r="C451" s="16">
        <f t="shared" si="10"/>
        <v>1.4247224036577411E-2</v>
      </c>
      <c r="D451" s="16">
        <v>-1.1107218580963529E-2</v>
      </c>
    </row>
    <row r="452" spans="1:4" ht="15" thickBot="1">
      <c r="A452" s="15" t="s">
        <v>452</v>
      </c>
      <c r="B452" s="3">
        <v>4702.54</v>
      </c>
      <c r="C452" s="16">
        <f t="shared" ref="C452:C515" si="11">B451/B452-1</f>
        <v>-1.0271045009718205E-2</v>
      </c>
      <c r="D452" s="16">
        <v>-1.1111592310976026E-2</v>
      </c>
    </row>
    <row r="453" spans="1:4" ht="15" thickBot="1">
      <c r="A453" s="15" t="s">
        <v>453</v>
      </c>
      <c r="B453" s="3">
        <v>4698.66</v>
      </c>
      <c r="C453" s="16">
        <f t="shared" si="11"/>
        <v>8.2576734643491356E-4</v>
      </c>
      <c r="D453" s="16">
        <v>-1.1116819362388286E-2</v>
      </c>
    </row>
    <row r="454" spans="1:4" ht="15" thickBot="1">
      <c r="A454" s="15" t="s">
        <v>454</v>
      </c>
      <c r="B454" s="3">
        <v>4687.87</v>
      </c>
      <c r="C454" s="16">
        <f t="shared" si="11"/>
        <v>2.3016849869983425E-3</v>
      </c>
      <c r="D454" s="16">
        <v>-1.1126956300582247E-2</v>
      </c>
    </row>
    <row r="455" spans="1:4" ht="15" thickBot="1">
      <c r="A455" s="15" t="s">
        <v>455</v>
      </c>
      <c r="B455" s="3">
        <v>4379.6400000000003</v>
      </c>
      <c r="C455" s="16">
        <f t="shared" si="11"/>
        <v>7.0377930606168482E-2</v>
      </c>
      <c r="D455" s="16">
        <v>-1.1196897331849032E-2</v>
      </c>
    </row>
    <row r="456" spans="1:4" ht="15" thickBot="1">
      <c r="A456" s="15" t="s">
        <v>456</v>
      </c>
      <c r="B456" s="3">
        <v>4304.57</v>
      </c>
      <c r="C456" s="16">
        <f t="shared" si="11"/>
        <v>1.7439604885040927E-2</v>
      </c>
      <c r="D456" s="16">
        <v>-1.1221285298931183E-2</v>
      </c>
    </row>
    <row r="457" spans="1:4" ht="15" thickBot="1">
      <c r="A457" s="15" t="s">
        <v>457</v>
      </c>
      <c r="B457" s="3">
        <v>4267.96</v>
      </c>
      <c r="C457" s="16">
        <f t="shared" si="11"/>
        <v>8.5778685835855573E-3</v>
      </c>
      <c r="D457" s="16">
        <v>-1.1229907273750284E-2</v>
      </c>
    </row>
    <row r="458" spans="1:4" ht="15" thickBot="1">
      <c r="A458" s="15" t="s">
        <v>458</v>
      </c>
      <c r="B458" s="3">
        <v>4173.49</v>
      </c>
      <c r="C458" s="16">
        <f t="shared" si="11"/>
        <v>2.2635731725725972E-2</v>
      </c>
      <c r="D458" s="16">
        <v>-1.1458236190120874E-2</v>
      </c>
    </row>
    <row r="459" spans="1:4" ht="15" thickBot="1">
      <c r="A459" s="15" t="s">
        <v>459</v>
      </c>
      <c r="B459" s="3">
        <v>4210.8</v>
      </c>
      <c r="C459" s="16">
        <f t="shared" si="11"/>
        <v>-8.8605490643108853E-3</v>
      </c>
      <c r="D459" s="16">
        <v>-1.1589755247404798E-2</v>
      </c>
    </row>
    <row r="460" spans="1:4" ht="15" thickBot="1">
      <c r="A460" s="15" t="s">
        <v>460</v>
      </c>
      <c r="B460" s="3">
        <v>4245.5200000000004</v>
      </c>
      <c r="C460" s="16">
        <f t="shared" si="11"/>
        <v>-8.1780323729484516E-3</v>
      </c>
      <c r="D460" s="16">
        <v>-1.1763825243218062E-2</v>
      </c>
    </row>
    <row r="461" spans="1:4" ht="15" thickBot="1">
      <c r="A461" s="15" t="s">
        <v>461</v>
      </c>
      <c r="B461" s="3">
        <v>4206.72</v>
      </c>
      <c r="C461" s="16">
        <f t="shared" si="11"/>
        <v>9.2233378974593272E-3</v>
      </c>
      <c r="D461" s="16">
        <v>-1.1960773639637101E-2</v>
      </c>
    </row>
    <row r="462" spans="1:4" ht="15" thickBot="1">
      <c r="A462" s="15" t="s">
        <v>462</v>
      </c>
      <c r="B462" s="3">
        <v>4239.01</v>
      </c>
      <c r="C462" s="16">
        <f t="shared" si="11"/>
        <v>-7.6173446158418479E-3</v>
      </c>
      <c r="D462" s="16">
        <v>-1.2092538327264757E-2</v>
      </c>
    </row>
    <row r="463" spans="1:4" ht="15" thickBot="1">
      <c r="A463" s="15" t="s">
        <v>463</v>
      </c>
      <c r="B463" s="3">
        <v>4226.92</v>
      </c>
      <c r="C463" s="16">
        <f t="shared" si="11"/>
        <v>2.8602386607743391E-3</v>
      </c>
      <c r="D463" s="16">
        <v>-1.2162884529484441E-2</v>
      </c>
    </row>
    <row r="464" spans="1:4" ht="15" thickBot="1">
      <c r="A464" s="15" t="s">
        <v>464</v>
      </c>
      <c r="B464" s="3">
        <v>4299.1499999999996</v>
      </c>
      <c r="C464" s="16">
        <f t="shared" si="11"/>
        <v>-1.680099554563097E-2</v>
      </c>
      <c r="D464" s="16">
        <v>-1.2178241628271191E-2</v>
      </c>
    </row>
    <row r="465" spans="1:4" ht="15" thickBot="1">
      <c r="A465" s="15" t="s">
        <v>465</v>
      </c>
      <c r="B465" s="3">
        <v>4199.16</v>
      </c>
      <c r="C465" s="16">
        <f t="shared" si="11"/>
        <v>2.3811905238190434E-2</v>
      </c>
      <c r="D465" s="16">
        <v>-1.223534585663133E-2</v>
      </c>
    </row>
    <row r="466" spans="1:4" ht="15" thickBot="1">
      <c r="A466" s="15" t="s">
        <v>466</v>
      </c>
      <c r="B466" s="3">
        <v>4202.54</v>
      </c>
      <c r="C466" s="16">
        <f t="shared" si="11"/>
        <v>-8.0427550957284932E-4</v>
      </c>
      <c r="D466" s="16">
        <v>-1.2280031979784889E-2</v>
      </c>
    </row>
    <row r="467" spans="1:4" ht="15" thickBot="1">
      <c r="A467" s="15" t="s">
        <v>467</v>
      </c>
      <c r="B467" s="3">
        <v>4255.22</v>
      </c>
      <c r="C467" s="16">
        <f t="shared" si="11"/>
        <v>-1.2380088456061089E-2</v>
      </c>
      <c r="D467" s="16">
        <v>-1.2380088456061089E-2</v>
      </c>
    </row>
    <row r="468" spans="1:4" ht="15" thickBot="1">
      <c r="A468" s="15" t="s">
        <v>468</v>
      </c>
      <c r="B468" s="3">
        <v>4159.96</v>
      </c>
      <c r="C468" s="16">
        <f t="shared" si="11"/>
        <v>2.2899258646717824E-2</v>
      </c>
      <c r="D468" s="16">
        <v>-1.2485469114658754E-2</v>
      </c>
    </row>
    <row r="469" spans="1:4" ht="15" thickBot="1">
      <c r="A469" s="15" t="s">
        <v>469</v>
      </c>
      <c r="B469" s="3">
        <v>4152.99</v>
      </c>
      <c r="C469" s="16">
        <f t="shared" si="11"/>
        <v>1.6783088810712332E-3</v>
      </c>
      <c r="D469" s="16">
        <v>-1.2663710951434481E-2</v>
      </c>
    </row>
    <row r="470" spans="1:4" ht="15" thickBot="1">
      <c r="A470" s="15" t="s">
        <v>470</v>
      </c>
      <c r="B470" s="3">
        <v>4179.6099999999997</v>
      </c>
      <c r="C470" s="16">
        <f t="shared" si="11"/>
        <v>-6.3690152909002817E-3</v>
      </c>
      <c r="D470" s="16">
        <v>-1.2803316512486229E-2</v>
      </c>
    </row>
    <row r="471" spans="1:4" ht="15" thickBot="1">
      <c r="A471" s="15" t="s">
        <v>471</v>
      </c>
      <c r="B471" s="3">
        <v>4223.9799999999996</v>
      </c>
      <c r="C471" s="16">
        <f t="shared" si="11"/>
        <v>-1.0504311099957864E-2</v>
      </c>
      <c r="D471" s="16">
        <v>-1.3081460800648537E-2</v>
      </c>
    </row>
    <row r="472" spans="1:4" ht="15" thickBot="1">
      <c r="A472" s="15" t="s">
        <v>472</v>
      </c>
      <c r="B472" s="3">
        <v>4223.24</v>
      </c>
      <c r="C472" s="16">
        <f t="shared" si="11"/>
        <v>1.7522092043065207E-4</v>
      </c>
      <c r="D472" s="16">
        <v>-1.3444598980064892E-2</v>
      </c>
    </row>
    <row r="473" spans="1:4" ht="15" thickBot="1">
      <c r="A473" s="15" t="s">
        <v>473</v>
      </c>
      <c r="B473" s="3">
        <v>4167.2700000000004</v>
      </c>
      <c r="C473" s="16">
        <f t="shared" si="11"/>
        <v>1.3430855212165138E-2</v>
      </c>
      <c r="D473" s="16">
        <v>-1.3522149349721624E-2</v>
      </c>
    </row>
    <row r="474" spans="1:4" ht="15" thickBot="1">
      <c r="A474" s="15" t="s">
        <v>474</v>
      </c>
      <c r="B474" s="3">
        <v>4201.3</v>
      </c>
      <c r="C474" s="16">
        <f t="shared" si="11"/>
        <v>-8.0998738485705823E-3</v>
      </c>
      <c r="D474" s="16">
        <v>-1.3527464312413251E-2</v>
      </c>
    </row>
    <row r="475" spans="1:4" ht="15" thickBot="1">
      <c r="A475" s="15" t="s">
        <v>475</v>
      </c>
      <c r="B475" s="3">
        <v>4280.74</v>
      </c>
      <c r="C475" s="16">
        <f t="shared" si="11"/>
        <v>-1.8557539117068478E-2</v>
      </c>
      <c r="D475" s="16">
        <v>-1.3787895630574809E-2</v>
      </c>
    </row>
    <row r="476" spans="1:4" ht="15" thickBot="1">
      <c r="A476" s="15" t="s">
        <v>476</v>
      </c>
      <c r="B476" s="3">
        <v>4464.46</v>
      </c>
      <c r="C476" s="16">
        <f t="shared" si="11"/>
        <v>-4.115167343866899E-2</v>
      </c>
      <c r="D476" s="16">
        <v>-1.3873187172519397E-2</v>
      </c>
    </row>
    <row r="477" spans="1:4" ht="15" thickBot="1">
      <c r="A477" s="15" t="s">
        <v>477</v>
      </c>
      <c r="B477" s="3">
        <v>4346.3100000000004</v>
      </c>
      <c r="C477" s="16">
        <f t="shared" si="11"/>
        <v>2.7183979053495788E-2</v>
      </c>
      <c r="D477" s="16">
        <v>-1.4040458786822252E-2</v>
      </c>
    </row>
    <row r="478" spans="1:4" ht="15" thickBot="1">
      <c r="A478" s="15" t="s">
        <v>478</v>
      </c>
      <c r="B478" s="3">
        <v>4284.18</v>
      </c>
      <c r="C478" s="16">
        <f t="shared" si="11"/>
        <v>1.4502191784658836E-2</v>
      </c>
      <c r="D478" s="16">
        <v>-1.425071992849436E-2</v>
      </c>
    </row>
    <row r="479" spans="1:4" ht="15" thickBot="1">
      <c r="A479" s="15" t="s">
        <v>479</v>
      </c>
      <c r="B479" s="3">
        <v>4312.93</v>
      </c>
      <c r="C479" s="16">
        <f t="shared" si="11"/>
        <v>-6.6660019986413133E-3</v>
      </c>
      <c r="D479" s="16">
        <v>-1.4488318653988363E-2</v>
      </c>
    </row>
    <row r="480" spans="1:4" ht="15" thickBot="1">
      <c r="A480" s="15" t="s">
        <v>480</v>
      </c>
      <c r="B480" s="3">
        <v>4272.34</v>
      </c>
      <c r="C480" s="16">
        <f t="shared" si="11"/>
        <v>9.5006483566382194E-3</v>
      </c>
      <c r="D480" s="16">
        <v>-1.4646729968558203E-2</v>
      </c>
    </row>
    <row r="481" spans="1:4" ht="15" thickBot="1">
      <c r="A481" s="15" t="s">
        <v>481</v>
      </c>
      <c r="B481" s="3">
        <v>4178.76</v>
      </c>
      <c r="C481" s="16">
        <f t="shared" si="11"/>
        <v>2.2394203065024154E-2</v>
      </c>
      <c r="D481" s="16">
        <v>-1.4661194042276837E-2</v>
      </c>
    </row>
    <row r="482" spans="1:4" ht="15" thickBot="1">
      <c r="A482" s="15" t="s">
        <v>482</v>
      </c>
      <c r="B482" s="3">
        <v>4225.57</v>
      </c>
      <c r="C482" s="16">
        <f t="shared" si="11"/>
        <v>-1.1077795421682635E-2</v>
      </c>
      <c r="D482" s="16">
        <v>-1.4777509646883291E-2</v>
      </c>
    </row>
    <row r="483" spans="1:4" ht="15" thickBot="1">
      <c r="A483" s="15" t="s">
        <v>483</v>
      </c>
      <c r="B483" s="3">
        <v>4288.95</v>
      </c>
      <c r="C483" s="16">
        <f t="shared" si="11"/>
        <v>-1.4777509646883291E-2</v>
      </c>
      <c r="D483" s="16">
        <v>-1.4945016179693016E-2</v>
      </c>
    </row>
    <row r="484" spans="1:4" ht="15" thickBot="1">
      <c r="A484" s="15" t="s">
        <v>484</v>
      </c>
      <c r="B484" s="3">
        <v>4354.72</v>
      </c>
      <c r="C484" s="16">
        <f t="shared" si="11"/>
        <v>-1.5103152441488854E-2</v>
      </c>
      <c r="D484" s="16">
        <v>-1.5103152441488854E-2</v>
      </c>
    </row>
    <row r="485" spans="1:4" ht="15" thickBot="1">
      <c r="A485" s="15" t="s">
        <v>485</v>
      </c>
      <c r="B485" s="3">
        <v>4403.72</v>
      </c>
      <c r="C485" s="16">
        <f t="shared" si="11"/>
        <v>-1.1126956300582247E-2</v>
      </c>
      <c r="D485" s="16">
        <v>-1.5264263918475462E-2</v>
      </c>
    </row>
    <row r="486" spans="1:4" ht="15" thickBot="1">
      <c r="A486" s="15" t="s">
        <v>486</v>
      </c>
      <c r="B486" s="3">
        <v>4224.68</v>
      </c>
      <c r="C486" s="16">
        <f t="shared" si="11"/>
        <v>4.23795411723491E-2</v>
      </c>
      <c r="D486" s="16">
        <v>-1.5495555661562355E-2</v>
      </c>
    </row>
    <row r="487" spans="1:4" ht="15" thickBot="1">
      <c r="A487" s="15" t="s">
        <v>487</v>
      </c>
      <c r="B487" s="3">
        <v>4274.97</v>
      </c>
      <c r="C487" s="16">
        <f t="shared" si="11"/>
        <v>-1.1763825243218062E-2</v>
      </c>
      <c r="D487" s="16">
        <v>-1.5704323353572747E-2</v>
      </c>
    </row>
    <row r="488" spans="1:4" ht="15" thickBot="1">
      <c r="A488" s="15" t="s">
        <v>488</v>
      </c>
      <c r="B488" s="3">
        <v>3981.27</v>
      </c>
      <c r="C488" s="16">
        <f t="shared" si="11"/>
        <v>7.3770430038656132E-2</v>
      </c>
      <c r="D488" s="16">
        <v>-1.5770241457347511E-2</v>
      </c>
    </row>
    <row r="489" spans="1:4" ht="15" thickBot="1">
      <c r="A489" s="15" t="s">
        <v>489</v>
      </c>
      <c r="B489" s="3">
        <v>3804.57</v>
      </c>
      <c r="C489" s="16">
        <f t="shared" si="11"/>
        <v>4.6444144804800525E-2</v>
      </c>
      <c r="D489" s="16">
        <v>-1.5907967791633837E-2</v>
      </c>
    </row>
    <row r="490" spans="1:4" ht="15" thickBot="1">
      <c r="A490" s="15" t="s">
        <v>490</v>
      </c>
      <c r="B490" s="3">
        <v>3747.56</v>
      </c>
      <c r="C490" s="16">
        <f t="shared" si="11"/>
        <v>1.5212564975610965E-2</v>
      </c>
      <c r="D490" s="16">
        <v>-1.5924553887602833E-2</v>
      </c>
    </row>
    <row r="491" spans="1:4" ht="15" thickBot="1">
      <c r="A491" s="15" t="s">
        <v>491</v>
      </c>
      <c r="B491" s="3">
        <v>3719.1</v>
      </c>
      <c r="C491" s="16">
        <f t="shared" si="11"/>
        <v>7.6523890188486821E-3</v>
      </c>
      <c r="D491" s="16">
        <v>-1.6015134108007478E-2</v>
      </c>
    </row>
    <row r="492" spans="1:4" ht="15" thickBot="1">
      <c r="A492" s="15" t="s">
        <v>492</v>
      </c>
      <c r="B492" s="3">
        <v>3643.39</v>
      </c>
      <c r="C492" s="16">
        <f t="shared" si="11"/>
        <v>2.0780097656303509E-2</v>
      </c>
      <c r="D492" s="16">
        <v>-1.6074879801664665E-2</v>
      </c>
    </row>
    <row r="493" spans="1:4" ht="15" thickBot="1">
      <c r="A493" s="15" t="s">
        <v>493</v>
      </c>
      <c r="B493" s="3">
        <v>3668.86</v>
      </c>
      <c r="C493" s="16">
        <f t="shared" si="11"/>
        <v>-6.9422109320061987E-3</v>
      </c>
      <c r="D493" s="16">
        <v>-1.6206314403199973E-2</v>
      </c>
    </row>
    <row r="494" spans="1:4" ht="15" thickBot="1">
      <c r="A494" s="15" t="s">
        <v>494</v>
      </c>
      <c r="B494" s="3">
        <v>3608.02</v>
      </c>
      <c r="C494" s="16">
        <f t="shared" si="11"/>
        <v>1.6862434243712698E-2</v>
      </c>
      <c r="D494" s="16">
        <v>-1.6281574649942621E-2</v>
      </c>
    </row>
    <row r="495" spans="1:4" ht="15" thickBot="1">
      <c r="A495" s="15" t="s">
        <v>495</v>
      </c>
      <c r="B495" s="3">
        <v>3621.4</v>
      </c>
      <c r="C495" s="16">
        <f t="shared" si="11"/>
        <v>-3.6947037057492027E-3</v>
      </c>
      <c r="D495" s="16">
        <v>-1.6425742216113037E-2</v>
      </c>
    </row>
    <row r="496" spans="1:4" ht="15" thickBot="1">
      <c r="A496" s="15" t="s">
        <v>496</v>
      </c>
      <c r="B496" s="3">
        <v>3718.31</v>
      </c>
      <c r="C496" s="16">
        <f t="shared" si="11"/>
        <v>-2.6062915679434973E-2</v>
      </c>
      <c r="D496" s="16">
        <v>-1.6452175486103005E-2</v>
      </c>
    </row>
    <row r="497" spans="1:4" ht="15" thickBot="1">
      <c r="A497" s="15" t="s">
        <v>497</v>
      </c>
      <c r="B497" s="3">
        <v>3757.16</v>
      </c>
      <c r="C497" s="16">
        <f t="shared" si="11"/>
        <v>-1.0340257002629638E-2</v>
      </c>
      <c r="D497" s="16">
        <v>-1.6513516123520922E-2</v>
      </c>
    </row>
    <row r="498" spans="1:4" ht="15" thickBot="1">
      <c r="A498" s="15" t="s">
        <v>498</v>
      </c>
      <c r="B498" s="3">
        <v>3780.04</v>
      </c>
      <c r="C498" s="16">
        <f t="shared" si="11"/>
        <v>-6.052846001629586E-3</v>
      </c>
      <c r="D498" s="16">
        <v>-1.6751828062903096E-2</v>
      </c>
    </row>
    <row r="499" spans="1:4" ht="15" thickBot="1">
      <c r="A499" s="15" t="s">
        <v>499</v>
      </c>
      <c r="B499" s="3">
        <v>3788</v>
      </c>
      <c r="C499" s="16">
        <f t="shared" si="11"/>
        <v>-2.1013727560718065E-3</v>
      </c>
      <c r="D499" s="16">
        <v>-1.6767722134890306E-2</v>
      </c>
    </row>
    <row r="500" spans="1:4" ht="15" thickBot="1">
      <c r="A500" s="15" t="s">
        <v>500</v>
      </c>
      <c r="B500" s="3">
        <v>3809.24</v>
      </c>
      <c r="C500" s="16">
        <f t="shared" si="11"/>
        <v>-5.5759154056976845E-3</v>
      </c>
      <c r="D500" s="16">
        <v>-1.680099554563097E-2</v>
      </c>
    </row>
    <row r="501" spans="1:4" ht="15" thickBot="1">
      <c r="A501" s="15" t="s">
        <v>501</v>
      </c>
      <c r="B501" s="3">
        <v>3775.12</v>
      </c>
      <c r="C501" s="16">
        <f t="shared" si="11"/>
        <v>9.0381232914449328E-3</v>
      </c>
      <c r="D501" s="16">
        <v>-1.6847302428979027E-2</v>
      </c>
    </row>
    <row r="502" spans="1:4" ht="15" thickBot="1">
      <c r="A502" s="15" t="s">
        <v>502</v>
      </c>
      <c r="B502" s="3">
        <v>3689.6</v>
      </c>
      <c r="C502" s="16">
        <f t="shared" si="11"/>
        <v>2.3178664353859402E-2</v>
      </c>
      <c r="D502" s="16">
        <v>-1.6893950906604283E-2</v>
      </c>
    </row>
    <row r="503" spans="1:4" ht="15" thickBot="1">
      <c r="A503" s="15" t="s">
        <v>503</v>
      </c>
      <c r="B503" s="3">
        <v>3724.28</v>
      </c>
      <c r="C503" s="16">
        <f t="shared" si="11"/>
        <v>-9.3118669917408026E-3</v>
      </c>
      <c r="D503" s="16">
        <v>-1.7341516526162115E-2</v>
      </c>
    </row>
    <row r="504" spans="1:4" ht="15" thickBot="1">
      <c r="A504" s="15" t="s">
        <v>504</v>
      </c>
      <c r="B504" s="3">
        <v>3591.6</v>
      </c>
      <c r="C504" s="16">
        <f t="shared" si="11"/>
        <v>3.6941752979173792E-2</v>
      </c>
      <c r="D504" s="16">
        <v>-1.7363840588064616E-2</v>
      </c>
    </row>
    <row r="505" spans="1:4" ht="15" thickBot="1">
      <c r="A505" s="15" t="s">
        <v>505</v>
      </c>
      <c r="B505" s="3">
        <v>3548.22</v>
      </c>
      <c r="C505" s="16">
        <f t="shared" si="11"/>
        <v>1.2225848453590871E-2</v>
      </c>
      <c r="D505" s="16">
        <v>-1.7427376139889206E-2</v>
      </c>
    </row>
    <row r="506" spans="1:4" ht="15" thickBot="1">
      <c r="A506" s="15" t="s">
        <v>506</v>
      </c>
      <c r="B506" s="3">
        <v>3552.55</v>
      </c>
      <c r="C506" s="16">
        <f t="shared" si="11"/>
        <v>-1.2188428030570631E-3</v>
      </c>
      <c r="D506" s="16">
        <v>-1.7428670699803916E-2</v>
      </c>
    </row>
    <row r="507" spans="1:4" ht="15" thickBot="1">
      <c r="A507" s="15" t="s">
        <v>507</v>
      </c>
      <c r="B507" s="3">
        <v>3573.15</v>
      </c>
      <c r="C507" s="16">
        <f t="shared" si="11"/>
        <v>-5.7652211633991701E-3</v>
      </c>
      <c r="D507" s="16">
        <v>-1.7498020585906549E-2</v>
      </c>
    </row>
    <row r="508" spans="1:4" ht="15" thickBot="1">
      <c r="A508" s="15" t="s">
        <v>508</v>
      </c>
      <c r="B508" s="3">
        <v>3593.15</v>
      </c>
      <c r="C508" s="16">
        <f t="shared" si="11"/>
        <v>-5.566146695796137E-3</v>
      </c>
      <c r="D508" s="16">
        <v>-1.7556895260932848E-2</v>
      </c>
    </row>
    <row r="509" spans="1:4" ht="15" thickBot="1">
      <c r="A509" s="15" t="s">
        <v>509</v>
      </c>
      <c r="B509" s="3">
        <v>3624.39</v>
      </c>
      <c r="C509" s="16">
        <f t="shared" si="11"/>
        <v>-8.6193814683297454E-3</v>
      </c>
      <c r="D509" s="16">
        <v>-1.7902772240669274E-2</v>
      </c>
    </row>
    <row r="510" spans="1:4" ht="15" thickBot="1">
      <c r="A510" s="15" t="s">
        <v>510</v>
      </c>
      <c r="B510" s="3">
        <v>3610.56</v>
      </c>
      <c r="C510" s="16">
        <f t="shared" si="11"/>
        <v>3.8304307365062407E-3</v>
      </c>
      <c r="D510" s="16">
        <v>-1.8245271418755205E-2</v>
      </c>
    </row>
    <row r="511" spans="1:4" ht="15" thickBot="1">
      <c r="A511" s="15" t="s">
        <v>511</v>
      </c>
      <c r="B511" s="3">
        <v>3587.72</v>
      </c>
      <c r="C511" s="16">
        <f t="shared" si="11"/>
        <v>6.3661601239783927E-3</v>
      </c>
      <c r="D511" s="16">
        <v>-1.8557539117068478E-2</v>
      </c>
    </row>
    <row r="512" spans="1:4" ht="15" thickBot="1">
      <c r="A512" s="15" t="s">
        <v>512</v>
      </c>
      <c r="B512" s="3">
        <v>3539.57</v>
      </c>
      <c r="C512" s="16">
        <f t="shared" si="11"/>
        <v>1.3603347299248059E-2</v>
      </c>
      <c r="D512" s="16">
        <v>-1.858477201238995E-2</v>
      </c>
    </row>
    <row r="513" spans="1:4" ht="15" thickBot="1">
      <c r="A513" s="15" t="s">
        <v>513</v>
      </c>
      <c r="B513" s="3">
        <v>3548.52</v>
      </c>
      <c r="C513" s="16">
        <f t="shared" si="11"/>
        <v>-2.5221782602323772E-3</v>
      </c>
      <c r="D513" s="16">
        <v>-1.8732462685087659E-2</v>
      </c>
    </row>
    <row r="514" spans="1:4" ht="15" thickBot="1">
      <c r="A514" s="15" t="s">
        <v>514</v>
      </c>
      <c r="B514" s="3">
        <v>3565.69</v>
      </c>
      <c r="C514" s="16">
        <f t="shared" si="11"/>
        <v>-4.8153372839478958E-3</v>
      </c>
      <c r="D514" s="16">
        <v>-1.8741939668658225E-2</v>
      </c>
    </row>
    <row r="515" spans="1:4" ht="15" thickBot="1">
      <c r="A515" s="15" t="s">
        <v>515</v>
      </c>
      <c r="B515" s="3">
        <v>3550.56</v>
      </c>
      <c r="C515" s="16">
        <f t="shared" si="11"/>
        <v>4.2612996259745461E-3</v>
      </c>
      <c r="D515" s="16">
        <v>-1.9015666516120966E-2</v>
      </c>
    </row>
    <row r="516" spans="1:4" ht="15" thickBot="1">
      <c r="A516" s="15" t="s">
        <v>516</v>
      </c>
      <c r="B516" s="3">
        <v>3603.39</v>
      </c>
      <c r="C516" s="16">
        <f t="shared" ref="C516:C579" si="12">B515/B516-1</f>
        <v>-1.4661194042276837E-2</v>
      </c>
      <c r="D516" s="16">
        <v>-1.9135676844125982E-2</v>
      </c>
    </row>
    <row r="517" spans="1:4" ht="15" thickBot="1">
      <c r="A517" s="15" t="s">
        <v>517</v>
      </c>
      <c r="B517" s="3">
        <v>3635.68</v>
      </c>
      <c r="C517" s="16">
        <f t="shared" si="12"/>
        <v>-8.881419706904925E-3</v>
      </c>
      <c r="D517" s="16">
        <v>-1.9277959786728305E-2</v>
      </c>
    </row>
    <row r="518" spans="1:4" ht="15" thickBot="1">
      <c r="A518" s="15" t="s">
        <v>518</v>
      </c>
      <c r="B518" s="3">
        <v>3645.73</v>
      </c>
      <c r="C518" s="16">
        <f t="shared" si="12"/>
        <v>-2.7566495598961849E-3</v>
      </c>
      <c r="D518" s="16">
        <v>-1.9295290069996418E-2</v>
      </c>
    </row>
    <row r="519" spans="1:4" ht="15" thickBot="1">
      <c r="A519" s="15" t="s">
        <v>519</v>
      </c>
      <c r="B519" s="3">
        <v>3609.96</v>
      </c>
      <c r="C519" s="16">
        <f t="shared" si="12"/>
        <v>9.9086970492747728E-3</v>
      </c>
      <c r="D519" s="16">
        <v>-1.9433882551753157E-2</v>
      </c>
    </row>
    <row r="520" spans="1:4" ht="15" thickBot="1">
      <c r="A520" s="15" t="s">
        <v>520</v>
      </c>
      <c r="B520" s="3">
        <v>3464.75</v>
      </c>
      <c r="C520" s="16">
        <f t="shared" si="12"/>
        <v>4.1910671765639673E-2</v>
      </c>
      <c r="D520" s="16">
        <v>-1.959595174665818E-2</v>
      </c>
    </row>
    <row r="521" spans="1:4" ht="15" thickBot="1">
      <c r="A521" s="15" t="s">
        <v>521</v>
      </c>
      <c r="B521" s="3">
        <v>3503.7</v>
      </c>
      <c r="C521" s="16">
        <f t="shared" si="12"/>
        <v>-1.1116819362388286E-2</v>
      </c>
      <c r="D521" s="16">
        <v>-1.9881507441014135E-2</v>
      </c>
    </row>
    <row r="522" spans="1:4" ht="15" thickBot="1">
      <c r="A522" s="15" t="s">
        <v>522</v>
      </c>
      <c r="B522" s="3">
        <v>3500.02</v>
      </c>
      <c r="C522" s="16">
        <f t="shared" si="12"/>
        <v>1.0514225632995977E-3</v>
      </c>
      <c r="D522" s="16">
        <v>-2.0111701403078608E-2</v>
      </c>
    </row>
    <row r="523" spans="1:4" ht="15" thickBot="1">
      <c r="A523" s="15" t="s">
        <v>523</v>
      </c>
      <c r="B523" s="3">
        <v>3596.68</v>
      </c>
      <c r="C523" s="16">
        <f t="shared" si="12"/>
        <v>-2.6874784523505002E-2</v>
      </c>
      <c r="D523" s="16">
        <v>-2.0371202618675421E-2</v>
      </c>
    </row>
    <row r="524" spans="1:4" ht="15" thickBot="1">
      <c r="A524" s="15" t="s">
        <v>524</v>
      </c>
      <c r="B524" s="3">
        <v>3670.5</v>
      </c>
      <c r="C524" s="16">
        <f t="shared" si="12"/>
        <v>-2.0111701403078608E-2</v>
      </c>
      <c r="D524" s="16">
        <v>-2.039077190443328E-2</v>
      </c>
    </row>
    <row r="525" spans="1:4" ht="15" thickBot="1">
      <c r="A525" s="15" t="s">
        <v>525</v>
      </c>
      <c r="B525" s="3">
        <v>3737.41</v>
      </c>
      <c r="C525" s="16">
        <f t="shared" si="12"/>
        <v>-1.7902772240669274E-2</v>
      </c>
      <c r="D525" s="16">
        <v>-2.0523411073526843E-2</v>
      </c>
    </row>
    <row r="526" spans="1:4" ht="15" thickBot="1">
      <c r="A526" s="15" t="s">
        <v>526</v>
      </c>
      <c r="B526" s="3">
        <v>3828.6</v>
      </c>
      <c r="C526" s="16">
        <f t="shared" si="12"/>
        <v>-2.3818105835031078E-2</v>
      </c>
      <c r="D526" s="16">
        <v>-2.0539328578530358E-2</v>
      </c>
    </row>
    <row r="527" spans="1:4" ht="15" thickBot="1">
      <c r="A527" s="15" t="s">
        <v>527</v>
      </c>
      <c r="B527" s="3">
        <v>3839.89</v>
      </c>
      <c r="C527" s="16">
        <f t="shared" si="12"/>
        <v>-2.9401883908132254E-3</v>
      </c>
      <c r="D527" s="16">
        <v>-2.0750291342849225E-2</v>
      </c>
    </row>
    <row r="528" spans="1:4" ht="15" thickBot="1">
      <c r="A528" s="15" t="s">
        <v>528</v>
      </c>
      <c r="B528" s="3">
        <v>3515.99</v>
      </c>
      <c r="C528" s="16">
        <f t="shared" si="12"/>
        <v>9.2121991245708967E-2</v>
      </c>
      <c r="D528" s="16">
        <v>-2.0800762631077108E-2</v>
      </c>
    </row>
    <row r="529" spans="1:4" ht="15" thickBot="1">
      <c r="A529" s="15" t="s">
        <v>529</v>
      </c>
      <c r="B529" s="3">
        <v>3462.46</v>
      </c>
      <c r="C529" s="16">
        <f t="shared" si="12"/>
        <v>1.5460106398341056E-2</v>
      </c>
      <c r="D529" s="16">
        <v>-2.0829229427669849E-2</v>
      </c>
    </row>
    <row r="530" spans="1:4" ht="15" thickBot="1">
      <c r="A530" s="15" t="s">
        <v>530</v>
      </c>
      <c r="B530" s="3">
        <v>3363.96</v>
      </c>
      <c r="C530" s="16">
        <f t="shared" si="12"/>
        <v>2.9280966479982018E-2</v>
      </c>
      <c r="D530" s="16">
        <v>-2.123172525592143E-2</v>
      </c>
    </row>
    <row r="531" spans="1:4" ht="15" thickBot="1">
      <c r="A531" s="15" t="s">
        <v>531</v>
      </c>
      <c r="B531" s="3">
        <v>3278.35</v>
      </c>
      <c r="C531" s="16">
        <f t="shared" si="12"/>
        <v>2.611374624429974E-2</v>
      </c>
      <c r="D531" s="16">
        <v>-2.1815087170451331E-2</v>
      </c>
    </row>
    <row r="532" spans="1:4" ht="15" thickBot="1">
      <c r="A532" s="15" t="s">
        <v>532</v>
      </c>
      <c r="B532" s="3">
        <v>3159.41</v>
      </c>
      <c r="C532" s="16">
        <f t="shared" si="12"/>
        <v>3.7646269398400323E-2</v>
      </c>
      <c r="D532" s="16">
        <v>-2.2636719827824114E-2</v>
      </c>
    </row>
    <row r="533" spans="1:4" ht="15" thickBot="1">
      <c r="A533" s="15" t="s">
        <v>533</v>
      </c>
      <c r="B533" s="3">
        <v>3185.47</v>
      </c>
      <c r="C533" s="16">
        <f t="shared" si="12"/>
        <v>-8.1808963826374148E-3</v>
      </c>
      <c r="D533" s="16">
        <v>-2.2722586402328937E-2</v>
      </c>
    </row>
    <row r="534" spans="1:4" ht="15" thickBot="1">
      <c r="A534" s="15" t="s">
        <v>534</v>
      </c>
      <c r="B534" s="3">
        <v>3175.77</v>
      </c>
      <c r="C534" s="16">
        <f t="shared" si="12"/>
        <v>3.054377363600036E-3</v>
      </c>
      <c r="D534" s="16">
        <v>-2.3089659394479045E-2</v>
      </c>
    </row>
    <row r="535" spans="1:4" ht="15" thickBot="1">
      <c r="A535" s="15" t="s">
        <v>535</v>
      </c>
      <c r="B535" s="3">
        <v>3030.81</v>
      </c>
      <c r="C535" s="16">
        <f t="shared" si="12"/>
        <v>4.7828798242054216E-2</v>
      </c>
      <c r="D535" s="16">
        <v>-2.3091541019678585E-2</v>
      </c>
    </row>
    <row r="536" spans="1:4" ht="15" thickBot="1">
      <c r="A536" s="15" t="s">
        <v>536</v>
      </c>
      <c r="B536" s="3">
        <v>2982.85</v>
      </c>
      <c r="C536" s="16">
        <f t="shared" si="12"/>
        <v>1.6078582563655575E-2</v>
      </c>
      <c r="D536" s="16">
        <v>-2.313008754415613E-2</v>
      </c>
    </row>
    <row r="537" spans="1:4" ht="15" thickBot="1">
      <c r="A537" s="15" t="s">
        <v>537</v>
      </c>
      <c r="B537" s="3">
        <v>3035.49</v>
      </c>
      <c r="C537" s="16">
        <f t="shared" si="12"/>
        <v>-1.7341516526162115E-2</v>
      </c>
      <c r="D537" s="16">
        <v>-2.3367250701486264E-2</v>
      </c>
    </row>
    <row r="538" spans="1:4" ht="15" thickBot="1">
      <c r="A538" s="15" t="s">
        <v>538</v>
      </c>
      <c r="B538" s="3">
        <v>2947.78</v>
      </c>
      <c r="C538" s="16">
        <f t="shared" si="12"/>
        <v>2.9754594983343319E-2</v>
      </c>
      <c r="D538" s="16">
        <v>-2.3818105835031078E-2</v>
      </c>
    </row>
    <row r="539" spans="1:4" ht="15" thickBot="1">
      <c r="A539" s="15" t="s">
        <v>539</v>
      </c>
      <c r="B539" s="3">
        <v>2907.89</v>
      </c>
      <c r="C539" s="16">
        <f t="shared" si="12"/>
        <v>1.3717850400118303E-2</v>
      </c>
      <c r="D539" s="16">
        <v>-2.3977265999644781E-2</v>
      </c>
    </row>
    <row r="540" spans="1:4" ht="15" thickBot="1">
      <c r="A540" s="15" t="s">
        <v>540</v>
      </c>
      <c r="B540" s="3">
        <v>2811.38</v>
      </c>
      <c r="C540" s="16">
        <f t="shared" si="12"/>
        <v>3.4328336973301177E-2</v>
      </c>
      <c r="D540" s="16">
        <v>-2.4127806708338029E-2</v>
      </c>
    </row>
    <row r="541" spans="1:4" ht="15" thickBot="1">
      <c r="A541" s="15" t="s">
        <v>541</v>
      </c>
      <c r="B541" s="3">
        <v>2904.11</v>
      </c>
      <c r="C541" s="16">
        <f t="shared" si="12"/>
        <v>-3.1930608689064832E-2</v>
      </c>
      <c r="D541" s="16">
        <v>-2.4619227979692182E-2</v>
      </c>
    </row>
    <row r="542" spans="1:4" ht="15" thickBot="1">
      <c r="A542" s="15" t="s">
        <v>542</v>
      </c>
      <c r="B542" s="3">
        <v>3083.29</v>
      </c>
      <c r="C542" s="16">
        <f t="shared" si="12"/>
        <v>-5.8113249159177371E-2</v>
      </c>
      <c r="D542" s="16">
        <v>-2.4637660474841283E-2</v>
      </c>
    </row>
    <row r="543" spans="1:4" ht="15" thickBot="1">
      <c r="A543" s="15" t="s">
        <v>543</v>
      </c>
      <c r="B543" s="3">
        <v>2948.73</v>
      </c>
      <c r="C543" s="16">
        <f t="shared" si="12"/>
        <v>4.563320480342381E-2</v>
      </c>
      <c r="D543" s="16">
        <v>-2.4719380265148971E-2</v>
      </c>
    </row>
    <row r="544" spans="1:4" ht="15" thickBot="1">
      <c r="A544" s="15" t="s">
        <v>544</v>
      </c>
      <c r="B544" s="3">
        <v>2931.72</v>
      </c>
      <c r="C544" s="16">
        <f t="shared" si="12"/>
        <v>5.8020547664852096E-3</v>
      </c>
      <c r="D544" s="16">
        <v>-2.4952884236939643E-2</v>
      </c>
    </row>
    <row r="545" spans="1:4" ht="15" thickBot="1">
      <c r="A545" s="15" t="s">
        <v>545</v>
      </c>
      <c r="B545" s="3">
        <v>2860.63</v>
      </c>
      <c r="C545" s="16">
        <f t="shared" si="12"/>
        <v>2.485116914805463E-2</v>
      </c>
      <c r="D545" s="16">
        <v>-2.5231015435444815E-2</v>
      </c>
    </row>
    <row r="546" spans="1:4" ht="15" thickBot="1">
      <c r="A546" s="15" t="s">
        <v>546</v>
      </c>
      <c r="B546" s="3">
        <v>2840.68</v>
      </c>
      <c r="C546" s="16">
        <f t="shared" si="12"/>
        <v>7.022966332005165E-3</v>
      </c>
      <c r="D546" s="16">
        <v>-2.5288581546307309E-2</v>
      </c>
    </row>
    <row r="547" spans="1:4" ht="15" thickBot="1">
      <c r="A547" s="15" t="s">
        <v>547</v>
      </c>
      <c r="B547" s="3">
        <v>2756.56</v>
      </c>
      <c r="C547" s="16">
        <f t="shared" si="12"/>
        <v>3.0516295672867511E-2</v>
      </c>
      <c r="D547" s="16">
        <v>-2.5526897164001916E-2</v>
      </c>
    </row>
    <row r="548" spans="1:4" ht="15" thickBot="1">
      <c r="A548" s="15" t="s">
        <v>548</v>
      </c>
      <c r="B548" s="3">
        <v>2679.75</v>
      </c>
      <c r="C548" s="16">
        <f t="shared" si="12"/>
        <v>2.866312155984696E-2</v>
      </c>
      <c r="D548" s="16">
        <v>-2.5957669698203234E-2</v>
      </c>
    </row>
    <row r="549" spans="1:4" ht="15" thickBot="1">
      <c r="A549" s="15" t="s">
        <v>549</v>
      </c>
      <c r="B549" s="3">
        <v>2674.03</v>
      </c>
      <c r="C549" s="16">
        <f t="shared" si="12"/>
        <v>2.1390934282710106E-3</v>
      </c>
      <c r="D549" s="16">
        <v>-2.6062915679434973E-2</v>
      </c>
    </row>
    <row r="550" spans="1:4" ht="15" thickBot="1">
      <c r="A550" s="15" t="s">
        <v>550</v>
      </c>
      <c r="B550" s="3">
        <v>2635.92</v>
      </c>
      <c r="C550" s="16">
        <f t="shared" si="12"/>
        <v>1.4457950165407185E-2</v>
      </c>
      <c r="D550" s="16">
        <v>-2.6371766341616421E-2</v>
      </c>
    </row>
    <row r="551" spans="1:4" ht="15" thickBot="1">
      <c r="A551" s="15" t="s">
        <v>551</v>
      </c>
      <c r="B551" s="3">
        <v>2590.9499999999998</v>
      </c>
      <c r="C551" s="16">
        <f t="shared" si="12"/>
        <v>1.7356568054188726E-2</v>
      </c>
      <c r="D551" s="16">
        <v>-2.6461373658221654E-2</v>
      </c>
    </row>
    <row r="552" spans="1:4" ht="15" thickBot="1">
      <c r="A552" s="15" t="s">
        <v>552</v>
      </c>
      <c r="B552" s="3">
        <v>2656.62</v>
      </c>
      <c r="C552" s="16">
        <f t="shared" si="12"/>
        <v>-2.4719380265148971E-2</v>
      </c>
      <c r="D552" s="16">
        <v>-2.6786868128175878E-2</v>
      </c>
    </row>
    <row r="553" spans="1:4" ht="15" thickBot="1">
      <c r="A553" s="15" t="s">
        <v>553</v>
      </c>
      <c r="B553" s="3">
        <v>2718.15</v>
      </c>
      <c r="C553" s="16">
        <f t="shared" si="12"/>
        <v>-2.2636719827824114E-2</v>
      </c>
      <c r="D553" s="16">
        <v>-2.6874784523505002E-2</v>
      </c>
    </row>
    <row r="554" spans="1:4" ht="15" thickBot="1">
      <c r="A554" s="15" t="s">
        <v>554</v>
      </c>
      <c r="B554" s="3">
        <v>2708.3</v>
      </c>
      <c r="C554" s="16">
        <f t="shared" si="12"/>
        <v>3.6369678396042104E-3</v>
      </c>
      <c r="D554" s="16">
        <v>-2.7168337669479792E-2</v>
      </c>
    </row>
    <row r="555" spans="1:4" ht="15" thickBot="1">
      <c r="A555" s="15" t="s">
        <v>555</v>
      </c>
      <c r="B555" s="3">
        <v>2752.08</v>
      </c>
      <c r="C555" s="16">
        <f t="shared" si="12"/>
        <v>-1.5907967791633837E-2</v>
      </c>
      <c r="D555" s="16">
        <v>-2.7298874741392254E-2</v>
      </c>
    </row>
    <row r="556" spans="1:4" ht="15" thickBot="1">
      <c r="A556" s="15" t="s">
        <v>556</v>
      </c>
      <c r="B556" s="3">
        <v>2662.88</v>
      </c>
      <c r="C556" s="16">
        <f t="shared" si="12"/>
        <v>3.3497566544493207E-2</v>
      </c>
      <c r="D556" s="16">
        <v>-2.9060227960533425E-2</v>
      </c>
    </row>
    <row r="557" spans="1:4" ht="15" thickBot="1">
      <c r="A557" s="15" t="s">
        <v>557</v>
      </c>
      <c r="B557" s="3">
        <v>2742.58</v>
      </c>
      <c r="C557" s="16">
        <f t="shared" si="12"/>
        <v>-2.9060227960533425E-2</v>
      </c>
      <c r="D557" s="16">
        <v>-2.9656843985202186E-2</v>
      </c>
    </row>
    <row r="558" spans="1:4" ht="15" thickBot="1">
      <c r="A558" s="15" t="s">
        <v>558</v>
      </c>
      <c r="B558" s="3">
        <v>2750.24</v>
      </c>
      <c r="C558" s="16">
        <f t="shared" si="12"/>
        <v>-2.7852114724532528E-3</v>
      </c>
      <c r="D558" s="16">
        <v>-3.0012201104388625E-2</v>
      </c>
    </row>
    <row r="559" spans="1:4" ht="15" thickBot="1">
      <c r="A559" s="15" t="s">
        <v>559</v>
      </c>
      <c r="B559" s="3">
        <v>2702.58</v>
      </c>
      <c r="C559" s="16">
        <f t="shared" si="12"/>
        <v>1.7635000629028452E-2</v>
      </c>
      <c r="D559" s="16">
        <v>-3.059088296238921E-2</v>
      </c>
    </row>
    <row r="560" spans="1:4" ht="15" thickBot="1">
      <c r="A560" s="15" t="s">
        <v>560</v>
      </c>
      <c r="B560" s="3">
        <v>2709.3</v>
      </c>
      <c r="C560" s="16">
        <f t="shared" si="12"/>
        <v>-2.4803454766915145E-3</v>
      </c>
      <c r="D560" s="16">
        <v>-3.0834140451897918E-2</v>
      </c>
    </row>
    <row r="561" spans="1:4" ht="15" thickBot="1">
      <c r="A561" s="15" t="s">
        <v>561</v>
      </c>
      <c r="B561" s="3">
        <v>2681.59</v>
      </c>
      <c r="C561" s="16">
        <f t="shared" si="12"/>
        <v>1.0333421589430181E-2</v>
      </c>
      <c r="D561" s="16">
        <v>-3.1514685493924222E-2</v>
      </c>
    </row>
    <row r="562" spans="1:4" ht="15" thickBot="1">
      <c r="A562" s="15" t="s">
        <v>562</v>
      </c>
      <c r="B562" s="3">
        <v>2638.51</v>
      </c>
      <c r="C562" s="16">
        <f t="shared" si="12"/>
        <v>1.6327396902039437E-2</v>
      </c>
      <c r="D562" s="16">
        <v>-3.1877152549395382E-2</v>
      </c>
    </row>
    <row r="563" spans="1:4" ht="15" thickBot="1">
      <c r="A563" s="15" t="s">
        <v>563</v>
      </c>
      <c r="B563" s="3">
        <v>2694.42</v>
      </c>
      <c r="C563" s="16">
        <f t="shared" si="12"/>
        <v>-2.0750291342849225E-2</v>
      </c>
      <c r="D563" s="16">
        <v>-3.1930608689064832E-2</v>
      </c>
    </row>
    <row r="564" spans="1:4" ht="15" thickBot="1">
      <c r="A564" s="15" t="s">
        <v>564</v>
      </c>
      <c r="B564" s="3">
        <v>2702.58</v>
      </c>
      <c r="C564" s="16">
        <f t="shared" si="12"/>
        <v>-3.0193370779032502E-3</v>
      </c>
      <c r="D564" s="16">
        <v>-3.2148773543508424E-2</v>
      </c>
    </row>
    <row r="565" spans="1:4" ht="15" thickBot="1">
      <c r="A565" s="15" t="s">
        <v>565</v>
      </c>
      <c r="B565" s="3">
        <v>2663.98</v>
      </c>
      <c r="C565" s="16">
        <f t="shared" si="12"/>
        <v>1.4489598270257309E-2</v>
      </c>
      <c r="D565" s="16">
        <v>-3.2879485037127787E-2</v>
      </c>
    </row>
    <row r="566" spans="1:4" ht="15" thickBot="1">
      <c r="A566" s="15" t="s">
        <v>566</v>
      </c>
      <c r="B566" s="3">
        <v>2551</v>
      </c>
      <c r="C566" s="16">
        <f t="shared" si="12"/>
        <v>4.4288514308114424E-2</v>
      </c>
      <c r="D566" s="16">
        <v>-3.2898369909802994E-2</v>
      </c>
    </row>
    <row r="567" spans="1:4" ht="15" thickBot="1">
      <c r="A567" s="15" t="s">
        <v>567</v>
      </c>
      <c r="B567" s="3">
        <v>2572.84</v>
      </c>
      <c r="C567" s="16">
        <f t="shared" si="12"/>
        <v>-8.4886739944963763E-3</v>
      </c>
      <c r="D567" s="16">
        <v>-3.369913782581202E-2</v>
      </c>
    </row>
    <row r="568" spans="1:4" ht="15" thickBot="1">
      <c r="A568" s="15" t="s">
        <v>568</v>
      </c>
      <c r="B568" s="3">
        <v>2608.81</v>
      </c>
      <c r="C568" s="16">
        <f t="shared" si="12"/>
        <v>-1.3787895630574809E-2</v>
      </c>
      <c r="D568" s="16">
        <v>-3.4041347295692415E-2</v>
      </c>
    </row>
    <row r="569" spans="1:4" ht="15" thickBot="1">
      <c r="A569" s="15" t="s">
        <v>569</v>
      </c>
      <c r="B569" s="3">
        <v>2639.4</v>
      </c>
      <c r="C569" s="16">
        <f t="shared" si="12"/>
        <v>-1.1589755247404798E-2</v>
      </c>
      <c r="D569" s="16">
        <v>-3.405047109979209E-2</v>
      </c>
    </row>
    <row r="570" spans="1:4" ht="15" thickBot="1">
      <c r="A570" s="15" t="s">
        <v>570</v>
      </c>
      <c r="B570" s="3">
        <v>2665.22</v>
      </c>
      <c r="C570" s="16">
        <f t="shared" si="12"/>
        <v>-9.6877556074169702E-3</v>
      </c>
      <c r="D570" s="16">
        <v>-3.4721444593107886E-2</v>
      </c>
    </row>
    <row r="571" spans="1:4" ht="15" thickBot="1">
      <c r="A571" s="15" t="s">
        <v>571</v>
      </c>
      <c r="B571" s="3">
        <v>2682.34</v>
      </c>
      <c r="C571" s="16">
        <f t="shared" si="12"/>
        <v>-6.3824869330511014E-3</v>
      </c>
      <c r="D571" s="16">
        <v>-3.5378196389474148E-2</v>
      </c>
    </row>
    <row r="572" spans="1:4" ht="15" thickBot="1">
      <c r="A572" s="15" t="s">
        <v>572</v>
      </c>
      <c r="B572" s="3">
        <v>2701.59</v>
      </c>
      <c r="C572" s="16">
        <f t="shared" si="12"/>
        <v>-7.1254335409888236E-3</v>
      </c>
      <c r="D572" s="16">
        <v>-3.5645642662474275E-2</v>
      </c>
    </row>
    <row r="573" spans="1:4" ht="15" thickBot="1">
      <c r="A573" s="15" t="s">
        <v>573</v>
      </c>
      <c r="B573" s="3">
        <v>2653.73</v>
      </c>
      <c r="C573" s="16">
        <f t="shared" si="12"/>
        <v>1.803499225618288E-2</v>
      </c>
      <c r="D573" s="16">
        <v>-3.6233888678744552E-2</v>
      </c>
    </row>
    <row r="574" spans="1:4" ht="15" thickBot="1">
      <c r="A574" s="15" t="s">
        <v>574</v>
      </c>
      <c r="B574" s="3">
        <v>2725.86</v>
      </c>
      <c r="C574" s="16">
        <f t="shared" si="12"/>
        <v>-2.6461373658221654E-2</v>
      </c>
      <c r="D574" s="16">
        <v>-3.6640777309603023E-2</v>
      </c>
    </row>
    <row r="575" spans="1:4" ht="15" thickBot="1">
      <c r="A575" s="15" t="s">
        <v>575</v>
      </c>
      <c r="B575" s="3">
        <v>2733.57</v>
      </c>
      <c r="C575" s="16">
        <f t="shared" si="12"/>
        <v>-2.8204874943754676E-3</v>
      </c>
      <c r="D575" s="16">
        <v>-3.6889885131537903E-2</v>
      </c>
    </row>
    <row r="576" spans="1:4" ht="15" thickBot="1">
      <c r="A576" s="15" t="s">
        <v>576</v>
      </c>
      <c r="B576" s="3">
        <v>2802.62</v>
      </c>
      <c r="C576" s="16">
        <f t="shared" si="12"/>
        <v>-2.4637660474841283E-2</v>
      </c>
      <c r="D576" s="16">
        <v>-3.720551547931028E-2</v>
      </c>
    </row>
    <row r="577" spans="1:4" ht="15" thickBot="1">
      <c r="A577" s="15" t="s">
        <v>577</v>
      </c>
      <c r="B577" s="3">
        <v>2871.47</v>
      </c>
      <c r="C577" s="16">
        <f t="shared" si="12"/>
        <v>-2.3977265999644781E-2</v>
      </c>
      <c r="D577" s="16">
        <v>-3.8477688648028807E-2</v>
      </c>
    </row>
    <row r="578" spans="1:4" ht="15" thickBot="1">
      <c r="A578" s="15" t="s">
        <v>578</v>
      </c>
      <c r="B578" s="3">
        <v>2843.81</v>
      </c>
      <c r="C578" s="16">
        <f t="shared" si="12"/>
        <v>9.7263881904907645E-3</v>
      </c>
      <c r="D578" s="16">
        <v>-3.8650867820428925E-2</v>
      </c>
    </row>
    <row r="579" spans="1:4" ht="15" thickBot="1">
      <c r="A579" s="15" t="s">
        <v>579</v>
      </c>
      <c r="B579" s="3">
        <v>2821.33</v>
      </c>
      <c r="C579" s="16">
        <f t="shared" si="12"/>
        <v>7.9678733079788788E-3</v>
      </c>
      <c r="D579" s="16">
        <v>-3.8698363442893013E-2</v>
      </c>
    </row>
    <row r="580" spans="1:4" ht="15" thickBot="1">
      <c r="A580" s="15" t="s">
        <v>580</v>
      </c>
      <c r="B580" s="3">
        <v>2818.79</v>
      </c>
      <c r="C580" s="16">
        <f t="shared" ref="C580:C596" si="13">B579/B580-1</f>
        <v>9.0109586028042088E-4</v>
      </c>
      <c r="D580" s="16">
        <v>-4.0107456547136655E-2</v>
      </c>
    </row>
    <row r="581" spans="1:4" ht="15" thickBot="1">
      <c r="A581" s="15" t="s">
        <v>581</v>
      </c>
      <c r="B581" s="3">
        <v>2808.79</v>
      </c>
      <c r="C581" s="16">
        <f t="shared" si="13"/>
        <v>3.5602519234261276E-3</v>
      </c>
      <c r="D581" s="16">
        <v>-4.0246193865459579E-2</v>
      </c>
    </row>
    <row r="582" spans="1:4" ht="15" thickBot="1">
      <c r="A582" s="15" t="s">
        <v>582</v>
      </c>
      <c r="B582" s="3">
        <v>2855.06</v>
      </c>
      <c r="C582" s="16">
        <f t="shared" si="13"/>
        <v>-1.6206314403199973E-2</v>
      </c>
      <c r="D582" s="16">
        <v>-4.115167343866899E-2</v>
      </c>
    </row>
    <row r="583" spans="1:4" ht="15" thickBot="1">
      <c r="A583" s="15" t="s">
        <v>583</v>
      </c>
      <c r="B583" s="3">
        <v>2827</v>
      </c>
      <c r="C583" s="16">
        <f t="shared" si="13"/>
        <v>9.9257163070392007E-3</v>
      </c>
      <c r="D583" s="16">
        <v>-4.153022287589625E-2</v>
      </c>
    </row>
    <row r="584" spans="1:4" ht="15" thickBot="1">
      <c r="A584" s="15" t="s">
        <v>584</v>
      </c>
      <c r="B584" s="3">
        <v>2803.67</v>
      </c>
      <c r="C584" s="16">
        <f t="shared" si="13"/>
        <v>8.3212360941193886E-3</v>
      </c>
      <c r="D584" s="16">
        <v>-4.5350458923085646E-2</v>
      </c>
    </row>
    <row r="585" spans="1:4" ht="15" thickBot="1">
      <c r="A585" s="15" t="s">
        <v>585</v>
      </c>
      <c r="B585" s="3">
        <v>2812.57</v>
      </c>
      <c r="C585" s="16">
        <f t="shared" si="13"/>
        <v>-3.1643656868984849E-3</v>
      </c>
      <c r="D585" s="16">
        <v>-5.0762317445033012E-2</v>
      </c>
    </row>
    <row r="586" spans="1:4" ht="15" thickBot="1">
      <c r="A586" s="15" t="s">
        <v>586</v>
      </c>
      <c r="B586" s="3">
        <v>2862.27</v>
      </c>
      <c r="C586" s="16">
        <f t="shared" si="13"/>
        <v>-1.7363840588064616E-2</v>
      </c>
      <c r="D586" s="16">
        <v>-5.2102669814843128E-2</v>
      </c>
    </row>
    <row r="587" spans="1:4" ht="15" thickBot="1">
      <c r="A587" s="15" t="s">
        <v>587</v>
      </c>
      <c r="B587" s="3">
        <v>2845.26</v>
      </c>
      <c r="C587" s="16">
        <f t="shared" si="13"/>
        <v>5.9783640159423168E-3</v>
      </c>
      <c r="D587" s="16">
        <v>-5.3610206297502683E-2</v>
      </c>
    </row>
    <row r="588" spans="1:4" ht="15" thickBot="1">
      <c r="A588" s="15" t="s">
        <v>588</v>
      </c>
      <c r="B588" s="3">
        <v>2939.77</v>
      </c>
      <c r="C588" s="16">
        <f t="shared" si="13"/>
        <v>-3.2148773543508424E-2</v>
      </c>
      <c r="D588" s="16">
        <v>-5.6960990018654067E-2</v>
      </c>
    </row>
    <row r="589" spans="1:4" ht="15" thickBot="1">
      <c r="A589" s="15" t="s">
        <v>589</v>
      </c>
      <c r="B589" s="3">
        <v>2676.27</v>
      </c>
      <c r="C589" s="16">
        <f t="shared" si="13"/>
        <v>9.8457928385402127E-2</v>
      </c>
      <c r="D589" s="16">
        <v>-5.7302844140436515E-2</v>
      </c>
    </row>
    <row r="590" spans="1:4" ht="15" thickBot="1">
      <c r="A590" s="15" t="s">
        <v>590</v>
      </c>
      <c r="B590" s="3">
        <v>2576.9699999999998</v>
      </c>
      <c r="C590" s="16">
        <f t="shared" si="13"/>
        <v>3.8533626701125812E-2</v>
      </c>
      <c r="D590" s="16">
        <v>-5.8113249159177371E-2</v>
      </c>
    </row>
    <row r="591" spans="1:4" ht="15" thickBot="1">
      <c r="A591" s="15" t="s">
        <v>591</v>
      </c>
      <c r="B591" s="3">
        <v>2646.77</v>
      </c>
      <c r="C591" s="16">
        <f t="shared" si="13"/>
        <v>-2.6371766341616421E-2</v>
      </c>
      <c r="D591" s="16">
        <v>-6.7484699359195877E-2</v>
      </c>
    </row>
    <row r="592" spans="1:4" ht="15" thickBot="1">
      <c r="A592" s="15" t="s">
        <v>592</v>
      </c>
      <c r="B592" s="3">
        <v>2465.4899999999998</v>
      </c>
      <c r="C592" s="16">
        <f t="shared" si="13"/>
        <v>7.352696624200461E-2</v>
      </c>
      <c r="D592" s="16">
        <v>-7.0777716633179222E-2</v>
      </c>
    </row>
    <row r="593" spans="1:4" ht="15" thickBot="1">
      <c r="A593" s="15" t="s">
        <v>593</v>
      </c>
      <c r="B593" s="3">
        <v>2549.31</v>
      </c>
      <c r="C593" s="16">
        <f t="shared" si="13"/>
        <v>-3.2879485037127787E-2</v>
      </c>
      <c r="D593" s="16">
        <v>-7.3910276601078739E-2</v>
      </c>
    </row>
    <row r="594" spans="1:4" ht="15" thickBot="1">
      <c r="A594" s="15" t="s">
        <v>594</v>
      </c>
      <c r="B594" s="3">
        <v>2562.84</v>
      </c>
      <c r="C594" s="16">
        <f t="shared" si="13"/>
        <v>-5.2792995270871668E-3</v>
      </c>
      <c r="D594" s="16">
        <v>-7.6277631403475099E-2</v>
      </c>
    </row>
    <row r="595" spans="1:4" ht="15" thickBot="1">
      <c r="A595" s="15" t="s">
        <v>595</v>
      </c>
      <c r="B595" s="3">
        <v>2774.47</v>
      </c>
      <c r="C595" s="16">
        <f t="shared" si="13"/>
        <v>-7.6277631403475099E-2</v>
      </c>
      <c r="D595" s="16">
        <v>-7.9402774225762141E-2</v>
      </c>
    </row>
    <row r="596" spans="1:4" ht="15" thickBot="1">
      <c r="A596" s="15" t="s">
        <v>596</v>
      </c>
      <c r="B596" s="3">
        <v>2661.29</v>
      </c>
      <c r="C596" s="16">
        <f t="shared" si="13"/>
        <v>4.25282475791815E-2</v>
      </c>
      <c r="D596" s="16">
        <v>-8.0122045684348664E-2</v>
      </c>
    </row>
    <row r="597" spans="1:4" ht="27.6" customHeight="1">
      <c r="A597" s="224"/>
      <c r="B597" s="224"/>
    </row>
    <row r="598" spans="1:4">
      <c r="A598" s="4"/>
    </row>
    <row r="599" spans="1:4">
      <c r="A599" s="5"/>
    </row>
    <row r="600" spans="1:4" ht="17.399999999999999">
      <c r="A600" s="6"/>
    </row>
    <row r="601" spans="1:4">
      <c r="A601" s="7"/>
    </row>
    <row r="602" spans="1:4">
      <c r="A602" s="8"/>
    </row>
    <row r="603" spans="1:4" ht="15" thickBot="1">
      <c r="A603" s="9"/>
    </row>
    <row r="604" spans="1:4">
      <c r="A604" s="10"/>
    </row>
    <row r="605" spans="1:4" ht="15" thickBot="1">
      <c r="A605" s="11"/>
    </row>
    <row r="606" spans="1:4">
      <c r="A606" s="10"/>
    </row>
    <row r="607" spans="1:4" ht="15" thickBot="1">
      <c r="A607" s="11"/>
    </row>
    <row r="608" spans="1:4">
      <c r="A608" s="10"/>
    </row>
    <row r="609" spans="1:1" ht="15" thickBot="1">
      <c r="A609" s="11"/>
    </row>
    <row r="610" spans="1:1">
      <c r="A610" s="10"/>
    </row>
    <row r="611" spans="1:1" ht="15" thickBot="1">
      <c r="A611" s="11"/>
    </row>
    <row r="612" spans="1:1">
      <c r="A612" s="10"/>
    </row>
    <row r="613" spans="1:1" ht="15" thickBot="1">
      <c r="A613" s="11"/>
    </row>
    <row r="614" spans="1:1">
      <c r="A614" s="13"/>
    </row>
    <row r="615" spans="1:1">
      <c r="A615" s="13"/>
    </row>
    <row r="616" spans="1:1">
      <c r="A616" s="13"/>
    </row>
    <row r="617" spans="1:1">
      <c r="A617" s="14"/>
    </row>
    <row r="618" spans="1:1">
      <c r="A618" s="14"/>
    </row>
    <row r="619" spans="1:1">
      <c r="A619" s="13"/>
    </row>
  </sheetData>
  <customSheetViews>
    <customSheetView guid="{90B12C1D-6333-404A-B82C-8C3C024D71F8}" showGridLines="0" state="hidden">
      <selection activeCell="F16" sqref="F16"/>
      <pageMargins left="0.7" right="0.7" top="0.75" bottom="0.75" header="0.3" footer="0.3"/>
    </customSheetView>
  </customSheetViews>
  <mergeCells count="2">
    <mergeCell ref="G2:K2"/>
    <mergeCell ref="A597:B59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0"/>
  <sheetViews>
    <sheetView showGridLines="0" topLeftCell="B1" zoomScale="90" zoomScaleNormal="90" workbookViewId="0">
      <pane ySplit="2" topLeftCell="A6" activePane="bottomLeft" state="frozen"/>
      <selection pane="bottomLeft" activeCell="Q31" sqref="Q31"/>
    </sheetView>
  </sheetViews>
  <sheetFormatPr defaultRowHeight="14.4"/>
  <cols>
    <col min="1" max="1" width="1.88671875" customWidth="1"/>
    <col min="2" max="2" width="26.5546875" customWidth="1"/>
    <col min="5" max="15" width="9.6640625" bestFit="1" customWidth="1"/>
    <col min="16" max="16" width="9.6640625" style="49" bestFit="1" customWidth="1"/>
    <col min="17" max="23" width="9.6640625" bestFit="1" customWidth="1"/>
  </cols>
  <sheetData>
    <row r="1" spans="2:23">
      <c r="B1" s="80" t="s">
        <v>709</v>
      </c>
      <c r="C1" s="70"/>
      <c r="D1" s="70"/>
      <c r="E1" s="70"/>
      <c r="F1" s="70"/>
      <c r="G1" s="70"/>
      <c r="H1" s="225" t="s">
        <v>813</v>
      </c>
      <c r="I1" s="225"/>
      <c r="J1" s="225"/>
      <c r="K1" s="225"/>
      <c r="L1" s="225"/>
      <c r="M1" s="225"/>
      <c r="N1" s="70"/>
      <c r="O1" s="70"/>
      <c r="P1" s="79"/>
      <c r="Q1" s="70"/>
      <c r="R1" s="225" t="s">
        <v>814</v>
      </c>
      <c r="S1" s="225"/>
      <c r="T1" s="225"/>
      <c r="U1" s="225"/>
      <c r="V1" s="225"/>
      <c r="W1" s="70"/>
    </row>
    <row r="2" spans="2:23">
      <c r="B2" s="19"/>
      <c r="C2" s="19"/>
      <c r="D2" s="19"/>
      <c r="E2" s="82">
        <f>'Historical FS'!C3</f>
        <v>40969</v>
      </c>
      <c r="F2" s="82">
        <f>'Historical FS'!D3</f>
        <v>41334</v>
      </c>
      <c r="G2" s="82">
        <f>'Historical FS'!E3</f>
        <v>41699</v>
      </c>
      <c r="H2" s="82">
        <f>'Historical FS'!F3</f>
        <v>42064</v>
      </c>
      <c r="I2" s="82">
        <f>'Historical FS'!G3</f>
        <v>42430</v>
      </c>
      <c r="J2" s="82">
        <f>'Historical FS'!H3</f>
        <v>42795</v>
      </c>
      <c r="K2" s="82">
        <f>'Historical FS'!I3</f>
        <v>43160</v>
      </c>
      <c r="L2" s="82">
        <f>'Historical FS'!J3</f>
        <v>43525</v>
      </c>
      <c r="M2" s="82">
        <f>'Historical FS'!K3</f>
        <v>43891</v>
      </c>
      <c r="N2" s="82">
        <f>'Historical FS'!L3</f>
        <v>44256</v>
      </c>
      <c r="O2" s="82">
        <f>'Historical FS'!M3</f>
        <v>44621</v>
      </c>
      <c r="P2" s="82">
        <f>'Historical FS'!N3</f>
        <v>44986</v>
      </c>
      <c r="Q2" s="82">
        <f>P2+366</f>
        <v>45352</v>
      </c>
      <c r="R2" s="82">
        <f t="shared" ref="R2:W2" si="0">Q2+366</f>
        <v>45718</v>
      </c>
      <c r="S2" s="82">
        <f t="shared" si="0"/>
        <v>46084</v>
      </c>
      <c r="T2" s="82">
        <f t="shared" si="0"/>
        <v>46450</v>
      </c>
      <c r="U2" s="82">
        <f t="shared" si="0"/>
        <v>46816</v>
      </c>
      <c r="V2" s="82">
        <f t="shared" si="0"/>
        <v>47182</v>
      </c>
      <c r="W2" s="82">
        <f t="shared" si="0"/>
        <v>47548</v>
      </c>
    </row>
    <row r="3" spans="2:23">
      <c r="P3" s="47"/>
    </row>
    <row r="4" spans="2:23">
      <c r="P4" s="47"/>
    </row>
    <row r="5" spans="2:23">
      <c r="B5" s="72" t="s">
        <v>722</v>
      </c>
      <c r="C5" s="73"/>
      <c r="D5" s="73"/>
      <c r="P5" s="47"/>
    </row>
    <row r="6" spans="2:23">
      <c r="B6" s="176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177"/>
      <c r="Q6" s="74"/>
      <c r="R6" s="74"/>
      <c r="S6" s="74"/>
      <c r="T6" s="74"/>
      <c r="U6" s="74"/>
      <c r="V6" s="74"/>
      <c r="W6" s="177"/>
    </row>
    <row r="7" spans="2:23">
      <c r="B7" s="165" t="s">
        <v>710</v>
      </c>
      <c r="C7" s="49"/>
      <c r="D7" s="49"/>
      <c r="E7" s="111">
        <f>'P&amp;L'!E14</f>
        <v>50</v>
      </c>
      <c r="F7" s="111">
        <f>'P&amp;L'!F14</f>
        <v>32</v>
      </c>
      <c r="G7" s="111">
        <f>'P&amp;L'!G14</f>
        <v>115</v>
      </c>
      <c r="H7" s="111">
        <f>'P&amp;L'!H14</f>
        <v>156</v>
      </c>
      <c r="I7" s="111">
        <f>'P&amp;L'!I14</f>
        <v>236</v>
      </c>
      <c r="J7" s="111">
        <f>'P&amp;L'!J14</f>
        <v>264</v>
      </c>
      <c r="K7" s="111">
        <f>'P&amp;L'!K14</f>
        <v>364</v>
      </c>
      <c r="L7" s="111">
        <f>'P&amp;L'!L14</f>
        <v>433</v>
      </c>
      <c r="M7" s="111">
        <f>'P&amp;L'!M14</f>
        <v>352</v>
      </c>
      <c r="N7" s="111">
        <f>'P&amp;L'!N14</f>
        <v>512</v>
      </c>
      <c r="O7" s="111">
        <f>'P&amp;L'!O14</f>
        <v>745</v>
      </c>
      <c r="P7" s="108">
        <f>'P&amp;L'!P14</f>
        <v>938</v>
      </c>
      <c r="Q7" s="111">
        <f>'P&amp;L'!Q14</f>
        <v>793.84272393071979</v>
      </c>
      <c r="R7" s="111">
        <f>'P&amp;L'!R14</f>
        <v>1090.2577918502748</v>
      </c>
      <c r="S7" s="111">
        <f>'P&amp;L'!S14</f>
        <v>1472.4566318968732</v>
      </c>
      <c r="T7" s="111">
        <f>'P&amp;L'!T14</f>
        <v>1925.6960844105163</v>
      </c>
      <c r="U7" s="111">
        <f>'P&amp;L'!U14</f>
        <v>2504.1570286962606</v>
      </c>
      <c r="V7" s="111">
        <f>'P&amp;L'!V14</f>
        <v>3220.2407436767958</v>
      </c>
      <c r="W7" s="108">
        <f>'P&amp;L'!W14</f>
        <v>4054.5363710590141</v>
      </c>
    </row>
    <row r="8" spans="2:23">
      <c r="B8" s="165" t="s">
        <v>623</v>
      </c>
      <c r="C8" s="49"/>
      <c r="D8" s="49"/>
      <c r="E8" s="111">
        <f>'P&amp;L'!E12</f>
        <v>21</v>
      </c>
      <c r="F8" s="111">
        <f>'P&amp;L'!F12</f>
        <v>24</v>
      </c>
      <c r="G8" s="111">
        <f>'P&amp;L'!G12</f>
        <v>35</v>
      </c>
      <c r="H8" s="111">
        <f>'P&amp;L'!H12</f>
        <v>25</v>
      </c>
      <c r="I8" s="111">
        <f>'P&amp;L'!I12</f>
        <v>23</v>
      </c>
      <c r="J8" s="111">
        <f>'P&amp;L'!J12</f>
        <v>27</v>
      </c>
      <c r="K8" s="111">
        <f>'P&amp;L'!K12</f>
        <v>25</v>
      </c>
      <c r="L8" s="111">
        <f>'P&amp;L'!L12</f>
        <v>25</v>
      </c>
      <c r="M8" s="111">
        <f>'P&amp;L'!M12</f>
        <v>43</v>
      </c>
      <c r="N8" s="111">
        <f>'P&amp;L'!N12</f>
        <v>44</v>
      </c>
      <c r="O8" s="111">
        <f>'P&amp;L'!O12</f>
        <v>55</v>
      </c>
      <c r="P8" s="108">
        <f>'P&amp;L'!P12</f>
        <v>81</v>
      </c>
      <c r="Q8" s="111">
        <f>'P&amp;L'!Q12</f>
        <v>150.91001495228721</v>
      </c>
      <c r="R8" s="111">
        <f>'P&amp;L'!R12</f>
        <v>177.49081393427662</v>
      </c>
      <c r="S8" s="111">
        <f>'P&amp;L'!S12</f>
        <v>208.72515222383794</v>
      </c>
      <c r="T8" s="111">
        <f>'P&amp;L'!T12</f>
        <v>260.13540048008616</v>
      </c>
      <c r="U8" s="111">
        <f>'P&amp;L'!U12</f>
        <v>331.12433376387889</v>
      </c>
      <c r="V8" s="111">
        <f>'P&amp;L'!V12</f>
        <v>421.6162006932804</v>
      </c>
      <c r="W8" s="108">
        <f>'P&amp;L'!W12</f>
        <v>542.75579758546485</v>
      </c>
    </row>
    <row r="9" spans="2:23">
      <c r="B9" s="165"/>
      <c r="C9" s="49"/>
      <c r="D9" s="49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08"/>
      <c r="Q9" s="111"/>
      <c r="R9" s="111"/>
      <c r="S9" s="111"/>
      <c r="T9" s="111"/>
      <c r="U9" s="111"/>
      <c r="V9" s="111"/>
      <c r="W9" s="108"/>
    </row>
    <row r="10" spans="2:23">
      <c r="B10" s="178" t="s">
        <v>711</v>
      </c>
      <c r="C10" s="179"/>
      <c r="D10" s="49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08"/>
      <c r="Q10" s="111"/>
      <c r="R10" s="111"/>
      <c r="S10" s="111"/>
      <c r="T10" s="111"/>
      <c r="U10" s="111"/>
      <c r="V10" s="111"/>
      <c r="W10" s="108"/>
    </row>
    <row r="11" spans="2:23">
      <c r="B11" s="165" t="s">
        <v>712</v>
      </c>
      <c r="C11" s="49"/>
      <c r="D11" s="49"/>
      <c r="E11" s="111"/>
      <c r="F11" s="111">
        <f>'Balance Sheet'!E23-'Balance Sheet'!F23</f>
        <v>0</v>
      </c>
      <c r="G11" s="111">
        <f>'Balance Sheet'!F23-'Balance Sheet'!G23</f>
        <v>0</v>
      </c>
      <c r="H11" s="111">
        <f>'Balance Sheet'!G23-'Balance Sheet'!H23</f>
        <v>0</v>
      </c>
      <c r="I11" s="111">
        <f>'Balance Sheet'!H23-'Balance Sheet'!I23</f>
        <v>0</v>
      </c>
      <c r="J11" s="111">
        <f>'Balance Sheet'!I23-'Balance Sheet'!J23</f>
        <v>0</v>
      </c>
      <c r="K11" s="111">
        <f>'Balance Sheet'!J23-'Balance Sheet'!K23</f>
        <v>0</v>
      </c>
      <c r="L11" s="111">
        <f>'Balance Sheet'!K23-'Balance Sheet'!L23</f>
        <v>-2</v>
      </c>
      <c r="M11" s="111">
        <f>'Balance Sheet'!L23-'Balance Sheet'!M23</f>
        <v>0</v>
      </c>
      <c r="N11" s="111">
        <f>'Balance Sheet'!M23-'Balance Sheet'!N23</f>
        <v>2</v>
      </c>
      <c r="O11" s="111">
        <f>'Balance Sheet'!N23-'Balance Sheet'!O23</f>
        <v>-1</v>
      </c>
      <c r="P11" s="108">
        <f>'Balance Sheet'!O23-'Balance Sheet'!P23</f>
        <v>1</v>
      </c>
      <c r="Q11" s="111">
        <f>'Balance Sheet'!P23-'Balance Sheet'!Q23</f>
        <v>0</v>
      </c>
      <c r="R11" s="111">
        <f>'Balance Sheet'!Q23-'Balance Sheet'!R23</f>
        <v>0</v>
      </c>
      <c r="S11" s="111">
        <f>'Balance Sheet'!R23-'Balance Sheet'!S23</f>
        <v>0</v>
      </c>
      <c r="T11" s="111">
        <f>'Balance Sheet'!S23-'Balance Sheet'!T23</f>
        <v>0</v>
      </c>
      <c r="U11" s="111">
        <f>'Balance Sheet'!T23-'Balance Sheet'!U23</f>
        <v>0</v>
      </c>
      <c r="V11" s="111">
        <f>'Balance Sheet'!U23-'Balance Sheet'!V23</f>
        <v>0</v>
      </c>
      <c r="W11" s="108">
        <f>'Balance Sheet'!V23-'Balance Sheet'!W23</f>
        <v>0</v>
      </c>
    </row>
    <row r="12" spans="2:23">
      <c r="B12" s="165" t="s">
        <v>713</v>
      </c>
      <c r="C12" s="49"/>
      <c r="D12" s="49"/>
      <c r="E12" s="111"/>
      <c r="F12" s="111">
        <f>'Balance Sheet'!E24-'Balance Sheet'!F24</f>
        <v>-11</v>
      </c>
      <c r="G12" s="111">
        <f>'Balance Sheet'!F24-'Balance Sheet'!G24</f>
        <v>-21</v>
      </c>
      <c r="H12" s="111">
        <f>'Balance Sheet'!G24-'Balance Sheet'!H24</f>
        <v>2</v>
      </c>
      <c r="I12" s="111">
        <f>'Balance Sheet'!H24-'Balance Sheet'!I24</f>
        <v>-61</v>
      </c>
      <c r="J12" s="111">
        <f>'Balance Sheet'!I24-'Balance Sheet'!J24</f>
        <v>-30</v>
      </c>
      <c r="K12" s="111">
        <f>'Balance Sheet'!J24-'Balance Sheet'!K24</f>
        <v>-62</v>
      </c>
      <c r="L12" s="111">
        <f>'Balance Sheet'!K24-'Balance Sheet'!L24</f>
        <v>-50</v>
      </c>
      <c r="M12" s="111">
        <f>'Balance Sheet'!L24-'Balance Sheet'!M24</f>
        <v>-35</v>
      </c>
      <c r="N12" s="111">
        <f>'Balance Sheet'!M24-'Balance Sheet'!N24</f>
        <v>-97</v>
      </c>
      <c r="O12" s="111">
        <f>'Balance Sheet'!N24-'Balance Sheet'!O24</f>
        <v>-184</v>
      </c>
      <c r="P12" s="108">
        <f>'Balance Sheet'!O24-'Balance Sheet'!P24</f>
        <v>-303</v>
      </c>
      <c r="Q12" s="111">
        <f>'Balance Sheet'!P24-'Balance Sheet'!Q24</f>
        <v>61.176669165094609</v>
      </c>
      <c r="R12" s="111">
        <f>'Balance Sheet'!Q24-'Balance Sheet'!R24</f>
        <v>-264.26483612383799</v>
      </c>
      <c r="S12" s="111">
        <f>'Balance Sheet'!R24-'Balance Sheet'!S24</f>
        <v>-326.41925376971903</v>
      </c>
      <c r="T12" s="111">
        <f>'Balance Sheet'!S24-'Balance Sheet'!T24</f>
        <v>-431.90867988117338</v>
      </c>
      <c r="U12" s="111">
        <f>'Balance Sheet'!T24-'Balance Sheet'!U24</f>
        <v>-588.89100286370353</v>
      </c>
      <c r="V12" s="111">
        <f>'Balance Sheet'!U24-'Balance Sheet'!V24</f>
        <v>-739.39201594771339</v>
      </c>
      <c r="W12" s="108">
        <f>'Balance Sheet'!V24-'Balance Sheet'!W24</f>
        <v>-964.98038750039314</v>
      </c>
    </row>
    <row r="13" spans="2:23">
      <c r="B13" s="165" t="s">
        <v>714</v>
      </c>
      <c r="C13" s="49"/>
      <c r="D13" s="49"/>
      <c r="E13" s="111"/>
      <c r="F13" s="111">
        <f>'Balance Sheet'!E27-'Balance Sheet'!F27</f>
        <v>-7</v>
      </c>
      <c r="G13" s="111">
        <f>'Balance Sheet'!F27-'Balance Sheet'!G27</f>
        <v>8</v>
      </c>
      <c r="H13" s="111">
        <f>'Balance Sheet'!G27-'Balance Sheet'!H27</f>
        <v>-4</v>
      </c>
      <c r="I13" s="111">
        <f>'Balance Sheet'!H27-'Balance Sheet'!I27</f>
        <v>-15</v>
      </c>
      <c r="J13" s="111">
        <f>'Balance Sheet'!I27-'Balance Sheet'!J27</f>
        <v>-16</v>
      </c>
      <c r="K13" s="111">
        <f>'Balance Sheet'!J27-'Balance Sheet'!K27</f>
        <v>-39</v>
      </c>
      <c r="L13" s="111">
        <f>'Balance Sheet'!K27-'Balance Sheet'!L27</f>
        <v>-22</v>
      </c>
      <c r="M13" s="111">
        <f>'Balance Sheet'!L27-'Balance Sheet'!M27</f>
        <v>-13</v>
      </c>
      <c r="N13" s="111">
        <f>'Balance Sheet'!M27-'Balance Sheet'!N27</f>
        <v>-11</v>
      </c>
      <c r="O13" s="111">
        <f>'Balance Sheet'!N27-'Balance Sheet'!O27</f>
        <v>-43</v>
      </c>
      <c r="P13" s="108">
        <f>'Balance Sheet'!O27-'Balance Sheet'!P27</f>
        <v>-13</v>
      </c>
      <c r="Q13" s="111">
        <f>'Balance Sheet'!P27-'Balance Sheet'!Q27</f>
        <v>-150.86802573541758</v>
      </c>
      <c r="R13" s="111">
        <f>'Balance Sheet'!Q27-'Balance Sheet'!R27</f>
        <v>-100.4234284756771</v>
      </c>
      <c r="S13" s="111">
        <f>'Balance Sheet'!R27-'Balance Sheet'!S27</f>
        <v>-118.84344620888896</v>
      </c>
      <c r="T13" s="111">
        <f>'Balance Sheet'!S27-'Balance Sheet'!T27</f>
        <v>-171.26961227255924</v>
      </c>
      <c r="U13" s="111">
        <f>'Balance Sheet'!T27-'Balance Sheet'!U27</f>
        <v>-227.49312377420176</v>
      </c>
      <c r="V13" s="111">
        <f>'Balance Sheet'!U27-'Balance Sheet'!V27</f>
        <v>-294.29015734605014</v>
      </c>
      <c r="W13" s="108">
        <f>'Balance Sheet'!V27-'Balance Sheet'!W27</f>
        <v>-378.98877856406807</v>
      </c>
    </row>
    <row r="14" spans="2:23">
      <c r="B14" s="165" t="s">
        <v>715</v>
      </c>
      <c r="C14" s="49"/>
      <c r="D14" s="49"/>
      <c r="E14" s="111"/>
      <c r="F14" s="111">
        <f>'Balance Sheet'!E26-'Balance Sheet'!F26</f>
        <v>-2</v>
      </c>
      <c r="G14" s="111">
        <f>'Balance Sheet'!F26-'Balance Sheet'!G26</f>
        <v>1</v>
      </c>
      <c r="H14" s="111">
        <f>'Balance Sheet'!G26-'Balance Sheet'!H26</f>
        <v>-1</v>
      </c>
      <c r="I14" s="111">
        <f>'Balance Sheet'!H26-'Balance Sheet'!I26</f>
        <v>-1</v>
      </c>
      <c r="J14" s="111">
        <f>'Balance Sheet'!I26-'Balance Sheet'!J26</f>
        <v>-2</v>
      </c>
      <c r="K14" s="111">
        <f>'Balance Sheet'!J26-'Balance Sheet'!K26</f>
        <v>3</v>
      </c>
      <c r="L14" s="111">
        <f>'Balance Sheet'!K26-'Balance Sheet'!L26</f>
        <v>1</v>
      </c>
      <c r="M14" s="111">
        <f>'Balance Sheet'!L26-'Balance Sheet'!M26</f>
        <v>-2</v>
      </c>
      <c r="N14" s="111">
        <f>'Balance Sheet'!M26-'Balance Sheet'!N26</f>
        <v>3</v>
      </c>
      <c r="O14" s="111">
        <f>'Balance Sheet'!N26-'Balance Sheet'!O26</f>
        <v>-3</v>
      </c>
      <c r="P14" s="108">
        <f>'Balance Sheet'!O26-'Balance Sheet'!P26</f>
        <v>-5</v>
      </c>
      <c r="Q14" s="111">
        <f>'Balance Sheet'!P26-'Balance Sheet'!Q26</f>
        <v>0</v>
      </c>
      <c r="R14" s="111">
        <f>'Balance Sheet'!Q26-'Balance Sheet'!R26</f>
        <v>0</v>
      </c>
      <c r="S14" s="111">
        <f>'Balance Sheet'!R26-'Balance Sheet'!S26</f>
        <v>0</v>
      </c>
      <c r="T14" s="111">
        <f>'Balance Sheet'!S26-'Balance Sheet'!T26</f>
        <v>0</v>
      </c>
      <c r="U14" s="111">
        <f>'Balance Sheet'!T26-'Balance Sheet'!U26</f>
        <v>0</v>
      </c>
      <c r="V14" s="111">
        <f>'Balance Sheet'!U26-'Balance Sheet'!V26</f>
        <v>0</v>
      </c>
      <c r="W14" s="108">
        <f>'Balance Sheet'!V26-'Balance Sheet'!W26</f>
        <v>0</v>
      </c>
    </row>
    <row r="15" spans="2:23">
      <c r="B15" s="165" t="s">
        <v>716</v>
      </c>
      <c r="C15" s="49"/>
      <c r="D15" s="49"/>
      <c r="E15" s="111"/>
      <c r="F15" s="111">
        <f>'Balance Sheet'!F15-'Balance Sheet'!E15</f>
        <v>5</v>
      </c>
      <c r="G15" s="111">
        <f>'Balance Sheet'!G15-'Balance Sheet'!F15</f>
        <v>14</v>
      </c>
      <c r="H15" s="111">
        <f>'Balance Sheet'!H15-'Balance Sheet'!G15</f>
        <v>2</v>
      </c>
      <c r="I15" s="111">
        <f>'Balance Sheet'!I15-'Balance Sheet'!H15</f>
        <v>11</v>
      </c>
      <c r="J15" s="111">
        <f>'Balance Sheet'!J15-'Balance Sheet'!I15</f>
        <v>-31</v>
      </c>
      <c r="K15" s="111">
        <f>'Balance Sheet'!K15-'Balance Sheet'!J15</f>
        <v>-1</v>
      </c>
      <c r="L15" s="111">
        <f>'Balance Sheet'!L15-'Balance Sheet'!K15</f>
        <v>11</v>
      </c>
      <c r="M15" s="111">
        <f>'Balance Sheet'!M15-'Balance Sheet'!L15</f>
        <v>-9</v>
      </c>
      <c r="N15" s="111">
        <f>'Balance Sheet'!N15-'Balance Sheet'!M15</f>
        <v>9</v>
      </c>
      <c r="O15" s="111">
        <f>'Balance Sheet'!O15-'Balance Sheet'!N15</f>
        <v>28</v>
      </c>
      <c r="P15" s="108">
        <f>'Balance Sheet'!P15-'Balance Sheet'!O15</f>
        <v>19</v>
      </c>
      <c r="Q15" s="111">
        <f>'Balance Sheet'!Q15-'Balance Sheet'!P15</f>
        <v>100.75288662746061</v>
      </c>
      <c r="R15" s="111">
        <f>'Balance Sheet'!R15-'Balance Sheet'!Q15</f>
        <v>45.983589497969746</v>
      </c>
      <c r="S15" s="111">
        <f>'Balance Sheet'!S15-'Balance Sheet'!R15</f>
        <v>52.045759913736532</v>
      </c>
      <c r="T15" s="111">
        <f>'Balance Sheet'!T15-'Balance Sheet'!S15</f>
        <v>59.328595943169091</v>
      </c>
      <c r="U15" s="111">
        <f>'Balance Sheet'!U15-'Balance Sheet'!T15</f>
        <v>72.608464224292504</v>
      </c>
      <c r="V15" s="111">
        <f>'Balance Sheet'!V15-'Balance Sheet'!U15</f>
        <v>86.051193966898666</v>
      </c>
      <c r="W15" s="108">
        <f>'Balance Sheet'!W15-'Balance Sheet'!V15</f>
        <v>150.43317965265373</v>
      </c>
    </row>
    <row r="16" spans="2:23">
      <c r="B16" s="165" t="s">
        <v>717</v>
      </c>
      <c r="C16" s="49"/>
      <c r="D16" s="49"/>
      <c r="E16" s="111"/>
      <c r="F16" s="111">
        <f>'Balance Sheet'!F18-'Balance Sheet'!E18</f>
        <v>-4</v>
      </c>
      <c r="G16" s="111">
        <f>'Balance Sheet'!G18-'Balance Sheet'!F18</f>
        <v>24</v>
      </c>
      <c r="H16" s="111">
        <f>'Balance Sheet'!H18-'Balance Sheet'!G18</f>
        <v>21</v>
      </c>
      <c r="I16" s="111">
        <f>'Balance Sheet'!I18-'Balance Sheet'!H18</f>
        <v>26</v>
      </c>
      <c r="J16" s="111">
        <f>'Balance Sheet'!J18-'Balance Sheet'!I18</f>
        <v>-21</v>
      </c>
      <c r="K16" s="111">
        <f>'Balance Sheet'!K18-'Balance Sheet'!J18</f>
        <v>46</v>
      </c>
      <c r="L16" s="111">
        <f>'Balance Sheet'!L18-'Balance Sheet'!K18</f>
        <v>-15</v>
      </c>
      <c r="M16" s="111">
        <f>'Balance Sheet'!M18-'Balance Sheet'!L18</f>
        <v>46</v>
      </c>
      <c r="N16" s="111">
        <f>'Balance Sheet'!N18-'Balance Sheet'!M18</f>
        <v>30</v>
      </c>
      <c r="O16" s="111">
        <f>'Balance Sheet'!O18-'Balance Sheet'!N18</f>
        <v>75</v>
      </c>
      <c r="P16" s="108">
        <f>'Balance Sheet'!P18-'Balance Sheet'!O18</f>
        <v>48</v>
      </c>
      <c r="Q16" s="111">
        <f>'Balance Sheet'!Q18-'Balance Sheet'!P18</f>
        <v>86.650062249511905</v>
      </c>
      <c r="R16" s="111">
        <f>'Balance Sheet'!R18-'Balance Sheet'!Q18</f>
        <v>120.00300648510159</v>
      </c>
      <c r="S16" s="111">
        <f>'Balance Sheet'!S18-'Balance Sheet'!R18</f>
        <v>153.73834830907902</v>
      </c>
      <c r="T16" s="111">
        <f>'Balance Sheet'!T18-'Balance Sheet'!S18</f>
        <v>192.45075444694544</v>
      </c>
      <c r="U16" s="111">
        <f>'Balance Sheet'!U18-'Balance Sheet'!T18</f>
        <v>239.5433656802453</v>
      </c>
      <c r="V16" s="111">
        <f>'Balance Sheet'!V18-'Balance Sheet'!U18</f>
        <v>298.79924690185248</v>
      </c>
      <c r="W16" s="108">
        <f>'Balance Sheet'!W18-'Balance Sheet'!V18</f>
        <v>436.3972443010889</v>
      </c>
    </row>
    <row r="17" spans="2:23">
      <c r="B17" s="165" t="s">
        <v>718</v>
      </c>
      <c r="C17" s="49"/>
      <c r="D17" s="49"/>
      <c r="E17" s="111"/>
      <c r="F17" s="111">
        <f>'Balance Sheet'!F17-'Balance Sheet'!E17</f>
        <v>-2</v>
      </c>
      <c r="G17" s="111">
        <f>'Balance Sheet'!G17-'Balance Sheet'!F17</f>
        <v>9</v>
      </c>
      <c r="H17" s="111">
        <f>'Balance Sheet'!H17-'Balance Sheet'!G17</f>
        <v>6</v>
      </c>
      <c r="I17" s="111">
        <f>'Balance Sheet'!I17-'Balance Sheet'!H17</f>
        <v>-5</v>
      </c>
      <c r="J17" s="111">
        <f>'Balance Sheet'!J17-'Balance Sheet'!I17</f>
        <v>-5</v>
      </c>
      <c r="K17" s="111">
        <f>'Balance Sheet'!K17-'Balance Sheet'!J17</f>
        <v>4</v>
      </c>
      <c r="L17" s="111">
        <f>'Balance Sheet'!L17-'Balance Sheet'!K17</f>
        <v>-1</v>
      </c>
      <c r="M17" s="111">
        <f>'Balance Sheet'!M17-'Balance Sheet'!L17</f>
        <v>3</v>
      </c>
      <c r="N17" s="111">
        <f>'Balance Sheet'!N17-'Balance Sheet'!M17</f>
        <v>11</v>
      </c>
      <c r="O17" s="111">
        <f>'Balance Sheet'!O17-'Balance Sheet'!N17</f>
        <v>36</v>
      </c>
      <c r="P17" s="108">
        <f>'Balance Sheet'!P17-'Balance Sheet'!O17</f>
        <v>-4</v>
      </c>
      <c r="Q17" s="111">
        <f>'Balance Sheet'!Q17-'Balance Sheet'!P17</f>
        <v>-12.744035069521956</v>
      </c>
      <c r="R17" s="111">
        <f>'Balance Sheet'!R17-'Balance Sheet'!Q17</f>
        <v>14.46062001485253</v>
      </c>
      <c r="S17" s="111">
        <f>'Balance Sheet'!S17-'Balance Sheet'!R17</f>
        <v>20.612115134635239</v>
      </c>
      <c r="T17" s="111">
        <f>'Balance Sheet'!T17-'Balance Sheet'!S17</f>
        <v>20.412135836502657</v>
      </c>
      <c r="U17" s="111">
        <f>'Balance Sheet'!U17-'Balance Sheet'!T17</f>
        <v>21.16614103730879</v>
      </c>
      <c r="V17" s="111">
        <f>'Balance Sheet'!V17-'Balance Sheet'!U17</f>
        <v>33.880855704638364</v>
      </c>
      <c r="W17" s="108">
        <f>'Balance Sheet'!W17-'Balance Sheet'!V17</f>
        <v>51.480314264270532</v>
      </c>
    </row>
    <row r="18" spans="2:23">
      <c r="B18" s="115" t="s">
        <v>719</v>
      </c>
      <c r="C18" s="74"/>
      <c r="D18" s="74"/>
      <c r="E18" s="109"/>
      <c r="F18" s="109">
        <f>SUM(F11:F17)</f>
        <v>-21</v>
      </c>
      <c r="G18" s="109">
        <f t="shared" ref="G18:P18" si="1">SUM(G11:G17)</f>
        <v>35</v>
      </c>
      <c r="H18" s="109">
        <f t="shared" si="1"/>
        <v>26</v>
      </c>
      <c r="I18" s="109">
        <f t="shared" si="1"/>
        <v>-45</v>
      </c>
      <c r="J18" s="109">
        <f t="shared" si="1"/>
        <v>-105</v>
      </c>
      <c r="K18" s="109">
        <f t="shared" si="1"/>
        <v>-49</v>
      </c>
      <c r="L18" s="109">
        <f t="shared" si="1"/>
        <v>-78</v>
      </c>
      <c r="M18" s="109">
        <f t="shared" si="1"/>
        <v>-10</v>
      </c>
      <c r="N18" s="109">
        <f t="shared" si="1"/>
        <v>-53</v>
      </c>
      <c r="O18" s="109">
        <f t="shared" si="1"/>
        <v>-92</v>
      </c>
      <c r="P18" s="110">
        <f t="shared" si="1"/>
        <v>-257</v>
      </c>
      <c r="Q18" s="109">
        <f t="shared" ref="Q18" si="2">SUM(Q11:Q17)</f>
        <v>84.967557237127593</v>
      </c>
      <c r="R18" s="109">
        <f t="shared" ref="R18" si="3">SUM(R11:R17)</f>
        <v>-184.24104860159125</v>
      </c>
      <c r="S18" s="109">
        <f t="shared" ref="S18" si="4">SUM(S11:S17)</f>
        <v>-218.86647662115718</v>
      </c>
      <c r="T18" s="109">
        <f t="shared" ref="T18" si="5">SUM(T11:T17)</f>
        <v>-330.98680592711537</v>
      </c>
      <c r="U18" s="109">
        <f t="shared" ref="U18" si="6">SUM(U11:U17)</f>
        <v>-483.06615569605867</v>
      </c>
      <c r="V18" s="109">
        <f t="shared" ref="V18" si="7">SUM(V11:V17)</f>
        <v>-614.95087672037403</v>
      </c>
      <c r="W18" s="110">
        <f t="shared" ref="W18" si="8">SUM(W11:W17)</f>
        <v>-705.65842784644803</v>
      </c>
    </row>
    <row r="19" spans="2:23">
      <c r="B19" s="165"/>
      <c r="C19" s="49"/>
      <c r="D19" s="49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08"/>
      <c r="Q19" s="111"/>
      <c r="R19" s="111"/>
      <c r="S19" s="111"/>
      <c r="T19" s="111"/>
      <c r="U19" s="111"/>
      <c r="V19" s="111"/>
      <c r="W19" s="108"/>
    </row>
    <row r="20" spans="2:23">
      <c r="B20" s="165" t="s">
        <v>720</v>
      </c>
      <c r="C20" s="49"/>
      <c r="D20" s="49"/>
      <c r="E20" s="111"/>
      <c r="F20" s="111">
        <f>'P&amp;L'!F16</f>
        <v>10.88</v>
      </c>
      <c r="G20" s="111">
        <f>'P&amp;L'!G16</f>
        <v>40.25</v>
      </c>
      <c r="H20" s="111">
        <f>'P&amp;L'!H16</f>
        <v>53.040000000000006</v>
      </c>
      <c r="I20" s="111">
        <f>'P&amp;L'!I16</f>
        <v>80.240000000000009</v>
      </c>
      <c r="J20" s="111">
        <f>'P&amp;L'!J16</f>
        <v>89.76</v>
      </c>
      <c r="K20" s="111">
        <f>'P&amp;L'!K16</f>
        <v>123.76</v>
      </c>
      <c r="L20" s="111">
        <f>'P&amp;L'!L16</f>
        <v>142.89000000000001</v>
      </c>
      <c r="M20" s="111">
        <f>'P&amp;L'!M16</f>
        <v>95.04</v>
      </c>
      <c r="N20" s="111">
        <f>'P&amp;L'!N16</f>
        <v>143.36000000000001</v>
      </c>
      <c r="O20" s="111">
        <f>'P&amp;L'!O16</f>
        <v>193.70000000000002</v>
      </c>
      <c r="P20" s="108">
        <f>'P&amp;L'!P16</f>
        <v>178.22</v>
      </c>
      <c r="Q20" s="111">
        <f>'P&amp;L'!Q16</f>
        <v>199.81021361336221</v>
      </c>
      <c r="R20" s="111">
        <f>'P&amp;L'!R16</f>
        <v>274.41788620871421</v>
      </c>
      <c r="S20" s="111">
        <f>'P&amp;L'!S16</f>
        <v>370.61733424844306</v>
      </c>
      <c r="T20" s="111">
        <f>'P&amp;L'!T16</f>
        <v>484.69770444612703</v>
      </c>
      <c r="U20" s="111">
        <f>'P&amp;L'!U16</f>
        <v>630.29632412284889</v>
      </c>
      <c r="V20" s="111">
        <f>'P&amp;L'!V16</f>
        <v>810.5345951834496</v>
      </c>
      <c r="W20" s="108">
        <f>'P&amp;L'!W16</f>
        <v>1020.5268045955539</v>
      </c>
    </row>
    <row r="21" spans="2:23">
      <c r="B21" s="180" t="s">
        <v>721</v>
      </c>
      <c r="C21" s="106"/>
      <c r="D21" s="106"/>
      <c r="E21" s="109"/>
      <c r="F21" s="121">
        <f>F7+F8+F18-F20</f>
        <v>24.119999999999997</v>
      </c>
      <c r="G21" s="121">
        <f t="shared" ref="G21:P21" si="9">G7+G8+G18-G20</f>
        <v>144.75</v>
      </c>
      <c r="H21" s="121">
        <f t="shared" si="9"/>
        <v>153.95999999999998</v>
      </c>
      <c r="I21" s="121">
        <f t="shared" si="9"/>
        <v>133.76</v>
      </c>
      <c r="J21" s="121">
        <f t="shared" si="9"/>
        <v>96.24</v>
      </c>
      <c r="K21" s="121">
        <f t="shared" si="9"/>
        <v>216.24</v>
      </c>
      <c r="L21" s="121">
        <f t="shared" si="9"/>
        <v>237.10999999999999</v>
      </c>
      <c r="M21" s="121">
        <f t="shared" si="9"/>
        <v>289.95999999999998</v>
      </c>
      <c r="N21" s="121">
        <f t="shared" si="9"/>
        <v>359.64</v>
      </c>
      <c r="O21" s="121">
        <f t="shared" si="9"/>
        <v>514.29999999999995</v>
      </c>
      <c r="P21" s="122">
        <f t="shared" si="9"/>
        <v>583.78</v>
      </c>
      <c r="Q21" s="121">
        <f t="shared" ref="Q21" si="10">Q7+Q8+Q18-Q20</f>
        <v>829.91008250677226</v>
      </c>
      <c r="R21" s="121">
        <f t="shared" ref="R21" si="11">R7+R8+R18-R20</f>
        <v>809.08967097424579</v>
      </c>
      <c r="S21" s="121">
        <f t="shared" ref="S21" si="12">S7+S8+S18-S20</f>
        <v>1091.6979732511109</v>
      </c>
      <c r="T21" s="121">
        <f t="shared" ref="T21" si="13">T7+T8+T18-T20</f>
        <v>1370.1469745173601</v>
      </c>
      <c r="U21" s="121">
        <f t="shared" ref="U21" si="14">U7+U8+U18-U20</f>
        <v>1721.9188826412319</v>
      </c>
      <c r="V21" s="121">
        <f t="shared" ref="V21" si="15">V7+V8+V18-V20</f>
        <v>2216.3714724662523</v>
      </c>
      <c r="W21" s="122">
        <f t="shared" ref="W21" si="16">W7+W8+W18-W20</f>
        <v>2871.1069362024768</v>
      </c>
    </row>
    <row r="22" spans="2:23">
      <c r="B22" s="165"/>
      <c r="C22" s="49"/>
      <c r="D22" s="49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08"/>
      <c r="Q22" s="111"/>
      <c r="R22" s="111"/>
      <c r="S22" s="111"/>
      <c r="T22" s="111"/>
      <c r="U22" s="111"/>
      <c r="V22" s="111"/>
      <c r="W22" s="108"/>
    </row>
    <row r="23" spans="2:23">
      <c r="B23" s="178" t="s">
        <v>723</v>
      </c>
      <c r="C23" s="179"/>
      <c r="D23" s="179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08"/>
      <c r="Q23" s="111"/>
      <c r="R23" s="111"/>
      <c r="S23" s="111"/>
      <c r="T23" s="111"/>
      <c r="U23" s="111"/>
      <c r="V23" s="111"/>
      <c r="W23" s="108"/>
    </row>
    <row r="24" spans="2:23">
      <c r="B24" s="165"/>
      <c r="C24" s="49"/>
      <c r="D24" s="49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08"/>
      <c r="Q24" s="111"/>
      <c r="R24" s="111"/>
      <c r="S24" s="111"/>
      <c r="T24" s="111"/>
      <c r="U24" s="111"/>
      <c r="V24" s="111"/>
      <c r="W24" s="108"/>
    </row>
    <row r="25" spans="2:23">
      <c r="B25" s="181" t="s">
        <v>724</v>
      </c>
      <c r="C25" s="182"/>
      <c r="D25" s="49"/>
      <c r="E25" s="111"/>
      <c r="F25" s="111">
        <f>-'Asset Schedule'!F6</f>
        <v>-23</v>
      </c>
      <c r="G25" s="111">
        <f>-'Asset Schedule'!G6</f>
        <v>-33</v>
      </c>
      <c r="H25" s="111">
        <f>-'Asset Schedule'!H6</f>
        <v>-26</v>
      </c>
      <c r="I25" s="111">
        <f>-'Asset Schedule'!I6</f>
        <v>-32</v>
      </c>
      <c r="J25" s="111">
        <f>-'Asset Schedule'!J6</f>
        <v>-28</v>
      </c>
      <c r="K25" s="111">
        <f>-'Asset Schedule'!K6</f>
        <v>-11</v>
      </c>
      <c r="L25" s="111">
        <f>-'Asset Schedule'!L6</f>
        <v>-32</v>
      </c>
      <c r="M25" s="111">
        <f>-'Asset Schedule'!M6</f>
        <v>-89</v>
      </c>
      <c r="N25" s="111">
        <f>-'Asset Schedule'!N6</f>
        <v>-67</v>
      </c>
      <c r="O25" s="111">
        <f>-'Asset Schedule'!O6</f>
        <v>-156</v>
      </c>
      <c r="P25" s="108">
        <f>-'Asset Schedule'!P6</f>
        <v>-144</v>
      </c>
      <c r="Q25" s="111">
        <f>-'Asset Schedule'!Q6</f>
        <v>-180.48751968281852</v>
      </c>
      <c r="R25" s="111">
        <f>-'Asset Schedule'!R6</f>
        <v>-233.39326818352936</v>
      </c>
      <c r="S25" s="111">
        <f>-'Asset Schedule'!S6</f>
        <v>-297.13114334910466</v>
      </c>
      <c r="T25" s="111">
        <f>-'Asset Schedule'!T6</f>
        <v>-378.30783084072351</v>
      </c>
      <c r="U25" s="111">
        <f>-'Asset Schedule'!U6</f>
        <v>-484.16096308759739</v>
      </c>
      <c r="V25" s="111">
        <f>-'Asset Schedule'!V6</f>
        <v>-617.48284976386503</v>
      </c>
      <c r="W25" s="108">
        <f>-'Asset Schedule'!W6</f>
        <v>-787.98536057651177</v>
      </c>
    </row>
    <row r="26" spans="2:23">
      <c r="B26" s="165" t="s">
        <v>634</v>
      </c>
      <c r="C26" s="49"/>
      <c r="D26" s="49"/>
      <c r="E26" s="111"/>
      <c r="F26" s="111">
        <f>'Balance Sheet'!F35</f>
        <v>0</v>
      </c>
      <c r="G26" s="111">
        <f>'Balance Sheet'!G35</f>
        <v>0</v>
      </c>
      <c r="H26" s="111">
        <f>'Balance Sheet'!H35</f>
        <v>0</v>
      </c>
      <c r="I26" s="111">
        <f>'Balance Sheet'!I35</f>
        <v>0</v>
      </c>
      <c r="J26" s="111">
        <f>'Balance Sheet'!J35</f>
        <v>0</v>
      </c>
      <c r="K26" s="111">
        <f>'Balance Sheet'!K35</f>
        <v>0</v>
      </c>
      <c r="L26" s="111">
        <f>'Balance Sheet'!L35</f>
        <v>0</v>
      </c>
      <c r="M26" s="111">
        <f>'Balance Sheet'!M35</f>
        <v>0</v>
      </c>
      <c r="N26" s="111">
        <f>'Balance Sheet'!N35</f>
        <v>0</v>
      </c>
      <c r="O26" s="111">
        <f>'Balance Sheet'!O35</f>
        <v>0</v>
      </c>
      <c r="P26" s="108">
        <f>'Balance Sheet'!P35</f>
        <v>0</v>
      </c>
      <c r="Q26" s="111">
        <f>'Balance Sheet'!Q35</f>
        <v>0</v>
      </c>
      <c r="R26" s="111">
        <f>'Balance Sheet'!R35</f>
        <v>0</v>
      </c>
      <c r="S26" s="111">
        <f>'Balance Sheet'!S35</f>
        <v>0</v>
      </c>
      <c r="T26" s="111">
        <f>'Balance Sheet'!T35</f>
        <v>0</v>
      </c>
      <c r="U26" s="111">
        <f>'Balance Sheet'!U35</f>
        <v>0</v>
      </c>
      <c r="V26" s="111">
        <f>'Balance Sheet'!V35</f>
        <v>0</v>
      </c>
      <c r="W26" s="108">
        <f>'Balance Sheet'!W35</f>
        <v>0</v>
      </c>
    </row>
    <row r="27" spans="2:23">
      <c r="B27" s="180" t="s">
        <v>723</v>
      </c>
      <c r="C27" s="106"/>
      <c r="D27" s="106"/>
      <c r="E27" s="109"/>
      <c r="F27" s="121">
        <f t="shared" ref="F27:P27" si="17">SUM(F25:F26)</f>
        <v>-23</v>
      </c>
      <c r="G27" s="121">
        <f t="shared" si="17"/>
        <v>-33</v>
      </c>
      <c r="H27" s="121">
        <f t="shared" si="17"/>
        <v>-26</v>
      </c>
      <c r="I27" s="121">
        <f t="shared" si="17"/>
        <v>-32</v>
      </c>
      <c r="J27" s="121">
        <f t="shared" si="17"/>
        <v>-28</v>
      </c>
      <c r="K27" s="121">
        <f t="shared" si="17"/>
        <v>-11</v>
      </c>
      <c r="L27" s="121">
        <f t="shared" si="17"/>
        <v>-32</v>
      </c>
      <c r="M27" s="121">
        <f t="shared" si="17"/>
        <v>-89</v>
      </c>
      <c r="N27" s="121">
        <f t="shared" si="17"/>
        <v>-67</v>
      </c>
      <c r="O27" s="121">
        <f t="shared" si="17"/>
        <v>-156</v>
      </c>
      <c r="P27" s="122">
        <f t="shared" si="17"/>
        <v>-144</v>
      </c>
      <c r="Q27" s="121">
        <f t="shared" ref="Q27" si="18">SUM(Q25:Q26)</f>
        <v>-180.48751968281852</v>
      </c>
      <c r="R27" s="121">
        <f t="shared" ref="R27" si="19">SUM(R25:R26)</f>
        <v>-233.39326818352936</v>
      </c>
      <c r="S27" s="121">
        <f t="shared" ref="S27" si="20">SUM(S25:S26)</f>
        <v>-297.13114334910466</v>
      </c>
      <c r="T27" s="121">
        <f t="shared" ref="T27" si="21">SUM(T25:T26)</f>
        <v>-378.30783084072351</v>
      </c>
      <c r="U27" s="121">
        <f t="shared" ref="U27" si="22">SUM(U25:U26)</f>
        <v>-484.16096308759739</v>
      </c>
      <c r="V27" s="121">
        <f t="shared" ref="V27" si="23">SUM(V25:V26)</f>
        <v>-617.48284976386503</v>
      </c>
      <c r="W27" s="122">
        <f t="shared" ref="W27" si="24">SUM(W25:W26)</f>
        <v>-787.98536057651177</v>
      </c>
    </row>
    <row r="28" spans="2:23">
      <c r="B28" s="165"/>
      <c r="C28" s="49"/>
      <c r="D28" s="49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08"/>
      <c r="Q28" s="111"/>
      <c r="R28" s="111"/>
      <c r="S28" s="111"/>
      <c r="T28" s="111"/>
      <c r="U28" s="111"/>
      <c r="V28" s="111"/>
      <c r="W28" s="108"/>
    </row>
    <row r="29" spans="2:23">
      <c r="B29" s="178" t="s">
        <v>725</v>
      </c>
      <c r="C29" s="179"/>
      <c r="D29" s="179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08"/>
      <c r="Q29" s="111"/>
      <c r="R29" s="111"/>
      <c r="S29" s="111"/>
      <c r="T29" s="111"/>
      <c r="U29" s="111"/>
      <c r="V29" s="111"/>
      <c r="W29" s="108"/>
    </row>
    <row r="30" spans="2:23">
      <c r="B30" s="165" t="s">
        <v>726</v>
      </c>
      <c r="C30" s="49"/>
      <c r="D30" s="49"/>
      <c r="E30" s="111"/>
      <c r="F30" s="111">
        <f>'Balance Sheet'!F6-'Balance Sheet'!E6</f>
        <v>0</v>
      </c>
      <c r="G30" s="111">
        <f>'Balance Sheet'!G6-'Balance Sheet'!F6</f>
        <v>0</v>
      </c>
      <c r="H30" s="111">
        <f>'Balance Sheet'!H6-'Balance Sheet'!G6</f>
        <v>0</v>
      </c>
      <c r="I30" s="111">
        <f>'Balance Sheet'!I6-'Balance Sheet'!H6</f>
        <v>0</v>
      </c>
      <c r="J30" s="111">
        <f>'Balance Sheet'!J6-'Balance Sheet'!I6</f>
        <v>0</v>
      </c>
      <c r="K30" s="111">
        <f>'Balance Sheet'!K6-'Balance Sheet'!J6</f>
        <v>31</v>
      </c>
      <c r="L30" s="111">
        <f>'Balance Sheet'!L6-'Balance Sheet'!K6</f>
        <v>0</v>
      </c>
      <c r="M30" s="111">
        <f>'Balance Sheet'!M6-'Balance Sheet'!L6</f>
        <v>0</v>
      </c>
      <c r="N30" s="111">
        <f>'Balance Sheet'!N6-'Balance Sheet'!M6</f>
        <v>0</v>
      </c>
      <c r="O30" s="111">
        <f>'Balance Sheet'!O6-'Balance Sheet'!N6</f>
        <v>0</v>
      </c>
      <c r="P30" s="108">
        <f>'Balance Sheet'!P6-'Balance Sheet'!O6</f>
        <v>0</v>
      </c>
      <c r="Q30" s="111">
        <f>'Balance Sheet'!Q6-'Balance Sheet'!P6</f>
        <v>0</v>
      </c>
      <c r="R30" s="111">
        <f>'Balance Sheet'!R6-'Balance Sheet'!Q6</f>
        <v>0</v>
      </c>
      <c r="S30" s="111">
        <f>'Balance Sheet'!S6-'Balance Sheet'!R6</f>
        <v>0</v>
      </c>
      <c r="T30" s="111">
        <f>'Balance Sheet'!T6-'Balance Sheet'!S6</f>
        <v>0</v>
      </c>
      <c r="U30" s="111">
        <f>'Balance Sheet'!U6-'Balance Sheet'!T6</f>
        <v>0</v>
      </c>
      <c r="V30" s="111">
        <f>'Balance Sheet'!V6-'Balance Sheet'!U6</f>
        <v>0</v>
      </c>
      <c r="W30" s="108">
        <f>'Balance Sheet'!W6-'Balance Sheet'!V6</f>
        <v>0</v>
      </c>
    </row>
    <row r="31" spans="2:23">
      <c r="B31" s="183" t="s">
        <v>727</v>
      </c>
      <c r="C31" s="49"/>
      <c r="D31" s="49"/>
      <c r="E31" s="111"/>
      <c r="F31" s="111">
        <f>'Debt Schedule'!F6-'Debt Schedule'!F7</f>
        <v>25</v>
      </c>
      <c r="G31" s="111">
        <f>'Debt Schedule'!G6-'Debt Schedule'!G7</f>
        <v>-59</v>
      </c>
      <c r="H31" s="111">
        <f>'Debt Schedule'!H6-'Debt Schedule'!H7</f>
        <v>0</v>
      </c>
      <c r="I31" s="111">
        <f>'Debt Schedule'!I6-'Debt Schedule'!I7</f>
        <v>0</v>
      </c>
      <c r="J31" s="111">
        <f>'Debt Schedule'!J6-'Debt Schedule'!J7</f>
        <v>2</v>
      </c>
      <c r="K31" s="111">
        <f>'Debt Schedule'!K6-'Debt Schedule'!K7</f>
        <v>0</v>
      </c>
      <c r="L31" s="111">
        <f>'Debt Schedule'!L6-'Debt Schedule'!L7</f>
        <v>0</v>
      </c>
      <c r="M31" s="111">
        <f>'Debt Schedule'!M6-'Debt Schedule'!M7</f>
        <v>58</v>
      </c>
      <c r="N31" s="111">
        <f>'Debt Schedule'!N6-'Debt Schedule'!N7</f>
        <v>15</v>
      </c>
      <c r="O31" s="111">
        <f>'Debt Schedule'!O6-'Debt Schedule'!O7</f>
        <v>66</v>
      </c>
      <c r="P31" s="108">
        <f>'Debt Schedule'!P6-'Debt Schedule'!P7</f>
        <v>45</v>
      </c>
      <c r="Q31" s="111">
        <f>'Debt Schedule'!Q6-'Debt Schedule'!Q7</f>
        <v>35.395007873127405</v>
      </c>
      <c r="R31" s="111">
        <f>'Debt Schedule'!R6-'Debt Schedule'!R7</f>
        <v>49.478305698786258</v>
      </c>
      <c r="S31" s="111">
        <f>'Debt Schedule'!S6-'Debt Schedule'!S7</f>
        <v>65.077794625259116</v>
      </c>
      <c r="T31" s="111">
        <f>'Debt Schedule'!T6-'Debt Schedule'!T7</f>
        <v>84.532910696854827</v>
      </c>
      <c r="U31" s="111">
        <f>'Debt Schedule'!U6-'Debt Schedule'!U7</f>
        <v>109.9675814562334</v>
      </c>
      <c r="V31" s="111">
        <f>'Debt Schedule'!V6-'Debt Schedule'!V7</f>
        <v>141.30281983549378</v>
      </c>
      <c r="W31" s="108">
        <f>'Debt Schedule'!W6-'Debt Schedule'!W7</f>
        <v>181.24326019345372</v>
      </c>
    </row>
    <row r="32" spans="2:23">
      <c r="B32" s="183" t="s">
        <v>728</v>
      </c>
      <c r="C32" s="49"/>
      <c r="D32" s="49"/>
      <c r="E32" s="111"/>
      <c r="F32" s="111">
        <f>-'P&amp;L'!F20*'P&amp;L'!F17</f>
        <v>-15.54</v>
      </c>
      <c r="G32" s="111">
        <f>-'P&amp;L'!G20*'P&amp;L'!G17</f>
        <v>-27.75</v>
      </c>
      <c r="H32" s="111">
        <f>-'P&amp;L'!H20*'P&amp;L'!H17</f>
        <v>-33.99</v>
      </c>
      <c r="I32" s="111">
        <f>-'P&amp;L'!I20*'P&amp;L'!I17</f>
        <v>-43.400000000000006</v>
      </c>
      <c r="J32" s="111">
        <f>-'P&amp;L'!J20*'P&amp;L'!J17</f>
        <v>-50.75</v>
      </c>
      <c r="K32" s="111">
        <f>-'P&amp;L'!K20*'P&amp;L'!K17</f>
        <v>-69.599999999999994</v>
      </c>
      <c r="L32" s="111">
        <f>-'P&amp;L'!L20*'P&amp;L'!L17</f>
        <v>-84.1</v>
      </c>
      <c r="M32" s="111">
        <f>-'P&amp;L'!M20*'P&amp;L'!M17</f>
        <v>-102.4</v>
      </c>
      <c r="N32" s="111">
        <f>-'P&amp;L'!N20*'P&amp;L'!N17</f>
        <v>-298.08000000000004</v>
      </c>
      <c r="O32" s="111">
        <f>-'P&amp;L'!O20*'P&amp;L'!O17</f>
        <v>-264</v>
      </c>
      <c r="P32" s="108">
        <f>-'P&amp;L'!P20*'P&amp;L'!P17</f>
        <v>-7.55</v>
      </c>
      <c r="Q32" s="111">
        <f>-'P&amp;L'!Q20*'P&amp;L'!Q17</f>
        <v>0</v>
      </c>
      <c r="R32" s="111">
        <f>-'P&amp;L'!R20*'P&amp;L'!R17</f>
        <v>0</v>
      </c>
      <c r="S32" s="111">
        <f>-'P&amp;L'!S20*'P&amp;L'!S17</f>
        <v>0</v>
      </c>
      <c r="T32" s="111">
        <f>-'P&amp;L'!T20*'P&amp;L'!T17</f>
        <v>0</v>
      </c>
      <c r="U32" s="111">
        <f>-'P&amp;L'!U20*'P&amp;L'!U17</f>
        <v>0</v>
      </c>
      <c r="V32" s="111">
        <f>-'P&amp;L'!V20*'P&amp;L'!V17</f>
        <v>0</v>
      </c>
      <c r="W32" s="108">
        <f>-'P&amp;L'!W20*'P&amp;L'!W17</f>
        <v>0</v>
      </c>
    </row>
    <row r="33" spans="2:24">
      <c r="B33" s="165"/>
      <c r="C33" s="49"/>
      <c r="D33" s="49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08"/>
      <c r="Q33" s="111"/>
      <c r="R33" s="111"/>
      <c r="S33" s="111"/>
      <c r="T33" s="111"/>
      <c r="U33" s="111"/>
      <c r="V33" s="111"/>
      <c r="W33" s="108"/>
    </row>
    <row r="34" spans="2:24">
      <c r="B34" s="180" t="s">
        <v>729</v>
      </c>
      <c r="C34" s="106"/>
      <c r="D34" s="106"/>
      <c r="E34" s="109"/>
      <c r="F34" s="121">
        <f>SUM(F30:F32)</f>
        <v>9.4600000000000009</v>
      </c>
      <c r="G34" s="121">
        <f t="shared" ref="G34:W34" si="25">SUM(G30:G32)</f>
        <v>-86.75</v>
      </c>
      <c r="H34" s="121">
        <f t="shared" si="25"/>
        <v>-33.99</v>
      </c>
      <c r="I34" s="121">
        <f t="shared" si="25"/>
        <v>-43.400000000000006</v>
      </c>
      <c r="J34" s="121">
        <f t="shared" si="25"/>
        <v>-48.75</v>
      </c>
      <c r="K34" s="121">
        <f t="shared" si="25"/>
        <v>-38.599999999999994</v>
      </c>
      <c r="L34" s="121">
        <f t="shared" si="25"/>
        <v>-84.1</v>
      </c>
      <c r="M34" s="121">
        <f t="shared" si="25"/>
        <v>-44.400000000000006</v>
      </c>
      <c r="N34" s="121">
        <f t="shared" si="25"/>
        <v>-283.08000000000004</v>
      </c>
      <c r="O34" s="121">
        <f t="shared" si="25"/>
        <v>-198</v>
      </c>
      <c r="P34" s="122">
        <f t="shared" si="25"/>
        <v>37.450000000000003</v>
      </c>
      <c r="Q34" s="121">
        <f t="shared" si="25"/>
        <v>35.395007873127405</v>
      </c>
      <c r="R34" s="121">
        <f t="shared" si="25"/>
        <v>49.478305698786258</v>
      </c>
      <c r="S34" s="121">
        <f t="shared" si="25"/>
        <v>65.077794625259116</v>
      </c>
      <c r="T34" s="121">
        <f t="shared" si="25"/>
        <v>84.532910696854827</v>
      </c>
      <c r="U34" s="121">
        <f t="shared" si="25"/>
        <v>109.9675814562334</v>
      </c>
      <c r="V34" s="121">
        <f t="shared" si="25"/>
        <v>141.30281983549378</v>
      </c>
      <c r="W34" s="122">
        <f t="shared" si="25"/>
        <v>181.24326019345372</v>
      </c>
      <c r="X34" s="46"/>
    </row>
    <row r="35" spans="2:24">
      <c r="B35" s="165"/>
      <c r="C35" s="49"/>
      <c r="D35" s="49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08"/>
      <c r="Q35" s="111"/>
      <c r="R35" s="111"/>
      <c r="S35" s="111"/>
      <c r="T35" s="111"/>
      <c r="U35" s="111"/>
      <c r="V35" s="111"/>
      <c r="W35" s="108"/>
    </row>
    <row r="36" spans="2:24">
      <c r="B36" s="178" t="s">
        <v>730</v>
      </c>
      <c r="C36" s="179"/>
      <c r="D36" s="179"/>
      <c r="E36" s="111"/>
      <c r="F36" s="111">
        <f>F34+F27+F21</f>
        <v>10.579999999999998</v>
      </c>
      <c r="G36" s="111">
        <f t="shared" ref="G36:W36" si="26">G34+G27+G21</f>
        <v>25</v>
      </c>
      <c r="H36" s="111">
        <f t="shared" si="26"/>
        <v>93.96999999999997</v>
      </c>
      <c r="I36" s="111">
        <f t="shared" si="26"/>
        <v>58.359999999999985</v>
      </c>
      <c r="J36" s="111">
        <f t="shared" si="26"/>
        <v>19.489999999999995</v>
      </c>
      <c r="K36" s="111">
        <f t="shared" si="26"/>
        <v>166.64000000000001</v>
      </c>
      <c r="L36" s="111">
        <f t="shared" si="26"/>
        <v>121.00999999999999</v>
      </c>
      <c r="M36" s="111">
        <f t="shared" si="26"/>
        <v>156.55999999999997</v>
      </c>
      <c r="N36" s="111">
        <f t="shared" si="26"/>
        <v>9.5599999999999454</v>
      </c>
      <c r="O36" s="111">
        <f t="shared" si="26"/>
        <v>160.29999999999995</v>
      </c>
      <c r="P36" s="108">
        <f t="shared" si="26"/>
        <v>477.22999999999996</v>
      </c>
      <c r="Q36" s="111">
        <f t="shared" si="26"/>
        <v>684.81757069708112</v>
      </c>
      <c r="R36" s="111">
        <f t="shared" si="26"/>
        <v>625.17470848950268</v>
      </c>
      <c r="S36" s="111">
        <f t="shared" si="26"/>
        <v>859.64462452726525</v>
      </c>
      <c r="T36" s="111">
        <f t="shared" si="26"/>
        <v>1076.3720543734914</v>
      </c>
      <c r="U36" s="111">
        <f t="shared" si="26"/>
        <v>1347.7255010098679</v>
      </c>
      <c r="V36" s="111">
        <f t="shared" si="26"/>
        <v>1740.1914425378809</v>
      </c>
      <c r="W36" s="108">
        <f t="shared" si="26"/>
        <v>2264.3648358194187</v>
      </c>
    </row>
    <row r="37" spans="2:24">
      <c r="B37" s="165" t="s">
        <v>694</v>
      </c>
      <c r="C37" s="49"/>
      <c r="D37" s="49"/>
      <c r="E37" s="111"/>
      <c r="F37" s="111">
        <f>E38</f>
        <v>24</v>
      </c>
      <c r="G37" s="111">
        <f t="shared" ref="G37:P37" si="27">F38</f>
        <v>20</v>
      </c>
      <c r="H37" s="111">
        <f t="shared" si="27"/>
        <v>50</v>
      </c>
      <c r="I37" s="111">
        <f t="shared" si="27"/>
        <v>133</v>
      </c>
      <c r="J37" s="111">
        <f t="shared" si="27"/>
        <v>182</v>
      </c>
      <c r="K37" s="111">
        <f t="shared" si="27"/>
        <v>252</v>
      </c>
      <c r="L37" s="111">
        <f t="shared" si="27"/>
        <v>394</v>
      </c>
      <c r="M37" s="111">
        <f t="shared" si="27"/>
        <v>516</v>
      </c>
      <c r="N37" s="111">
        <f t="shared" si="27"/>
        <v>664</v>
      </c>
      <c r="O37" s="111">
        <f t="shared" si="27"/>
        <v>860</v>
      </c>
      <c r="P37" s="108">
        <f t="shared" si="27"/>
        <v>965</v>
      </c>
      <c r="Q37" s="111">
        <f>P38</f>
        <v>1192</v>
      </c>
      <c r="R37" s="111">
        <f t="shared" ref="R37:W37" si="28">Q38</f>
        <v>1876.817570697081</v>
      </c>
      <c r="S37" s="111">
        <f t="shared" si="28"/>
        <v>2501.9922791865838</v>
      </c>
      <c r="T37" s="111">
        <f t="shared" si="28"/>
        <v>3361.6369037138493</v>
      </c>
      <c r="U37" s="111">
        <f t="shared" si="28"/>
        <v>4438.0089580873409</v>
      </c>
      <c r="V37" s="111">
        <f t="shared" si="28"/>
        <v>5785.7344590972089</v>
      </c>
      <c r="W37" s="108">
        <f t="shared" si="28"/>
        <v>7525.9259016350898</v>
      </c>
    </row>
    <row r="38" spans="2:24">
      <c r="B38" s="115" t="s">
        <v>697</v>
      </c>
      <c r="C38" s="74"/>
      <c r="D38" s="74"/>
      <c r="E38" s="121">
        <f>'Balance Sheet'!E25</f>
        <v>24</v>
      </c>
      <c r="F38" s="121">
        <f>'Balance Sheet'!F25</f>
        <v>20</v>
      </c>
      <c r="G38" s="121">
        <f>'Balance Sheet'!G25</f>
        <v>50</v>
      </c>
      <c r="H38" s="121">
        <f>'Balance Sheet'!H25</f>
        <v>133</v>
      </c>
      <c r="I38" s="121">
        <f>'Balance Sheet'!I25</f>
        <v>182</v>
      </c>
      <c r="J38" s="121">
        <f>'Balance Sheet'!J25</f>
        <v>252</v>
      </c>
      <c r="K38" s="121">
        <f>'Balance Sheet'!K25</f>
        <v>394</v>
      </c>
      <c r="L38" s="121">
        <f>'Balance Sheet'!L25</f>
        <v>516</v>
      </c>
      <c r="M38" s="121">
        <f>'Balance Sheet'!M25</f>
        <v>664</v>
      </c>
      <c r="N38" s="121">
        <f>'Balance Sheet'!N25</f>
        <v>860</v>
      </c>
      <c r="O38" s="121">
        <f>'Balance Sheet'!O25</f>
        <v>965</v>
      </c>
      <c r="P38" s="122">
        <f>'Balance Sheet'!P25</f>
        <v>1192</v>
      </c>
      <c r="Q38" s="121">
        <f>SUM(Q36:Q37)</f>
        <v>1876.817570697081</v>
      </c>
      <c r="R38" s="121">
        <f t="shared" ref="R38:W38" si="29">SUM(R36:R37)</f>
        <v>2501.9922791865838</v>
      </c>
      <c r="S38" s="121">
        <f t="shared" si="29"/>
        <v>3361.6369037138493</v>
      </c>
      <c r="T38" s="121">
        <f t="shared" si="29"/>
        <v>4438.0089580873409</v>
      </c>
      <c r="U38" s="121">
        <f t="shared" si="29"/>
        <v>5785.7344590972089</v>
      </c>
      <c r="V38" s="121">
        <f t="shared" si="29"/>
        <v>7525.9259016350898</v>
      </c>
      <c r="W38" s="122">
        <f t="shared" si="29"/>
        <v>9790.2907374545084</v>
      </c>
    </row>
    <row r="39" spans="2:24">
      <c r="B39" s="165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7"/>
      <c r="Q39" s="49"/>
      <c r="R39" s="49"/>
      <c r="S39" s="49"/>
      <c r="T39" s="49"/>
      <c r="U39" s="49"/>
      <c r="V39" s="49"/>
      <c r="W39" s="47"/>
    </row>
    <row r="40" spans="2:24">
      <c r="B40" s="169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2"/>
      <c r="Q40" s="175"/>
      <c r="R40" s="175"/>
      <c r="S40" s="175"/>
      <c r="T40" s="175"/>
      <c r="U40" s="175"/>
      <c r="V40" s="175"/>
      <c r="W40" s="172"/>
    </row>
  </sheetData>
  <sheetProtection sheet="1" objects="1" scenarios="1"/>
  <customSheetViews>
    <customSheetView guid="{90B12C1D-6333-404A-B82C-8C3C024D71F8}" scale="90" showGridLines="0">
      <pane ySplit="2" topLeftCell="A6" activePane="bottomLeft" state="frozen"/>
      <selection pane="bottomLeft" activeCell="Q31" sqref="Q31"/>
      <pageMargins left="0.7" right="0.7" top="0.75" bottom="0.75" header="0.3" footer="0.3"/>
      <pageSetup paperSize="9" orientation="portrait" r:id="rId1"/>
    </customSheetView>
  </customSheetViews>
  <mergeCells count="2">
    <mergeCell ref="H1:M1"/>
    <mergeCell ref="R1:V1"/>
  </mergeCell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tabSelected="1" workbookViewId="0">
      <pane ySplit="1" topLeftCell="A2" activePane="bottomLeft" state="frozen"/>
      <selection pane="bottomLeft" activeCell="E6" sqref="E6"/>
    </sheetView>
  </sheetViews>
  <sheetFormatPr defaultRowHeight="14.4"/>
  <cols>
    <col min="1" max="1" width="1.88671875" customWidth="1"/>
    <col min="5" max="5" width="9.6640625" customWidth="1"/>
    <col min="15" max="15" width="12.77734375" customWidth="1"/>
    <col min="16" max="16" width="11.5546875" bestFit="1" customWidth="1"/>
    <col min="17" max="20" width="11.6640625" bestFit="1" customWidth="1"/>
    <col min="21" max="21" width="12.5546875" bestFit="1" customWidth="1"/>
  </cols>
  <sheetData>
    <row r="1" spans="2:21">
      <c r="B1" s="80" t="s">
        <v>802</v>
      </c>
      <c r="C1" s="19"/>
      <c r="D1" s="19"/>
      <c r="E1" s="70"/>
      <c r="F1" s="19"/>
      <c r="G1" s="80" t="s">
        <v>812</v>
      </c>
      <c r="H1" s="19"/>
      <c r="I1" s="19"/>
      <c r="J1" s="19"/>
      <c r="K1" s="19"/>
      <c r="L1" s="19"/>
      <c r="M1" s="19"/>
      <c r="N1" s="19"/>
      <c r="O1" s="82">
        <f>'Balance Sheet'!Q2</f>
        <v>45352</v>
      </c>
      <c r="P1" s="82">
        <f>'Balance Sheet'!R2</f>
        <v>45718</v>
      </c>
      <c r="Q1" s="82">
        <f>'Balance Sheet'!S2</f>
        <v>46084</v>
      </c>
      <c r="R1" s="82">
        <f>'Balance Sheet'!T2</f>
        <v>46450</v>
      </c>
      <c r="S1" s="82">
        <f>'Balance Sheet'!U2</f>
        <v>46816</v>
      </c>
      <c r="T1" s="82">
        <f>'Balance Sheet'!V2</f>
        <v>47182</v>
      </c>
      <c r="U1" s="82">
        <f>'Balance Sheet'!W2</f>
        <v>47548</v>
      </c>
    </row>
    <row r="2" spans="2:21">
      <c r="B2" s="72" t="s">
        <v>772</v>
      </c>
      <c r="C2" s="73"/>
      <c r="D2" s="73"/>
      <c r="E2" s="73"/>
      <c r="L2" s="72" t="s">
        <v>811</v>
      </c>
      <c r="M2" s="73"/>
      <c r="N2" s="73"/>
      <c r="O2" s="73"/>
    </row>
    <row r="3" spans="2:21">
      <c r="B3" t="s">
        <v>773</v>
      </c>
      <c r="E3" s="78">
        <v>7.3910000000000003E-2</v>
      </c>
      <c r="L3" s="176" t="s">
        <v>783</v>
      </c>
      <c r="M3" s="74"/>
      <c r="N3" s="74"/>
      <c r="O3" s="109">
        <f>'P&amp;L'!Q10-'P&amp;L'!Q12</f>
        <v>816.34632105302194</v>
      </c>
      <c r="P3" s="109">
        <f>'P&amp;L'!R10-'P&amp;L'!R12</f>
        <v>1117.0902748275635</v>
      </c>
      <c r="Q3" s="109">
        <f>'P&amp;L'!S10-'P&amp;L'!S12</f>
        <v>1505.3404184488338</v>
      </c>
      <c r="R3" s="109">
        <f>'P&amp;L'!T10-'P&amp;L'!T12</f>
        <v>1966.5390257008178</v>
      </c>
      <c r="S3" s="109">
        <f>'P&amp;L'!U10-'P&amp;L'!U12</f>
        <v>2555.3385274099187</v>
      </c>
      <c r="T3" s="109">
        <f>'P&amp;L'!V10-'P&amp;L'!V12</f>
        <v>3284.8715149426548</v>
      </c>
      <c r="U3" s="110">
        <f>'P&amp;L'!W10-'P&amp;L'!W12</f>
        <v>4136.4487821608682</v>
      </c>
    </row>
    <row r="4" spans="2:21">
      <c r="B4" t="s">
        <v>774</v>
      </c>
      <c r="E4" s="78">
        <v>0.14180000000000001</v>
      </c>
      <c r="F4" s="85" t="s">
        <v>832</v>
      </c>
      <c r="L4" s="165" t="s">
        <v>784</v>
      </c>
      <c r="M4" s="49"/>
      <c r="N4" s="49"/>
      <c r="O4" s="51">
        <f>25.17%</f>
        <v>0.25170000000000003</v>
      </c>
      <c r="P4" s="51">
        <f t="shared" ref="P4:U4" si="0">25.17%</f>
        <v>0.25170000000000003</v>
      </c>
      <c r="Q4" s="51">
        <f t="shared" si="0"/>
        <v>0.25170000000000003</v>
      </c>
      <c r="R4" s="51">
        <f t="shared" si="0"/>
        <v>0.25170000000000003</v>
      </c>
      <c r="S4" s="51">
        <f t="shared" si="0"/>
        <v>0.25170000000000003</v>
      </c>
      <c r="T4" s="51">
        <f t="shared" si="0"/>
        <v>0.25170000000000003</v>
      </c>
      <c r="U4" s="48">
        <f t="shared" si="0"/>
        <v>0.25170000000000003</v>
      </c>
    </row>
    <row r="5" spans="2:21">
      <c r="B5" s="74" t="s">
        <v>775</v>
      </c>
      <c r="C5" s="74"/>
      <c r="D5" s="74"/>
      <c r="E5" s="219">
        <f>E4-E3</f>
        <v>6.7890000000000006E-2</v>
      </c>
      <c r="L5" s="176" t="s">
        <v>785</v>
      </c>
      <c r="M5" s="74"/>
      <c r="N5" s="74"/>
      <c r="O5" s="90">
        <f>O3*(1-O4)</f>
        <v>610.87195204397631</v>
      </c>
      <c r="P5" s="90">
        <f t="shared" ref="P5:U5" si="1">P3*(1-P4)</f>
        <v>835.91865265346576</v>
      </c>
      <c r="Q5" s="90">
        <f t="shared" si="1"/>
        <v>1126.4462351252623</v>
      </c>
      <c r="R5" s="90">
        <f t="shared" si="1"/>
        <v>1471.5611529319219</v>
      </c>
      <c r="S5" s="90">
        <f t="shared" si="1"/>
        <v>1912.1598200608421</v>
      </c>
      <c r="T5" s="90">
        <f t="shared" si="1"/>
        <v>2458.0693546315883</v>
      </c>
      <c r="U5" s="215">
        <f t="shared" si="1"/>
        <v>3095.3046236909777</v>
      </c>
    </row>
    <row r="6" spans="2:21">
      <c r="B6" s="42" t="s">
        <v>776</v>
      </c>
      <c r="E6" s="69">
        <f>'Beta Calculation'!M4</f>
        <v>4.5475043760136002E-2</v>
      </c>
      <c r="L6" s="165" t="s">
        <v>786</v>
      </c>
      <c r="M6" s="49"/>
      <c r="N6" s="49"/>
      <c r="O6" s="111">
        <f>'P&amp;L'!Q12</f>
        <v>150.91001495228721</v>
      </c>
      <c r="P6" s="111">
        <f>'P&amp;L'!R12</f>
        <v>177.49081393427662</v>
      </c>
      <c r="Q6" s="111">
        <f>'P&amp;L'!S12</f>
        <v>208.72515222383794</v>
      </c>
      <c r="R6" s="111">
        <f>'P&amp;L'!T12</f>
        <v>260.13540048008616</v>
      </c>
      <c r="S6" s="111">
        <f>'P&amp;L'!U12</f>
        <v>331.12433376387889</v>
      </c>
      <c r="T6" s="111">
        <f>'P&amp;L'!V12</f>
        <v>421.6162006932804</v>
      </c>
      <c r="U6" s="108">
        <f>'P&amp;L'!W12</f>
        <v>542.75579758546485</v>
      </c>
    </row>
    <row r="7" spans="2:21">
      <c r="B7" s="74" t="s">
        <v>777</v>
      </c>
      <c r="C7" s="74"/>
      <c r="D7" s="74"/>
      <c r="E7" s="75">
        <f>E3+E6*E5</f>
        <v>7.6997300720875642E-2</v>
      </c>
      <c r="L7" s="165" t="s">
        <v>787</v>
      </c>
      <c r="M7" s="49"/>
      <c r="N7" s="49"/>
      <c r="O7" s="111">
        <f>'Cash Flow Statement'!Q18</f>
        <v>84.967557237127593</v>
      </c>
      <c r="P7" s="111">
        <f>'Cash Flow Statement'!R18</f>
        <v>-184.24104860159125</v>
      </c>
      <c r="Q7" s="111">
        <f>'Cash Flow Statement'!S18</f>
        <v>-218.86647662115718</v>
      </c>
      <c r="R7" s="111">
        <f>'Cash Flow Statement'!T18</f>
        <v>-330.98680592711537</v>
      </c>
      <c r="S7" s="111">
        <f>'Cash Flow Statement'!U18</f>
        <v>-483.06615569605867</v>
      </c>
      <c r="T7" s="111">
        <f>'Cash Flow Statement'!V18</f>
        <v>-614.95087672037403</v>
      </c>
      <c r="U7" s="108">
        <f>'Cash Flow Statement'!W18</f>
        <v>-705.65842784644803</v>
      </c>
    </row>
    <row r="8" spans="2:21">
      <c r="B8" s="49"/>
      <c r="C8" s="49"/>
      <c r="D8" s="49"/>
      <c r="E8" s="220"/>
      <c r="L8" s="165" t="s">
        <v>788</v>
      </c>
      <c r="M8" s="49"/>
      <c r="N8" s="49"/>
      <c r="O8" s="111">
        <f>'Cash Flow Statement'!Q25</f>
        <v>-180.48751968281852</v>
      </c>
      <c r="P8" s="111">
        <f>'Cash Flow Statement'!R25</f>
        <v>-233.39326818352936</v>
      </c>
      <c r="Q8" s="111">
        <f>'Cash Flow Statement'!S25</f>
        <v>-297.13114334910466</v>
      </c>
      <c r="R8" s="111">
        <f>'Cash Flow Statement'!T25</f>
        <v>-378.30783084072351</v>
      </c>
      <c r="S8" s="111">
        <f>'Cash Flow Statement'!U25</f>
        <v>-484.16096308759739</v>
      </c>
      <c r="T8" s="111">
        <f>'Cash Flow Statement'!V25</f>
        <v>-617.48284976386503</v>
      </c>
      <c r="U8" s="108">
        <f>'Cash Flow Statement'!W25</f>
        <v>-787.98536057651177</v>
      </c>
    </row>
    <row r="9" spans="2:21">
      <c r="B9" t="s">
        <v>778</v>
      </c>
      <c r="E9" s="78">
        <v>0.1</v>
      </c>
      <c r="L9" s="176" t="s">
        <v>789</v>
      </c>
      <c r="M9" s="74"/>
      <c r="N9" s="74"/>
      <c r="O9" s="109">
        <f t="shared" ref="O9:U9" si="2">O5+O6-O7-O8</f>
        <v>857.30192944195437</v>
      </c>
      <c r="P9" s="109">
        <f t="shared" si="2"/>
        <v>1431.0437833728629</v>
      </c>
      <c r="Q9" s="109">
        <f t="shared" si="2"/>
        <v>1851.1690073193622</v>
      </c>
      <c r="R9" s="109">
        <f t="shared" si="2"/>
        <v>2440.9911901798469</v>
      </c>
      <c r="S9" s="109">
        <f t="shared" si="2"/>
        <v>3210.5112726083771</v>
      </c>
      <c r="T9" s="109">
        <f t="shared" si="2"/>
        <v>4112.1192818091076</v>
      </c>
      <c r="U9" s="110">
        <f t="shared" si="2"/>
        <v>5131.7042096994028</v>
      </c>
    </row>
    <row r="10" spans="2:21">
      <c r="B10" s="74" t="s">
        <v>779</v>
      </c>
      <c r="C10" s="74"/>
      <c r="D10" s="74"/>
      <c r="E10" s="76">
        <f>E9*(1-25.17%)</f>
        <v>7.4829999999999994E-2</v>
      </c>
      <c r="L10" s="169" t="s">
        <v>790</v>
      </c>
      <c r="M10" s="203"/>
      <c r="N10" s="175"/>
      <c r="O10" s="175"/>
      <c r="P10" s="175"/>
      <c r="Q10" s="175"/>
      <c r="R10" s="175"/>
      <c r="S10" s="175"/>
      <c r="T10" s="175"/>
      <c r="U10" s="216">
        <f>U9*(1+$E$15)/(E13-E15)</f>
        <v>126899.65619337675</v>
      </c>
    </row>
    <row r="11" spans="2:21">
      <c r="B11" t="s">
        <v>780</v>
      </c>
      <c r="E11" s="16">
        <f>AVERAGE('Debt Schedule'!M9:P9)</f>
        <v>7.056880738337884E-2</v>
      </c>
      <c r="M11" s="42"/>
      <c r="U11" s="107"/>
    </row>
    <row r="12" spans="2:21">
      <c r="B12" t="s">
        <v>818</v>
      </c>
      <c r="E12" s="16">
        <f>E11/(1+E11)</f>
        <v>6.59171151790411E-2</v>
      </c>
    </row>
    <row r="13" spans="2:21">
      <c r="B13" s="77" t="s">
        <v>781</v>
      </c>
      <c r="C13" s="74"/>
      <c r="D13" s="74"/>
      <c r="E13" s="75">
        <f>E7*(1-E12)+E10*E12</f>
        <v>7.6854438509630058E-2</v>
      </c>
      <c r="L13" s="80" t="s">
        <v>816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2:21">
      <c r="L14" s="115" t="s">
        <v>791</v>
      </c>
      <c r="M14" s="77"/>
      <c r="N14" s="77"/>
      <c r="O14" s="77">
        <v>1</v>
      </c>
      <c r="P14" s="77">
        <v>2</v>
      </c>
      <c r="Q14" s="77">
        <v>3</v>
      </c>
      <c r="R14" s="77">
        <v>4</v>
      </c>
      <c r="S14" s="77">
        <v>5</v>
      </c>
      <c r="T14" s="77">
        <v>6</v>
      </c>
      <c r="U14" s="116">
        <v>7</v>
      </c>
    </row>
    <row r="15" spans="2:21">
      <c r="B15" s="125" t="s">
        <v>782</v>
      </c>
      <c r="C15" s="217"/>
      <c r="D15" s="217"/>
      <c r="E15" s="218">
        <v>3.5000000000000003E-2</v>
      </c>
      <c r="L15" s="117" t="s">
        <v>792</v>
      </c>
      <c r="M15" s="118"/>
      <c r="N15" s="118"/>
      <c r="O15" s="119">
        <f>1/(1+$E$13)^O14</f>
        <v>0.92863061546554337</v>
      </c>
      <c r="P15" s="119">
        <f t="shared" ref="P15:U15" si="3">1/(1+$E$13)^P14</f>
        <v>0.86235481997991392</v>
      </c>
      <c r="Q15" s="119">
        <f t="shared" si="3"/>
        <v>0.80080908722762534</v>
      </c>
      <c r="R15" s="119">
        <f t="shared" si="3"/>
        <v>0.74365583554258985</v>
      </c>
      <c r="S15" s="119">
        <f t="shared" si="3"/>
        <v>0.69058157625445804</v>
      </c>
      <c r="T15" s="119">
        <f t="shared" si="3"/>
        <v>0.64129519418634262</v>
      </c>
      <c r="U15" s="120">
        <f t="shared" si="3"/>
        <v>0.5955263508723585</v>
      </c>
    </row>
    <row r="16" spans="2:21">
      <c r="L16" s="115" t="s">
        <v>793</v>
      </c>
      <c r="M16" s="77"/>
      <c r="N16" s="77"/>
      <c r="O16" s="121">
        <f>O9*O15</f>
        <v>796.11681837747994</v>
      </c>
      <c r="P16" s="121">
        <f t="shared" ref="P16:U16" si="4">P9*P15</f>
        <v>1234.06750419388</v>
      </c>
      <c r="Q16" s="121">
        <f t="shared" si="4"/>
        <v>1482.4329630554878</v>
      </c>
      <c r="R16" s="121">
        <f t="shared" si="4"/>
        <v>1815.2573430852949</v>
      </c>
      <c r="S16" s="121">
        <f t="shared" si="4"/>
        <v>2217.119935220599</v>
      </c>
      <c r="T16" s="121">
        <f t="shared" si="4"/>
        <v>2637.0823333451754</v>
      </c>
      <c r="U16" s="122">
        <f t="shared" si="4"/>
        <v>3056.0650817586056</v>
      </c>
    </row>
    <row r="17" spans="12:21">
      <c r="L17" s="117" t="s">
        <v>799</v>
      </c>
      <c r="M17" s="118"/>
      <c r="N17" s="118"/>
      <c r="O17" s="123"/>
      <c r="P17" s="123"/>
      <c r="Q17" s="123"/>
      <c r="R17" s="123"/>
      <c r="S17" s="123"/>
      <c r="T17" s="123"/>
      <c r="U17" s="124">
        <f>U10*U15</f>
        <v>75572.089179798539</v>
      </c>
    </row>
    <row r="18" spans="12:21">
      <c r="L18" s="125" t="s">
        <v>810</v>
      </c>
      <c r="M18" s="126"/>
      <c r="N18" s="126"/>
      <c r="O18" s="127">
        <f>O16</f>
        <v>796.11681837747994</v>
      </c>
      <c r="P18" s="127">
        <f t="shared" ref="P18:T18" si="5">P16</f>
        <v>1234.06750419388</v>
      </c>
      <c r="Q18" s="127">
        <f t="shared" si="5"/>
        <v>1482.4329630554878</v>
      </c>
      <c r="R18" s="127">
        <f t="shared" si="5"/>
        <v>1815.2573430852949</v>
      </c>
      <c r="S18" s="127">
        <f t="shared" si="5"/>
        <v>2217.119935220599</v>
      </c>
      <c r="T18" s="127">
        <f t="shared" si="5"/>
        <v>2637.0823333451754</v>
      </c>
      <c r="U18" s="128">
        <f>SUM(U16:U17)</f>
        <v>78628.154261557138</v>
      </c>
    </row>
    <row r="19" spans="12:21">
      <c r="L19" s="115" t="s">
        <v>794</v>
      </c>
      <c r="M19" s="77"/>
      <c r="N19" s="77"/>
      <c r="O19" s="122">
        <f>SUM(O18:U18)</f>
        <v>88810.231158835057</v>
      </c>
    </row>
    <row r="20" spans="12:21">
      <c r="L20" s="165" t="s">
        <v>795</v>
      </c>
      <c r="M20" s="49"/>
      <c r="N20" s="49"/>
      <c r="O20" s="108">
        <f>'Balance Sheet'!P25</f>
        <v>1192</v>
      </c>
    </row>
    <row r="21" spans="12:21">
      <c r="L21" s="165" t="s">
        <v>796</v>
      </c>
      <c r="M21" s="49"/>
      <c r="N21" s="49"/>
      <c r="O21" s="108">
        <f>'Balance Sheet'!P13</f>
        <v>184</v>
      </c>
    </row>
    <row r="22" spans="12:21">
      <c r="L22" s="115" t="s">
        <v>797</v>
      </c>
      <c r="M22" s="77"/>
      <c r="N22" s="77"/>
      <c r="O22" s="122">
        <f>O19+O20-O21</f>
        <v>89818.231158835057</v>
      </c>
    </row>
    <row r="23" spans="12:21">
      <c r="L23" s="169" t="s">
        <v>801</v>
      </c>
      <c r="M23" s="175"/>
      <c r="N23" s="175"/>
      <c r="O23" s="214">
        <f>62277223/10^7</f>
        <v>6.2277222999999999</v>
      </c>
    </row>
    <row r="24" spans="12:21">
      <c r="L24" s="129" t="s">
        <v>798</v>
      </c>
      <c r="M24" s="129"/>
      <c r="N24" s="129"/>
      <c r="O24" s="130">
        <f>O22/O23</f>
        <v>14422.324379947875</v>
      </c>
    </row>
    <row r="25" spans="12:21">
      <c r="L25" t="s">
        <v>803</v>
      </c>
      <c r="O25" s="107">
        <v>7554.95</v>
      </c>
    </row>
    <row r="26" spans="12:21">
      <c r="L26" s="92" t="s">
        <v>800</v>
      </c>
      <c r="M26" s="92"/>
      <c r="N26" s="92"/>
      <c r="O26" s="93">
        <f>O24/O25-1</f>
        <v>0.90899005022506763</v>
      </c>
    </row>
  </sheetData>
  <sheetProtection sheet="1" objects="1" scenarios="1"/>
  <customSheetViews>
    <customSheetView guid="{90B12C1D-6333-404A-B82C-8C3C024D71F8}" showGridLines="0">
      <pane ySplit="1" topLeftCell="A2" activePane="bottomLeft" state="frozen"/>
      <selection pane="bottomLeft" activeCell="E6" sqref="E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showGridLines="0" workbookViewId="0">
      <selection activeCell="P17" sqref="P17"/>
    </sheetView>
  </sheetViews>
  <sheetFormatPr defaultRowHeight="14.4"/>
  <cols>
    <col min="1" max="1" width="9.5546875" bestFit="1" customWidth="1"/>
    <col min="2" max="2" width="11" bestFit="1" customWidth="1"/>
    <col min="4" max="4" width="12.5546875" bestFit="1" customWidth="1"/>
    <col min="5" max="5" width="10.109375" bestFit="1" customWidth="1"/>
    <col min="15" max="15" width="10.21875" bestFit="1" customWidth="1"/>
    <col min="17" max="17" width="10.33203125" customWidth="1"/>
  </cols>
  <sheetData>
    <row r="1" spans="1:12" ht="15" thickBot="1">
      <c r="A1" s="21" t="s">
        <v>0</v>
      </c>
      <c r="B1" s="22" t="s">
        <v>1</v>
      </c>
      <c r="C1" s="19" t="s">
        <v>597</v>
      </c>
      <c r="D1" s="19" t="s">
        <v>598</v>
      </c>
      <c r="E1" s="19" t="s">
        <v>611</v>
      </c>
      <c r="F1" s="19" t="s">
        <v>612</v>
      </c>
      <c r="H1" s="223" t="s">
        <v>615</v>
      </c>
      <c r="I1" s="223"/>
      <c r="J1" s="223"/>
      <c r="K1" s="223"/>
      <c r="L1" s="223"/>
    </row>
    <row r="2" spans="1:12" ht="15" thickBot="1">
      <c r="A2" s="15" t="s">
        <v>2</v>
      </c>
      <c r="B2" s="3">
        <v>7768.05</v>
      </c>
    </row>
    <row r="3" spans="1:12" ht="15" thickBot="1">
      <c r="A3" s="15" t="s">
        <v>3</v>
      </c>
      <c r="B3" s="3">
        <v>7682.5</v>
      </c>
      <c r="C3" s="16">
        <f>B2/B3-1</f>
        <v>1.1135698014969053E-2</v>
      </c>
      <c r="D3" s="16">
        <v>0.14573171621641356</v>
      </c>
      <c r="E3">
        <v>1</v>
      </c>
      <c r="F3" s="16">
        <f t="shared" ref="F3:F66" ca="1" si="0">_xlfn.NORM.INV(RAND(),L$3,L$4)</f>
        <v>4.9414561272832391E-2</v>
      </c>
      <c r="H3" t="s">
        <v>599</v>
      </c>
      <c r="L3" s="12">
        <f>AVERAGE(D3:D596)</f>
        <v>2.0992567885003361E-3</v>
      </c>
    </row>
    <row r="4" spans="1:12" ht="15" thickBot="1">
      <c r="A4" s="15" t="s">
        <v>4</v>
      </c>
      <c r="B4" s="3">
        <v>7633.45</v>
      </c>
      <c r="C4" s="16">
        <f t="shared" ref="C4:C19" si="1">B3/B4-1</f>
        <v>6.4256659832711005E-3</v>
      </c>
      <c r="D4" s="16">
        <v>0.1101201452476599</v>
      </c>
      <c r="E4">
        <v>2</v>
      </c>
      <c r="F4" s="16">
        <f t="shared" ca="1" si="0"/>
        <v>-2.602046964018228E-2</v>
      </c>
      <c r="H4" t="s">
        <v>600</v>
      </c>
      <c r="L4" s="16">
        <f>_xlfn.STDEV.S(D3:D596)</f>
        <v>2.4434498924406363E-2</v>
      </c>
    </row>
    <row r="5" spans="1:12" ht="15" thickBot="1">
      <c r="A5" s="15" t="s">
        <v>5</v>
      </c>
      <c r="B5" s="3">
        <v>7783.5</v>
      </c>
      <c r="C5" s="16">
        <f t="shared" si="1"/>
        <v>-1.9277959786728305E-2</v>
      </c>
      <c r="D5" s="16">
        <v>9.8457928385402127E-2</v>
      </c>
      <c r="E5">
        <v>3</v>
      </c>
      <c r="F5" s="16">
        <f t="shared" ca="1" si="0"/>
        <v>-2.0786360013423773E-2</v>
      </c>
      <c r="H5" t="s">
        <v>601</v>
      </c>
      <c r="L5" s="12">
        <f>MIN(D3:D596)</f>
        <v>-8.0122045684348664E-2</v>
      </c>
    </row>
    <row r="6" spans="1:12" ht="15" thickBot="1">
      <c r="A6" s="15" t="s">
        <v>6</v>
      </c>
      <c r="B6" s="3">
        <v>7749.8</v>
      </c>
      <c r="C6" s="16">
        <f t="shared" si="1"/>
        <v>4.348499316111365E-3</v>
      </c>
      <c r="D6" s="16">
        <v>9.5777830018254351E-2</v>
      </c>
      <c r="E6">
        <v>4</v>
      </c>
      <c r="F6" s="16">
        <f t="shared" ca="1" si="0"/>
        <v>3.4707247935239362E-2</v>
      </c>
      <c r="H6" t="s">
        <v>602</v>
      </c>
      <c r="L6" s="12">
        <f>MAX(D3:D596)</f>
        <v>0.14573171621641356</v>
      </c>
    </row>
    <row r="7" spans="1:12" ht="15" thickBot="1">
      <c r="A7" s="15" t="s">
        <v>7</v>
      </c>
      <c r="B7" s="3">
        <v>7849.2</v>
      </c>
      <c r="C7" s="16">
        <f t="shared" si="1"/>
        <v>-1.2663710951434481E-2</v>
      </c>
      <c r="D7" s="16">
        <v>9.2121991245708967E-2</v>
      </c>
      <c r="E7">
        <v>5</v>
      </c>
      <c r="F7" s="16">
        <f t="shared" ca="1" si="0"/>
        <v>-1.5640582035561113E-2</v>
      </c>
      <c r="H7" t="s">
        <v>603</v>
      </c>
      <c r="L7" s="18">
        <v>7805</v>
      </c>
    </row>
    <row r="8" spans="1:12" ht="15" thickBot="1">
      <c r="A8" s="15" t="s">
        <v>8</v>
      </c>
      <c r="B8" s="3">
        <v>7855.25</v>
      </c>
      <c r="C8" s="16">
        <f t="shared" si="1"/>
        <v>-7.7018554469943101E-4</v>
      </c>
      <c r="D8" s="16">
        <v>7.8456046501832466E-2</v>
      </c>
      <c r="E8">
        <v>6</v>
      </c>
      <c r="F8" s="16">
        <f t="shared" ca="1" si="0"/>
        <v>1.5669463495949287E-2</v>
      </c>
    </row>
    <row r="9" spans="1:12" ht="15" thickBot="1">
      <c r="A9" s="15" t="s">
        <v>9</v>
      </c>
      <c r="B9" s="3">
        <v>7816.45</v>
      </c>
      <c r="C9" s="16">
        <f t="shared" si="1"/>
        <v>4.963890257086101E-3</v>
      </c>
      <c r="D9" s="16">
        <v>7.3770430038656132E-2</v>
      </c>
      <c r="E9">
        <v>7</v>
      </c>
      <c r="F9" s="16">
        <f t="shared" ca="1" si="0"/>
        <v>-4.7823318339264502E-2</v>
      </c>
    </row>
    <row r="10" spans="1:12" ht="15" thickBot="1">
      <c r="A10" s="15" t="s">
        <v>10</v>
      </c>
      <c r="B10" s="3">
        <v>7846.1</v>
      </c>
      <c r="C10" s="16">
        <f t="shared" si="1"/>
        <v>-3.7789475025810093E-3</v>
      </c>
      <c r="D10" s="16">
        <v>7.352696624200461E-2</v>
      </c>
      <c r="E10">
        <v>8</v>
      </c>
      <c r="F10" s="16">
        <f t="shared" ca="1" si="0"/>
        <v>1.7988939077068566E-2</v>
      </c>
      <c r="H10" s="19" t="s">
        <v>604</v>
      </c>
      <c r="I10" s="19" t="s">
        <v>605</v>
      </c>
      <c r="J10" s="19" t="s">
        <v>606</v>
      </c>
      <c r="K10" s="19" t="s">
        <v>607</v>
      </c>
      <c r="L10" s="19" t="s">
        <v>608</v>
      </c>
    </row>
    <row r="11" spans="1:12" ht="15" thickBot="1">
      <c r="A11" s="15" t="s">
        <v>11</v>
      </c>
      <c r="B11" s="3">
        <v>7690.35</v>
      </c>
      <c r="C11" s="16">
        <f t="shared" si="1"/>
        <v>2.0252654300519479E-2</v>
      </c>
      <c r="D11" s="16">
        <v>7.1766892499550483E-2</v>
      </c>
      <c r="E11">
        <v>9</v>
      </c>
      <c r="F11" s="16">
        <f t="shared" ca="1" si="0"/>
        <v>2.5586480427310244E-2</v>
      </c>
      <c r="H11" s="17">
        <v>0.1</v>
      </c>
      <c r="I11" s="12">
        <f>1-H11</f>
        <v>0.9</v>
      </c>
      <c r="J11" s="16">
        <f>_xlfn.PERCENTILE.INC($D$3:$D$596,H11)</f>
        <v>-2.3296101754287223E-2</v>
      </c>
      <c r="K11" s="18">
        <f>$L$7*(1+J11)</f>
        <v>7623.1739258077887</v>
      </c>
      <c r="L11" s="18">
        <f>K11-$L$7</f>
        <v>-181.82607419221131</v>
      </c>
    </row>
    <row r="12" spans="1:12" ht="15" thickBot="1">
      <c r="A12" s="15" t="s">
        <v>12</v>
      </c>
      <c r="B12" s="3">
        <v>7600.35</v>
      </c>
      <c r="C12" s="16">
        <f t="shared" si="1"/>
        <v>1.1841559928161161E-2</v>
      </c>
      <c r="D12" s="16">
        <v>7.0377930606168482E-2</v>
      </c>
      <c r="E12">
        <v>10</v>
      </c>
      <c r="F12" s="16">
        <f t="shared" ca="1" si="0"/>
        <v>6.6355991118418611E-3</v>
      </c>
      <c r="H12" s="17">
        <v>0.05</v>
      </c>
      <c r="I12" s="12">
        <f t="shared" ref="I12:I15" si="2">1-H12</f>
        <v>0.95</v>
      </c>
      <c r="J12" s="16">
        <f>_xlfn.PERCENTILE.INC($D$3:$D$596,H12)</f>
        <v>-3.3178638680406151E-2</v>
      </c>
      <c r="K12" s="18">
        <f>$L$7*(1+J12)</f>
        <v>7546.0407250994303</v>
      </c>
      <c r="L12" s="18">
        <f>K12-$L$7</f>
        <v>-258.95927490056965</v>
      </c>
    </row>
    <row r="13" spans="1:12" ht="15" thickBot="1">
      <c r="A13" s="15" t="s">
        <v>13</v>
      </c>
      <c r="B13" s="3">
        <v>7694.05</v>
      </c>
      <c r="C13" s="16">
        <f t="shared" si="1"/>
        <v>-1.2178241628271191E-2</v>
      </c>
      <c r="D13" s="16">
        <v>7.0360213715770392E-2</v>
      </c>
      <c r="E13">
        <v>11</v>
      </c>
      <c r="F13" s="16">
        <f t="shared" ca="1" si="0"/>
        <v>-6.3922449916845231E-2</v>
      </c>
      <c r="H13" s="17">
        <v>0.01</v>
      </c>
      <c r="I13" s="12">
        <f t="shared" si="2"/>
        <v>0.99</v>
      </c>
      <c r="J13" s="16">
        <f>_xlfn.PERCENTILE.INC($D$3:$D$596,H13)</f>
        <v>-5.8769250673178668E-2</v>
      </c>
      <c r="K13" s="18">
        <f>$L$7*(1+J13)</f>
        <v>7346.3059984958409</v>
      </c>
      <c r="L13" s="18">
        <f>K13-$L$7</f>
        <v>-458.69400150415913</v>
      </c>
    </row>
    <row r="14" spans="1:12" ht="15" thickBot="1">
      <c r="A14" s="15" t="s">
        <v>14</v>
      </c>
      <c r="B14" s="3">
        <v>7697.9</v>
      </c>
      <c r="C14" s="16">
        <f t="shared" si="1"/>
        <v>-5.0013640083657052E-4</v>
      </c>
      <c r="D14" s="16">
        <v>6.9913880914899584E-2</v>
      </c>
      <c r="E14">
        <v>12</v>
      </c>
      <c r="F14" s="16">
        <f t="shared" ca="1" si="0"/>
        <v>-2.9153773051972766E-3</v>
      </c>
      <c r="H14" s="12">
        <v>5.0000000000000001E-3</v>
      </c>
      <c r="I14" s="12">
        <f t="shared" si="2"/>
        <v>0.995</v>
      </c>
      <c r="J14" s="16">
        <f>_xlfn.PERCENTILE.INC($D$3:$D$596,H14)</f>
        <v>-7.3993134019162618E-2</v>
      </c>
      <c r="K14" s="18">
        <f>$L$7*(1+J14)</f>
        <v>7227.4835889804353</v>
      </c>
      <c r="L14" s="18">
        <f>K14-$L$7</f>
        <v>-577.51641101956466</v>
      </c>
    </row>
    <row r="15" spans="1:12" ht="15" thickBot="1">
      <c r="A15" s="15" t="s">
        <v>15</v>
      </c>
      <c r="B15" s="3">
        <v>7635.55</v>
      </c>
      <c r="C15" s="16">
        <f t="shared" si="1"/>
        <v>8.1657509937069772E-3</v>
      </c>
      <c r="D15" s="16">
        <v>6.697075851622758E-2</v>
      </c>
      <c r="E15">
        <v>13</v>
      </c>
      <c r="F15" s="16">
        <f t="shared" ca="1" si="0"/>
        <v>-1.0985473142389159E-2</v>
      </c>
      <c r="H15" s="12">
        <v>1E-3</v>
      </c>
      <c r="I15" s="12">
        <f t="shared" si="2"/>
        <v>0.999</v>
      </c>
      <c r="J15" s="16">
        <f>_xlfn.PERCENTILE.INC($D$3:$D$596,H15)</f>
        <v>-7.969551770940686E-2</v>
      </c>
      <c r="K15" s="18">
        <f>$L$7*(1+J15)</f>
        <v>7182.9764842780796</v>
      </c>
      <c r="L15" s="18">
        <f>K15-$L$7</f>
        <v>-622.02351572192038</v>
      </c>
    </row>
    <row r="16" spans="1:12" ht="15" thickBot="1">
      <c r="A16" s="15" t="s">
        <v>16</v>
      </c>
      <c r="B16" s="3">
        <v>7421</v>
      </c>
      <c r="C16" s="16">
        <f t="shared" si="1"/>
        <v>2.8911197951758449E-2</v>
      </c>
      <c r="D16" s="16">
        <v>6.5704883136266545E-2</v>
      </c>
      <c r="E16">
        <v>14</v>
      </c>
      <c r="F16" s="16">
        <f t="shared" ca="1" si="0"/>
        <v>-6.5952313895403817E-3</v>
      </c>
      <c r="H16" s="20" t="s">
        <v>610</v>
      </c>
    </row>
    <row r="17" spans="1:6" ht="15" thickBot="1">
      <c r="A17" s="15" t="s">
        <v>17</v>
      </c>
      <c r="B17" s="3">
        <v>7419.45</v>
      </c>
      <c r="C17" s="16">
        <f t="shared" si="1"/>
        <v>2.0891036397574503E-4</v>
      </c>
      <c r="D17" s="16">
        <v>6.4994859329000843E-2</v>
      </c>
      <c r="E17">
        <v>15</v>
      </c>
      <c r="F17" s="16">
        <f t="shared" ca="1" si="0"/>
        <v>-1.7665015517462229E-2</v>
      </c>
    </row>
    <row r="18" spans="1:6" ht="15" thickBot="1">
      <c r="A18" s="15" t="s">
        <v>18</v>
      </c>
      <c r="B18" s="3">
        <v>7467.15</v>
      </c>
      <c r="C18" s="16">
        <f t="shared" si="1"/>
        <v>-6.3879793495510429E-3</v>
      </c>
      <c r="D18" s="16">
        <v>6.3215569322982113E-2</v>
      </c>
      <c r="E18">
        <v>16</v>
      </c>
      <c r="F18" s="16">
        <f t="shared" ca="1" si="0"/>
        <v>3.070824285225154E-3</v>
      </c>
    </row>
    <row r="19" spans="1:6" ht="15" thickBot="1">
      <c r="A19" s="15" t="s">
        <v>19</v>
      </c>
      <c r="B19" s="3">
        <v>7257.8</v>
      </c>
      <c r="C19" s="16">
        <f t="shared" si="1"/>
        <v>2.8844829011546169E-2</v>
      </c>
      <c r="D19" s="16">
        <v>5.7367272616298592E-2</v>
      </c>
      <c r="E19">
        <v>17</v>
      </c>
      <c r="F19" s="16">
        <f t="shared" ca="1" si="0"/>
        <v>-2.9031518988978031E-3</v>
      </c>
    </row>
    <row r="20" spans="1:6" ht="15" thickBot="1">
      <c r="A20" s="15" t="s">
        <v>20</v>
      </c>
      <c r="B20" s="3">
        <v>7028.85</v>
      </c>
      <c r="C20" s="16">
        <f t="shared" ref="C20:C35" si="3">B19/B20-1</f>
        <v>3.257289599294344E-2</v>
      </c>
      <c r="D20" s="16">
        <v>5.6855864941653733E-2</v>
      </c>
      <c r="E20">
        <v>18</v>
      </c>
      <c r="F20" s="16">
        <f t="shared" ca="1" si="0"/>
        <v>1.6378990401313628E-2</v>
      </c>
    </row>
    <row r="21" spans="1:6" ht="15" thickBot="1">
      <c r="A21" s="15" t="s">
        <v>21</v>
      </c>
      <c r="B21" s="3">
        <v>7020.7</v>
      </c>
      <c r="C21" s="16">
        <f t="shared" si="3"/>
        <v>1.1608529064053297E-3</v>
      </c>
      <c r="D21" s="16">
        <v>5.5516249477114421E-2</v>
      </c>
      <c r="E21">
        <v>19</v>
      </c>
      <c r="F21" s="16">
        <f t="shared" ca="1" si="0"/>
        <v>-4.0944117679428661E-2</v>
      </c>
    </row>
    <row r="22" spans="1:6" ht="15" thickBot="1">
      <c r="A22" s="15" t="s">
        <v>22</v>
      </c>
      <c r="B22" s="3">
        <v>6927.75</v>
      </c>
      <c r="C22" s="16">
        <f t="shared" si="3"/>
        <v>1.3417054599256684E-2</v>
      </c>
      <c r="D22" s="16">
        <v>5.0629712262520998E-2</v>
      </c>
      <c r="E22">
        <v>20</v>
      </c>
      <c r="F22" s="16">
        <f t="shared" ca="1" si="0"/>
        <v>3.9767557726517203E-2</v>
      </c>
    </row>
    <row r="23" spans="1:6" ht="15" thickBot="1">
      <c r="A23" s="15" t="s">
        <v>23</v>
      </c>
      <c r="B23" s="3">
        <v>7022.75</v>
      </c>
      <c r="C23" s="16">
        <f t="shared" si="3"/>
        <v>-1.3527464312413251E-2</v>
      </c>
      <c r="D23" s="16">
        <v>4.7828798242054216E-2</v>
      </c>
      <c r="E23">
        <v>21</v>
      </c>
      <c r="F23" s="16">
        <f t="shared" ca="1" si="0"/>
        <v>-1.0639936806496955E-2</v>
      </c>
    </row>
    <row r="24" spans="1:6" ht="15" thickBot="1">
      <c r="A24" s="15" t="s">
        <v>24</v>
      </c>
      <c r="B24" s="3">
        <v>7097.4</v>
      </c>
      <c r="C24" s="16">
        <f t="shared" si="3"/>
        <v>-1.0517936145630791E-2</v>
      </c>
      <c r="D24" s="16">
        <v>4.6608889242267582E-2</v>
      </c>
      <c r="E24">
        <v>22</v>
      </c>
      <c r="F24" s="16">
        <f t="shared" ca="1" si="0"/>
        <v>-1.4049330702329336E-2</v>
      </c>
    </row>
    <row r="25" spans="1:6" ht="15" thickBot="1">
      <c r="A25" s="15" t="s">
        <v>25</v>
      </c>
      <c r="B25" s="3">
        <v>7112.55</v>
      </c>
      <c r="C25" s="16">
        <f t="shared" si="3"/>
        <v>-2.130037750174063E-3</v>
      </c>
      <c r="D25" s="16">
        <v>4.6444144804800525E-2</v>
      </c>
      <c r="E25">
        <v>23</v>
      </c>
      <c r="F25" s="16">
        <f t="shared" ca="1" si="0"/>
        <v>-5.050897349807898E-2</v>
      </c>
    </row>
    <row r="26" spans="1:6" ht="15" thickBot="1">
      <c r="A26" s="15" t="s">
        <v>26</v>
      </c>
      <c r="B26" s="3">
        <v>7034.5</v>
      </c>
      <c r="C26" s="16">
        <f t="shared" si="3"/>
        <v>1.1095315942853068E-2</v>
      </c>
      <c r="D26" s="16">
        <v>4.563320480342381E-2</v>
      </c>
      <c r="E26">
        <v>24</v>
      </c>
      <c r="F26" s="16">
        <f t="shared" ca="1" si="0"/>
        <v>-1.7191057903922554E-2</v>
      </c>
    </row>
    <row r="27" spans="1:6" ht="15" thickBot="1">
      <c r="A27" s="15" t="s">
        <v>27</v>
      </c>
      <c r="B27" s="3">
        <v>7078.1</v>
      </c>
      <c r="C27" s="16">
        <f t="shared" si="3"/>
        <v>-6.1598451561860612E-3</v>
      </c>
      <c r="D27" s="16">
        <v>4.5588223761087177E-2</v>
      </c>
      <c r="E27">
        <v>25</v>
      </c>
      <c r="F27" s="16">
        <f t="shared" ca="1" si="0"/>
        <v>4.9532740755047037E-3</v>
      </c>
    </row>
    <row r="28" spans="1:6" ht="15" thickBot="1">
      <c r="A28" s="15" t="s">
        <v>28</v>
      </c>
      <c r="B28" s="3">
        <v>7195.25</v>
      </c>
      <c r="C28" s="16">
        <f t="shared" si="3"/>
        <v>-1.6281574649942621E-2</v>
      </c>
      <c r="D28" s="16">
        <v>4.5264983973438477E-2</v>
      </c>
      <c r="E28">
        <v>26</v>
      </c>
      <c r="F28" s="16">
        <f t="shared" ca="1" si="0"/>
        <v>8.78460235384034E-2</v>
      </c>
    </row>
    <row r="29" spans="1:6" ht="15" thickBot="1">
      <c r="A29" s="15" t="s">
        <v>29</v>
      </c>
      <c r="B29" s="3">
        <v>7122.35</v>
      </c>
      <c r="C29" s="16">
        <f t="shared" si="3"/>
        <v>1.0235385792610519E-2</v>
      </c>
      <c r="D29" s="16">
        <v>4.4288514308114424E-2</v>
      </c>
      <c r="E29">
        <v>27</v>
      </c>
      <c r="F29" s="16">
        <f t="shared" ca="1" si="0"/>
        <v>4.7147334849135798E-4</v>
      </c>
    </row>
    <row r="30" spans="1:6" ht="15" thickBot="1">
      <c r="A30" s="15" t="s">
        <v>30</v>
      </c>
      <c r="B30" s="3">
        <v>6994.95</v>
      </c>
      <c r="C30" s="16">
        <f t="shared" si="3"/>
        <v>1.8213139479195783E-2</v>
      </c>
      <c r="D30" s="16">
        <v>4.25282475791815E-2</v>
      </c>
      <c r="E30">
        <v>28</v>
      </c>
      <c r="F30" s="16">
        <f t="shared" ca="1" si="0"/>
        <v>-2.2124631059901059E-2</v>
      </c>
    </row>
    <row r="31" spans="1:6" ht="15" thickBot="1">
      <c r="A31" s="15" t="s">
        <v>31</v>
      </c>
      <c r="B31" s="3">
        <v>6777.15</v>
      </c>
      <c r="C31" s="16">
        <f t="shared" si="3"/>
        <v>3.2137402890595634E-2</v>
      </c>
      <c r="D31" s="16">
        <v>4.23795411723491E-2</v>
      </c>
      <c r="E31">
        <v>29</v>
      </c>
      <c r="F31" s="16">
        <f t="shared" ca="1" si="0"/>
        <v>-2.8337828850163874E-3</v>
      </c>
    </row>
    <row r="32" spans="1:6" ht="15" thickBot="1">
      <c r="A32" s="15" t="s">
        <v>32</v>
      </c>
      <c r="B32" s="3">
        <v>6661.25</v>
      </c>
      <c r="C32" s="16">
        <f t="shared" si="3"/>
        <v>1.7399136798648795E-2</v>
      </c>
      <c r="D32" s="16">
        <v>4.1975465360409414E-2</v>
      </c>
      <c r="E32">
        <v>30</v>
      </c>
      <c r="F32" s="16">
        <f t="shared" ca="1" si="0"/>
        <v>-7.2965838217634209E-3</v>
      </c>
    </row>
    <row r="33" spans="1:12" ht="15" thickBot="1">
      <c r="A33" s="15" t="s">
        <v>33</v>
      </c>
      <c r="B33" s="3">
        <v>6722.85</v>
      </c>
      <c r="C33" s="16">
        <f t="shared" si="3"/>
        <v>-9.1627806659378974E-3</v>
      </c>
      <c r="D33" s="16">
        <v>4.1910671765639673E-2</v>
      </c>
      <c r="E33">
        <v>31</v>
      </c>
      <c r="F33" s="16">
        <f t="shared" ca="1" si="0"/>
        <v>-1.1715263128708298E-2</v>
      </c>
      <c r="H33" s="223" t="s">
        <v>614</v>
      </c>
      <c r="I33" s="223"/>
      <c r="J33" s="223"/>
      <c r="K33" s="223"/>
      <c r="L33" s="223"/>
    </row>
    <row r="34" spans="1:12" ht="15" thickBot="1">
      <c r="A34" s="15" t="s">
        <v>34</v>
      </c>
      <c r="B34" s="3">
        <v>6680</v>
      </c>
      <c r="C34" s="16">
        <f t="shared" si="3"/>
        <v>6.4146706586827307E-3</v>
      </c>
      <c r="D34" s="16">
        <v>4.0223625934799889E-2</v>
      </c>
      <c r="E34">
        <v>32</v>
      </c>
      <c r="F34" s="16">
        <f t="shared" ca="1" si="0"/>
        <v>5.1076838701764264E-2</v>
      </c>
      <c r="H34" t="s">
        <v>599</v>
      </c>
      <c r="L34" s="12">
        <f ca="1">AVERAGE(F3:F1000)</f>
        <v>1.0213951247863655E-3</v>
      </c>
    </row>
    <row r="35" spans="1:12" ht="15" thickBot="1">
      <c r="A35" s="15" t="s">
        <v>35</v>
      </c>
      <c r="B35" s="3">
        <v>6646.6</v>
      </c>
      <c r="C35" s="16">
        <f t="shared" si="3"/>
        <v>5.0251256281406143E-3</v>
      </c>
      <c r="D35" s="16">
        <v>3.9902030138412536E-2</v>
      </c>
      <c r="E35">
        <v>33</v>
      </c>
      <c r="F35" s="16">
        <f t="shared" ca="1" si="0"/>
        <v>4.0188185015371282E-3</v>
      </c>
      <c r="H35" t="s">
        <v>600</v>
      </c>
      <c r="L35" s="16">
        <f ca="1">_xlfn.STDEV.S(F3:F1000)</f>
        <v>2.4902381773924932E-2</v>
      </c>
    </row>
    <row r="36" spans="1:12" ht="15" thickBot="1">
      <c r="A36" s="15" t="s">
        <v>36</v>
      </c>
      <c r="B36" s="3">
        <v>6641.45</v>
      </c>
      <c r="C36" s="16">
        <f t="shared" ref="C36:C51" si="4">B35/B36-1</f>
        <v>7.7543307560867802E-4</v>
      </c>
      <c r="D36" s="16">
        <v>3.9740526246926811E-2</v>
      </c>
      <c r="E36">
        <v>34</v>
      </c>
      <c r="F36" s="16">
        <f t="shared" ca="1" si="0"/>
        <v>-9.8231037641686621E-3</v>
      </c>
      <c r="H36" t="s">
        <v>601</v>
      </c>
      <c r="L36" s="12">
        <f ca="1">MIN(F3:F1000)</f>
        <v>-8.1695910856871293E-2</v>
      </c>
    </row>
    <row r="37" spans="1:12" ht="15" thickBot="1">
      <c r="A37" s="15" t="s">
        <v>37</v>
      </c>
      <c r="B37" s="3">
        <v>6581.6</v>
      </c>
      <c r="C37" s="16">
        <f t="shared" si="4"/>
        <v>9.0935334872979112E-3</v>
      </c>
      <c r="D37" s="16">
        <v>3.8533626701125812E-2</v>
      </c>
      <c r="E37">
        <v>35</v>
      </c>
      <c r="F37" s="16">
        <f t="shared" ca="1" si="0"/>
        <v>-5.2075454139374989E-3</v>
      </c>
      <c r="H37" t="s">
        <v>602</v>
      </c>
      <c r="L37" s="12">
        <f ca="1">MAX(F3:F1000)</f>
        <v>8.78460235384034E-2</v>
      </c>
    </row>
    <row r="38" spans="1:12" ht="15" thickBot="1">
      <c r="A38" s="15" t="s">
        <v>38</v>
      </c>
      <c r="B38" s="3">
        <v>6288.5</v>
      </c>
      <c r="C38" s="16">
        <f t="shared" si="4"/>
        <v>4.6608889242267582E-2</v>
      </c>
      <c r="D38" s="16">
        <v>3.7646269398400323E-2</v>
      </c>
      <c r="E38">
        <v>36</v>
      </c>
      <c r="F38" s="16">
        <f t="shared" ca="1" si="0"/>
        <v>3.0449550027591622E-2</v>
      </c>
      <c r="H38" t="s">
        <v>603</v>
      </c>
      <c r="L38" s="18">
        <v>7805</v>
      </c>
    </row>
    <row r="39" spans="1:12" ht="15" thickBot="1">
      <c r="A39" s="15" t="s">
        <v>39</v>
      </c>
      <c r="B39" s="3">
        <v>6275.55</v>
      </c>
      <c r="C39" s="16">
        <f t="shared" si="4"/>
        <v>2.0635641497557256E-3</v>
      </c>
      <c r="D39" s="16">
        <v>3.7116020711504216E-2</v>
      </c>
      <c r="E39">
        <v>37</v>
      </c>
      <c r="F39" s="16">
        <f t="shared" ca="1" si="0"/>
        <v>3.7890077564267197E-2</v>
      </c>
    </row>
    <row r="40" spans="1:12" ht="15" thickBot="1">
      <c r="A40" s="15" t="s">
        <v>40</v>
      </c>
      <c r="B40" s="3">
        <v>6252.1</v>
      </c>
      <c r="C40" s="16">
        <f t="shared" si="4"/>
        <v>3.750739751443577E-3</v>
      </c>
      <c r="D40" s="16">
        <v>3.6941752979173792E-2</v>
      </c>
      <c r="E40">
        <v>38</v>
      </c>
      <c r="F40" s="16">
        <f t="shared" ca="1" si="0"/>
        <v>1.1538662618980226E-2</v>
      </c>
      <c r="H40" s="20" t="s">
        <v>613</v>
      </c>
    </row>
    <row r="41" spans="1:12" ht="15" thickBot="1">
      <c r="A41" s="15" t="s">
        <v>41</v>
      </c>
      <c r="B41" s="3">
        <v>6291.4</v>
      </c>
      <c r="C41" s="16">
        <f t="shared" si="4"/>
        <v>-6.2466223733984583E-3</v>
      </c>
      <c r="D41" s="16">
        <v>3.5623019523663535E-2</v>
      </c>
      <c r="E41">
        <v>39</v>
      </c>
      <c r="F41" s="16">
        <f t="shared" ca="1" si="0"/>
        <v>1.4681398021786259E-2</v>
      </c>
    </row>
    <row r="42" spans="1:12" ht="15" thickBot="1">
      <c r="A42" s="15" t="s">
        <v>42</v>
      </c>
      <c r="B42" s="3">
        <v>6250.15</v>
      </c>
      <c r="C42" s="16">
        <f t="shared" si="4"/>
        <v>6.5998416038015595E-3</v>
      </c>
      <c r="D42" s="16">
        <v>3.4694313966949997E-2</v>
      </c>
      <c r="E42">
        <v>40</v>
      </c>
      <c r="F42" s="16">
        <f t="shared" ca="1" si="0"/>
        <v>-7.5167739327363222E-3</v>
      </c>
      <c r="H42" s="19" t="s">
        <v>604</v>
      </c>
      <c r="I42" s="19" t="s">
        <v>605</v>
      </c>
      <c r="J42" s="19" t="s">
        <v>606</v>
      </c>
      <c r="K42" s="19" t="s">
        <v>607</v>
      </c>
      <c r="L42" s="19" t="s">
        <v>608</v>
      </c>
    </row>
    <row r="43" spans="1:12" ht="15" thickBot="1">
      <c r="A43" s="15" t="s">
        <v>43</v>
      </c>
      <c r="B43" s="3">
        <v>6309.65</v>
      </c>
      <c r="C43" s="16">
        <f t="shared" si="4"/>
        <v>-9.4300000792436611E-3</v>
      </c>
      <c r="D43" s="16">
        <v>3.4328336973301177E-2</v>
      </c>
      <c r="E43">
        <v>41</v>
      </c>
      <c r="F43" s="16">
        <f t="shared" ca="1" si="0"/>
        <v>2.4445348013423133E-2</v>
      </c>
      <c r="H43" s="16">
        <v>0.1</v>
      </c>
      <c r="I43" s="16">
        <v>0.9</v>
      </c>
      <c r="J43" s="16">
        <f ca="1">_xlfn.PERCENTILE.INC($F$3:$F$1000,H43)</f>
        <v>-3.0705792029638326E-2</v>
      </c>
      <c r="K43">
        <f ca="1">$L$38*(1+J43)</f>
        <v>7565.3412932086731</v>
      </c>
      <c r="L43" s="18">
        <f ca="1">K43-$L$38</f>
        <v>-239.65870679132695</v>
      </c>
    </row>
    <row r="44" spans="1:12" ht="15" thickBot="1">
      <c r="A44" s="15" t="s">
        <v>44</v>
      </c>
      <c r="B44" s="3">
        <v>6364.7</v>
      </c>
      <c r="C44" s="16">
        <f t="shared" si="4"/>
        <v>-8.6492686222445769E-3</v>
      </c>
      <c r="D44" s="16">
        <v>3.3911319256914707E-2</v>
      </c>
      <c r="E44">
        <v>42</v>
      </c>
      <c r="F44" s="16">
        <f t="shared" ca="1" si="0"/>
        <v>4.8652817105030527E-2</v>
      </c>
      <c r="H44" s="16">
        <v>0.05</v>
      </c>
      <c r="I44" s="16">
        <v>0.95</v>
      </c>
      <c r="J44" s="16">
        <f t="shared" ref="J44:J47" ca="1" si="5">_xlfn.PERCENTILE.INC($F$3:$F$1000,H44)</f>
        <v>-4.002620208413403E-2</v>
      </c>
      <c r="K44">
        <f ca="1">$L$38*(1+J44)</f>
        <v>7492.5954927333341</v>
      </c>
      <c r="L44" s="18">
        <f ca="1">K44-$L$38</f>
        <v>-312.40450726666586</v>
      </c>
    </row>
    <row r="45" spans="1:12" ht="15" thickBot="1">
      <c r="A45" s="15" t="s">
        <v>45</v>
      </c>
      <c r="B45" s="3">
        <v>6285.45</v>
      </c>
      <c r="C45" s="16">
        <f t="shared" si="4"/>
        <v>1.2608484674923925E-2</v>
      </c>
      <c r="D45" s="16">
        <v>3.3497566544493207E-2</v>
      </c>
      <c r="E45">
        <v>43</v>
      </c>
      <c r="F45" s="16">
        <f t="shared" ca="1" si="0"/>
        <v>6.9063729518275422E-3</v>
      </c>
      <c r="H45" s="16">
        <v>0.01</v>
      </c>
      <c r="I45" s="16">
        <v>0.99</v>
      </c>
      <c r="J45" s="16">
        <f t="shared" ca="1" si="5"/>
        <v>-5.3622338998123055E-2</v>
      </c>
      <c r="K45">
        <f ca="1">$L$38*(1+J45)</f>
        <v>7386.4776441196491</v>
      </c>
      <c r="L45" s="18">
        <f ca="1">K45-$L$38</f>
        <v>-418.52235588035091</v>
      </c>
    </row>
    <row r="46" spans="1:12" ht="15" thickBot="1">
      <c r="A46" s="15" t="s">
        <v>46</v>
      </c>
      <c r="B46" s="3">
        <v>6283.45</v>
      </c>
      <c r="C46" s="16">
        <f t="shared" si="4"/>
        <v>3.1829647725367671E-4</v>
      </c>
      <c r="D46" s="16">
        <v>3.3104932593635894E-2</v>
      </c>
      <c r="E46">
        <v>44</v>
      </c>
      <c r="F46" s="16">
        <f t="shared" ca="1" si="0"/>
        <v>-2.6222542389576654E-2</v>
      </c>
      <c r="H46" s="16">
        <v>5.0000000000000001E-3</v>
      </c>
      <c r="I46" s="16">
        <v>0.995</v>
      </c>
      <c r="J46" s="16">
        <f t="shared" ca="1" si="5"/>
        <v>-6.3851628569095431E-2</v>
      </c>
      <c r="K46">
        <f ca="1">$L$38*(1+J46)</f>
        <v>7306.6380390182103</v>
      </c>
      <c r="L46" s="18">
        <f ca="1">K46-$L$38</f>
        <v>-498.36196098178971</v>
      </c>
    </row>
    <row r="47" spans="1:12" ht="15" thickBot="1">
      <c r="A47" s="15" t="s">
        <v>47</v>
      </c>
      <c r="B47" s="3">
        <v>6376.85</v>
      </c>
      <c r="C47" s="16">
        <f t="shared" si="4"/>
        <v>-1.4646729968558203E-2</v>
      </c>
      <c r="D47" s="16">
        <v>3.3066170813029094E-2</v>
      </c>
      <c r="E47">
        <v>45</v>
      </c>
      <c r="F47" s="16">
        <f t="shared" ca="1" si="0"/>
        <v>1.3452630076919322E-2</v>
      </c>
      <c r="H47" s="16">
        <v>1E-3</v>
      </c>
      <c r="I47" s="16">
        <v>0.999</v>
      </c>
      <c r="J47" s="16">
        <f t="shared" ca="1" si="5"/>
        <v>-7.2783365197413921E-2</v>
      </c>
      <c r="K47">
        <f ca="1">$L$38*(1+J47)</f>
        <v>7236.9258346341849</v>
      </c>
      <c r="L47" s="18">
        <f ca="1">K47-$L$38</f>
        <v>-568.07416536581513</v>
      </c>
    </row>
    <row r="48" spans="1:12" ht="15" thickBot="1">
      <c r="A48" s="15" t="s">
        <v>48</v>
      </c>
      <c r="B48" s="3">
        <v>6376.9</v>
      </c>
      <c r="C48" s="16">
        <f t="shared" si="4"/>
        <v>-7.8408003887364686E-6</v>
      </c>
      <c r="D48" s="16">
        <v>3.2754151023536515E-2</v>
      </c>
      <c r="E48">
        <v>46</v>
      </c>
      <c r="F48" s="16">
        <f t="shared" ca="1" si="0"/>
        <v>1.1669408885439735E-2</v>
      </c>
      <c r="H48" s="20" t="s">
        <v>610</v>
      </c>
    </row>
    <row r="49" spans="1:6" ht="15" thickBot="1">
      <c r="A49" s="15" t="s">
        <v>49</v>
      </c>
      <c r="B49" s="3">
        <v>6197.35</v>
      </c>
      <c r="C49" s="16">
        <f t="shared" si="4"/>
        <v>2.8972060638821295E-2</v>
      </c>
      <c r="D49" s="16">
        <v>3.257289599294344E-2</v>
      </c>
      <c r="E49">
        <v>47</v>
      </c>
      <c r="F49" s="16">
        <f t="shared" ca="1" si="0"/>
        <v>-3.5459019801123556E-4</v>
      </c>
    </row>
    <row r="50" spans="1:6" ht="15" thickBot="1">
      <c r="A50" s="15" t="s">
        <v>50</v>
      </c>
      <c r="B50" s="3">
        <v>6062.3</v>
      </c>
      <c r="C50" s="16">
        <f t="shared" si="4"/>
        <v>2.2277023571911636E-2</v>
      </c>
      <c r="D50" s="16">
        <v>3.2137402890595634E-2</v>
      </c>
      <c r="E50">
        <v>48</v>
      </c>
      <c r="F50" s="16">
        <f t="shared" ca="1" si="0"/>
        <v>3.0359928608808843E-3</v>
      </c>
    </row>
    <row r="51" spans="1:6" ht="15" thickBot="1">
      <c r="A51" s="15" t="s">
        <v>51</v>
      </c>
      <c r="B51" s="3">
        <v>6099.3</v>
      </c>
      <c r="C51" s="16">
        <f t="shared" si="4"/>
        <v>-6.0662698998246167E-3</v>
      </c>
      <c r="D51" s="16">
        <v>3.2126024897441985E-2</v>
      </c>
      <c r="E51">
        <v>49</v>
      </c>
      <c r="F51" s="16">
        <f t="shared" ca="1" si="0"/>
        <v>5.9971719696654251E-3</v>
      </c>
    </row>
    <row r="52" spans="1:6" ht="15" thickBot="1">
      <c r="A52" s="15" t="s">
        <v>52</v>
      </c>
      <c r="B52" s="3">
        <v>6015.35</v>
      </c>
      <c r="C52" s="16">
        <f t="shared" ref="C52:C67" si="6">B51/B52-1</f>
        <v>1.3955962662189236E-2</v>
      </c>
      <c r="D52" s="16">
        <v>3.1612773070493816E-2</v>
      </c>
      <c r="E52">
        <v>50</v>
      </c>
      <c r="F52" s="16">
        <f t="shared" ca="1" si="0"/>
        <v>4.4446582141479552E-3</v>
      </c>
    </row>
    <row r="53" spans="1:6" ht="15" thickBot="1">
      <c r="A53" s="15" t="s">
        <v>53</v>
      </c>
      <c r="B53" s="3">
        <v>5961.5</v>
      </c>
      <c r="C53" s="16">
        <f t="shared" si="6"/>
        <v>9.03296150297761E-3</v>
      </c>
      <c r="D53" s="16">
        <v>3.1358808344970734E-2</v>
      </c>
      <c r="E53">
        <v>51</v>
      </c>
      <c r="F53" s="16">
        <f t="shared" ca="1" si="0"/>
        <v>-1.7347080249334099E-2</v>
      </c>
    </row>
    <row r="54" spans="1:6" ht="15" thickBot="1">
      <c r="A54" s="15" t="s">
        <v>54</v>
      </c>
      <c r="B54" s="3">
        <v>5952.3</v>
      </c>
      <c r="C54" s="16">
        <f t="shared" si="6"/>
        <v>1.5456210204458642E-3</v>
      </c>
      <c r="D54" s="16">
        <v>3.1126771980183543E-2</v>
      </c>
      <c r="E54">
        <v>52</v>
      </c>
      <c r="F54" s="16">
        <f t="shared" ca="1" si="0"/>
        <v>2.7610020515383346E-2</v>
      </c>
    </row>
    <row r="55" spans="1:6" ht="15" thickBot="1">
      <c r="A55" s="15" t="s">
        <v>55</v>
      </c>
      <c r="B55" s="3">
        <v>5926.25</v>
      </c>
      <c r="C55" s="16">
        <f t="shared" si="6"/>
        <v>4.3956971103142894E-3</v>
      </c>
      <c r="D55" s="16">
        <v>3.1009800036205792E-2</v>
      </c>
      <c r="E55">
        <v>53</v>
      </c>
      <c r="F55" s="16">
        <f t="shared" ca="1" si="0"/>
        <v>-4.8570047295440379E-2</v>
      </c>
    </row>
    <row r="56" spans="1:6" ht="15" thickBot="1">
      <c r="A56" s="15" t="s">
        <v>56</v>
      </c>
      <c r="B56" s="3">
        <v>5958.05</v>
      </c>
      <c r="C56" s="16">
        <f t="shared" si="6"/>
        <v>-5.3373167395373011E-3</v>
      </c>
      <c r="D56" s="16">
        <v>3.0516295672867511E-2</v>
      </c>
      <c r="E56">
        <v>54</v>
      </c>
      <c r="F56" s="16">
        <f t="shared" ca="1" si="0"/>
        <v>1.4994261273804984E-2</v>
      </c>
    </row>
    <row r="57" spans="1:6" ht="15" thickBot="1">
      <c r="A57" s="15" t="s">
        <v>57</v>
      </c>
      <c r="B57" s="3">
        <v>5992.85</v>
      </c>
      <c r="C57" s="16">
        <f t="shared" si="6"/>
        <v>-5.8069199128962801E-3</v>
      </c>
      <c r="D57" s="16">
        <v>2.9754594983343319E-2</v>
      </c>
      <c r="E57">
        <v>55</v>
      </c>
      <c r="F57" s="16">
        <f t="shared" ca="1" si="0"/>
        <v>-2.7296098102357527E-2</v>
      </c>
    </row>
    <row r="58" spans="1:6" ht="15" thickBot="1">
      <c r="A58" s="15" t="s">
        <v>58</v>
      </c>
      <c r="B58" s="3">
        <v>6039.7</v>
      </c>
      <c r="C58" s="16">
        <f t="shared" si="6"/>
        <v>-7.7570077984004948E-3</v>
      </c>
      <c r="D58" s="16">
        <v>2.9477265608611747E-2</v>
      </c>
      <c r="E58">
        <v>56</v>
      </c>
      <c r="F58" s="16">
        <f t="shared" ca="1" si="0"/>
        <v>-4.4869247909385623E-2</v>
      </c>
    </row>
    <row r="59" spans="1:6" ht="15" thickBot="1">
      <c r="A59" s="15" t="s">
        <v>59</v>
      </c>
      <c r="B59" s="3">
        <v>6054.85</v>
      </c>
      <c r="C59" s="16">
        <f t="shared" si="6"/>
        <v>-2.5021263945432803E-3</v>
      </c>
      <c r="D59" s="16">
        <v>2.9280966479982018E-2</v>
      </c>
      <c r="E59">
        <v>57</v>
      </c>
      <c r="F59" s="16">
        <f t="shared" ca="1" si="0"/>
        <v>-1.4935038680029371E-3</v>
      </c>
    </row>
    <row r="60" spans="1:6" ht="15" thickBot="1">
      <c r="A60" s="15" t="s">
        <v>60</v>
      </c>
      <c r="B60" s="3">
        <v>6092.65</v>
      </c>
      <c r="C60" s="16">
        <f t="shared" si="6"/>
        <v>-6.2041968601510566E-3</v>
      </c>
      <c r="D60" s="16">
        <v>2.9029796655121398E-2</v>
      </c>
      <c r="E60">
        <v>58</v>
      </c>
      <c r="F60" s="16">
        <f t="shared" ca="1" si="0"/>
        <v>1.524538045733324E-2</v>
      </c>
    </row>
    <row r="61" spans="1:6" ht="15" thickBot="1">
      <c r="A61" s="15" t="s">
        <v>61</v>
      </c>
      <c r="B61" s="3">
        <v>6034.6</v>
      </c>
      <c r="C61" s="16">
        <f t="shared" si="6"/>
        <v>9.6195273920391955E-3</v>
      </c>
      <c r="D61" s="16">
        <v>2.8979909633199075E-2</v>
      </c>
      <c r="E61">
        <v>59</v>
      </c>
      <c r="F61" s="16">
        <f t="shared" ca="1" si="0"/>
        <v>-1.5068253121045382E-2</v>
      </c>
    </row>
    <row r="62" spans="1:6" ht="15" thickBot="1">
      <c r="A62" s="15" t="s">
        <v>62</v>
      </c>
      <c r="B62" s="3">
        <v>6154.2</v>
      </c>
      <c r="C62" s="16">
        <f t="shared" si="6"/>
        <v>-1.9433882551753157E-2</v>
      </c>
      <c r="D62" s="16">
        <v>2.8972060638821295E-2</v>
      </c>
      <c r="E62">
        <v>60</v>
      </c>
      <c r="F62" s="16">
        <f t="shared" ca="1" si="0"/>
        <v>1.0389825271509705E-2</v>
      </c>
    </row>
    <row r="63" spans="1:6" ht="15" thickBot="1">
      <c r="A63" s="15" t="s">
        <v>63</v>
      </c>
      <c r="B63" s="3">
        <v>6108.15</v>
      </c>
      <c r="C63" s="16">
        <f t="shared" si="6"/>
        <v>7.5391075857664802E-3</v>
      </c>
      <c r="D63" s="16">
        <v>2.8911197951758449E-2</v>
      </c>
      <c r="E63">
        <v>61</v>
      </c>
      <c r="F63" s="16">
        <f t="shared" ca="1" si="0"/>
        <v>2.3003522184407515E-3</v>
      </c>
    </row>
    <row r="64" spans="1:6" ht="15" thickBot="1">
      <c r="A64" s="15" t="s">
        <v>64</v>
      </c>
      <c r="B64" s="3">
        <v>6089.6</v>
      </c>
      <c r="C64" s="16">
        <f t="shared" si="6"/>
        <v>3.0461770888070561E-3</v>
      </c>
      <c r="D64" s="16">
        <v>2.8844829011546169E-2</v>
      </c>
      <c r="E64">
        <v>62</v>
      </c>
      <c r="F64" s="16">
        <f t="shared" ca="1" si="0"/>
        <v>5.5423395642714521E-2</v>
      </c>
    </row>
    <row r="65" spans="1:6" ht="15" thickBot="1">
      <c r="A65" s="15" t="s">
        <v>65</v>
      </c>
      <c r="B65" s="3">
        <v>6062.1</v>
      </c>
      <c r="C65" s="16">
        <f t="shared" si="6"/>
        <v>4.5363817818908636E-3</v>
      </c>
      <c r="D65" s="16">
        <v>2.8712487625956351E-2</v>
      </c>
      <c r="E65">
        <v>63</v>
      </c>
      <c r="F65" s="16">
        <f t="shared" ca="1" si="0"/>
        <v>-9.9386965634178717E-3</v>
      </c>
    </row>
    <row r="66" spans="1:6" ht="15" thickBot="1">
      <c r="A66" s="15" t="s">
        <v>66</v>
      </c>
      <c r="B66" s="3">
        <v>6130.95</v>
      </c>
      <c r="C66" s="16">
        <f t="shared" si="6"/>
        <v>-1.1229907273750284E-2</v>
      </c>
      <c r="D66" s="16">
        <v>2.866312155984696E-2</v>
      </c>
      <c r="E66">
        <v>64</v>
      </c>
      <c r="F66" s="16">
        <f t="shared" ca="1" si="0"/>
        <v>9.9142892354318578E-3</v>
      </c>
    </row>
    <row r="67" spans="1:6" ht="15" thickBot="1">
      <c r="A67" s="15" t="s">
        <v>67</v>
      </c>
      <c r="B67" s="3">
        <v>6247.05</v>
      </c>
      <c r="C67" s="16">
        <f t="shared" si="6"/>
        <v>-1.858477201238995E-2</v>
      </c>
      <c r="D67" s="16">
        <v>2.7930505386312143E-2</v>
      </c>
      <c r="E67">
        <v>65</v>
      </c>
      <c r="F67" s="16">
        <f t="shared" ref="F67:F130" ca="1" si="7">_xlfn.NORM.INV(RAND(),L$3,L$4)</f>
        <v>-1.7193757218080124E-2</v>
      </c>
    </row>
    <row r="68" spans="1:6" ht="15" thickBot="1">
      <c r="A68" s="15" t="s">
        <v>68</v>
      </c>
      <c r="B68" s="3">
        <v>6284.3</v>
      </c>
      <c r="C68" s="16">
        <f t="shared" ref="C68:C83" si="8">B67/B68-1</f>
        <v>-5.9274700443963102E-3</v>
      </c>
      <c r="D68" s="16">
        <v>2.7183979053495788E-2</v>
      </c>
      <c r="E68">
        <v>66</v>
      </c>
      <c r="F68" s="16">
        <f t="shared" ca="1" si="7"/>
        <v>-9.8456927146097425E-3</v>
      </c>
    </row>
    <row r="69" spans="1:6" ht="15" thickBot="1">
      <c r="A69" s="15" t="s">
        <v>69</v>
      </c>
      <c r="B69" s="3">
        <v>6333.6</v>
      </c>
      <c r="C69" s="16">
        <f t="shared" si="8"/>
        <v>-7.7838827838828673E-3</v>
      </c>
      <c r="D69" s="16">
        <v>2.7129660798126842E-2</v>
      </c>
      <c r="E69">
        <v>67</v>
      </c>
      <c r="F69" s="16">
        <f t="shared" ca="1" si="7"/>
        <v>3.2213631841588198E-3</v>
      </c>
    </row>
    <row r="70" spans="1:6" ht="15" thickBot="1">
      <c r="A70" s="15" t="s">
        <v>70</v>
      </c>
      <c r="B70" s="3">
        <v>6236.25</v>
      </c>
      <c r="C70" s="16">
        <f t="shared" si="8"/>
        <v>1.5610342754059037E-2</v>
      </c>
      <c r="D70" s="16">
        <v>2.6417323087392308E-2</v>
      </c>
      <c r="E70">
        <v>68</v>
      </c>
      <c r="F70" s="16">
        <f t="shared" ca="1" si="7"/>
        <v>1.9473316969474033E-2</v>
      </c>
    </row>
    <row r="71" spans="1:6" ht="15" thickBot="1">
      <c r="A71" s="15" t="s">
        <v>71</v>
      </c>
      <c r="B71" s="3">
        <v>6179.75</v>
      </c>
      <c r="C71" s="16">
        <f t="shared" si="8"/>
        <v>9.1427646749464575E-3</v>
      </c>
      <c r="D71" s="16">
        <v>2.6176684058447419E-2</v>
      </c>
      <c r="E71">
        <v>69</v>
      </c>
      <c r="F71" s="16">
        <f t="shared" ca="1" si="7"/>
        <v>-8.8728827893222971E-3</v>
      </c>
    </row>
    <row r="72" spans="1:6" ht="15" thickBot="1">
      <c r="A72" s="15" t="s">
        <v>72</v>
      </c>
      <c r="B72" s="3">
        <v>6151.15</v>
      </c>
      <c r="C72" s="16">
        <f t="shared" si="8"/>
        <v>4.6495370784325196E-3</v>
      </c>
      <c r="D72" s="16">
        <v>2.611374624429974E-2</v>
      </c>
      <c r="E72">
        <v>70</v>
      </c>
      <c r="F72" s="16">
        <f t="shared" ca="1" si="7"/>
        <v>-2.8008034136774964E-2</v>
      </c>
    </row>
    <row r="73" spans="1:6" ht="15" thickBot="1">
      <c r="A73" s="15" t="s">
        <v>73</v>
      </c>
      <c r="B73" s="3">
        <v>6196.95</v>
      </c>
      <c r="C73" s="16">
        <f t="shared" si="8"/>
        <v>-7.3907325377806643E-3</v>
      </c>
      <c r="D73" s="16">
        <v>2.5857579288165011E-2</v>
      </c>
      <c r="E73">
        <v>71</v>
      </c>
      <c r="F73" s="16">
        <f t="shared" ca="1" si="7"/>
        <v>1.1866962497150909E-2</v>
      </c>
    </row>
    <row r="74" spans="1:6" ht="15" thickBot="1">
      <c r="A74" s="15" t="s">
        <v>74</v>
      </c>
      <c r="B74" s="3">
        <v>6127.35</v>
      </c>
      <c r="C74" s="16">
        <f t="shared" si="8"/>
        <v>1.135890719479038E-2</v>
      </c>
      <c r="D74" s="16">
        <v>2.566817952597078E-2</v>
      </c>
      <c r="E74">
        <v>72</v>
      </c>
      <c r="F74" s="16">
        <f t="shared" ca="1" si="7"/>
        <v>-1.1700362889966929E-2</v>
      </c>
    </row>
    <row r="75" spans="1:6" ht="15" thickBot="1">
      <c r="A75" s="15" t="s">
        <v>75</v>
      </c>
      <c r="B75" s="3">
        <v>6360.4</v>
      </c>
      <c r="C75" s="16">
        <f t="shared" si="8"/>
        <v>-3.6640777309603023E-2</v>
      </c>
      <c r="D75" s="16">
        <v>2.5630451850838121E-2</v>
      </c>
      <c r="E75">
        <v>73</v>
      </c>
      <c r="F75" s="16">
        <f t="shared" ca="1" si="7"/>
        <v>-4.8149865006965661E-3</v>
      </c>
    </row>
    <row r="76" spans="1:6" ht="15" thickBot="1">
      <c r="A76" s="15" t="s">
        <v>76</v>
      </c>
      <c r="B76" s="3">
        <v>6511</v>
      </c>
      <c r="C76" s="16">
        <f t="shared" si="8"/>
        <v>-2.313008754415613E-2</v>
      </c>
      <c r="D76" s="16">
        <v>2.5132474610116695E-2</v>
      </c>
      <c r="E76">
        <v>74</v>
      </c>
      <c r="F76" s="16">
        <f t="shared" ca="1" si="7"/>
        <v>-1.2759175854766949E-2</v>
      </c>
    </row>
    <row r="77" spans="1:6" ht="15" thickBot="1">
      <c r="A77" s="15" t="s">
        <v>77</v>
      </c>
      <c r="B77" s="3">
        <v>6482.9</v>
      </c>
      <c r="C77" s="16">
        <f t="shared" si="8"/>
        <v>4.3344799395332867E-3</v>
      </c>
      <c r="D77" s="16">
        <v>2.485116914805463E-2</v>
      </c>
      <c r="E77">
        <v>75</v>
      </c>
      <c r="F77" s="16">
        <f t="shared" ca="1" si="7"/>
        <v>-3.4972669600310979E-2</v>
      </c>
    </row>
    <row r="78" spans="1:6" ht="15" thickBot="1">
      <c r="A78" s="15" t="s">
        <v>78</v>
      </c>
      <c r="B78" s="3">
        <v>6520.75</v>
      </c>
      <c r="C78" s="16">
        <f t="shared" si="8"/>
        <v>-5.8045470229651785E-3</v>
      </c>
      <c r="D78" s="16">
        <v>2.4429855903530751E-2</v>
      </c>
      <c r="E78">
        <v>76</v>
      </c>
      <c r="F78" s="16">
        <f t="shared" ca="1" si="7"/>
        <v>-5.0536420822245805E-2</v>
      </c>
    </row>
    <row r="79" spans="1:6" ht="15" thickBot="1">
      <c r="A79" s="15" t="s">
        <v>79</v>
      </c>
      <c r="B79" s="3">
        <v>6662.2</v>
      </c>
      <c r="C79" s="16">
        <f t="shared" si="8"/>
        <v>-2.123172525592143E-2</v>
      </c>
      <c r="D79" s="16">
        <v>2.4029521321276226E-2</v>
      </c>
      <c r="E79">
        <v>77</v>
      </c>
      <c r="F79" s="16">
        <f t="shared" ca="1" si="7"/>
        <v>2.3231508199608392E-3</v>
      </c>
    </row>
    <row r="80" spans="1:6" ht="15" thickBot="1">
      <c r="A80" s="15" t="s">
        <v>80</v>
      </c>
      <c r="B80" s="3">
        <v>6669.75</v>
      </c>
      <c r="C80" s="16">
        <f t="shared" si="8"/>
        <v>-1.1319764608869187E-3</v>
      </c>
      <c r="D80" s="16">
        <v>2.3989002522772918E-2</v>
      </c>
      <c r="E80">
        <v>78</v>
      </c>
      <c r="F80" s="16">
        <f t="shared" ca="1" si="7"/>
        <v>-1.589130025306695E-2</v>
      </c>
    </row>
    <row r="81" spans="1:6" ht="15" thickBot="1">
      <c r="A81" s="15" t="s">
        <v>81</v>
      </c>
      <c r="B81" s="3">
        <v>6659.45</v>
      </c>
      <c r="C81" s="16">
        <f t="shared" si="8"/>
        <v>1.5466742749026263E-3</v>
      </c>
      <c r="D81" s="16">
        <v>2.393744462023184E-2</v>
      </c>
      <c r="E81">
        <v>79</v>
      </c>
      <c r="F81" s="16">
        <f t="shared" ca="1" si="7"/>
        <v>-3.7312695656623856E-3</v>
      </c>
    </row>
    <row r="82" spans="1:6" ht="15" thickBot="1">
      <c r="A82" s="15" t="s">
        <v>82</v>
      </c>
      <c r="B82" s="3">
        <v>6688.4</v>
      </c>
      <c r="C82" s="16">
        <f t="shared" si="8"/>
        <v>-4.328389450391712E-3</v>
      </c>
      <c r="D82" s="16">
        <v>2.3811905238190434E-2</v>
      </c>
      <c r="E82">
        <v>80</v>
      </c>
      <c r="F82" s="16">
        <f t="shared" ca="1" si="7"/>
        <v>-2.8195480290288157E-2</v>
      </c>
    </row>
    <row r="83" spans="1:6" ht="15" thickBot="1">
      <c r="A83" s="15" t="s">
        <v>83</v>
      </c>
      <c r="B83" s="3">
        <v>6648.05</v>
      </c>
      <c r="C83" s="16">
        <f t="shared" si="8"/>
        <v>6.0694489361541315E-3</v>
      </c>
      <c r="D83" s="16">
        <v>2.3547609874470243E-2</v>
      </c>
      <c r="E83">
        <v>81</v>
      </c>
      <c r="F83" s="16">
        <f t="shared" ca="1" si="7"/>
        <v>2.0663154859609414E-2</v>
      </c>
    </row>
    <row r="84" spans="1:6" ht="15" thickBot="1">
      <c r="A84" s="15" t="s">
        <v>84</v>
      </c>
      <c r="B84" s="3">
        <v>6594.9</v>
      </c>
      <c r="C84" s="16">
        <f t="shared" ref="C84:C99" si="9">B83/B84-1</f>
        <v>8.0592579114164842E-3</v>
      </c>
      <c r="D84" s="16">
        <v>2.3232908784943662E-2</v>
      </c>
      <c r="E84">
        <v>82</v>
      </c>
      <c r="F84" s="16">
        <f t="shared" ca="1" si="7"/>
        <v>-1.6995631204120978E-2</v>
      </c>
    </row>
    <row r="85" spans="1:6" ht="15" thickBot="1">
      <c r="A85" s="15" t="s">
        <v>85</v>
      </c>
      <c r="B85" s="3">
        <v>6567.5</v>
      </c>
      <c r="C85" s="16">
        <f t="shared" si="9"/>
        <v>4.172059383326987E-3</v>
      </c>
      <c r="D85" s="16">
        <v>2.3178664353859402E-2</v>
      </c>
      <c r="E85">
        <v>83</v>
      </c>
      <c r="F85" s="16">
        <f t="shared" ca="1" si="7"/>
        <v>-2.5840015204455342E-2</v>
      </c>
    </row>
    <row r="86" spans="1:6" ht="15" thickBot="1">
      <c r="A86" s="15" t="s">
        <v>86</v>
      </c>
      <c r="B86" s="3">
        <v>6679.5</v>
      </c>
      <c r="C86" s="16">
        <f t="shared" si="9"/>
        <v>-1.6767722134890306E-2</v>
      </c>
      <c r="D86" s="16">
        <v>2.3050712530554796E-2</v>
      </c>
      <c r="E86">
        <v>84</v>
      </c>
      <c r="F86" s="16">
        <f t="shared" ca="1" si="7"/>
        <v>-7.2145703941257702E-2</v>
      </c>
    </row>
    <row r="87" spans="1:6" ht="15" thickBot="1">
      <c r="A87" s="15" t="s">
        <v>87</v>
      </c>
      <c r="B87" s="3">
        <v>6684.85</v>
      </c>
      <c r="C87" s="16">
        <f t="shared" si="9"/>
        <v>-8.0031713501427237E-4</v>
      </c>
      <c r="D87" s="16">
        <v>2.2899258646717824E-2</v>
      </c>
      <c r="E87">
        <v>85</v>
      </c>
      <c r="F87" s="16">
        <f t="shared" ca="1" si="7"/>
        <v>-4.0886440000800613E-2</v>
      </c>
    </row>
    <row r="88" spans="1:6" ht="15" thickBot="1">
      <c r="A88" s="15" t="s">
        <v>88</v>
      </c>
      <c r="B88" s="3">
        <v>6693</v>
      </c>
      <c r="C88" s="16">
        <f t="shared" si="9"/>
        <v>-1.2176901240100735E-3</v>
      </c>
      <c r="D88" s="16">
        <v>2.266752111472603E-2</v>
      </c>
      <c r="E88">
        <v>86</v>
      </c>
      <c r="F88" s="16">
        <f t="shared" ca="1" si="7"/>
        <v>-3.0243039603089918E-2</v>
      </c>
    </row>
    <row r="89" spans="1:6" ht="15" thickBot="1">
      <c r="A89" s="15" t="s">
        <v>89</v>
      </c>
      <c r="B89" s="3">
        <v>6677.95</v>
      </c>
      <c r="C89" s="16">
        <f t="shared" si="9"/>
        <v>2.2536856370594105E-3</v>
      </c>
      <c r="D89" s="16">
        <v>2.2635731725725972E-2</v>
      </c>
      <c r="E89">
        <v>87</v>
      </c>
      <c r="F89" s="16">
        <f t="shared" ca="1" si="7"/>
        <v>9.7195700531419044E-3</v>
      </c>
    </row>
    <row r="90" spans="1:6" ht="15" thickBot="1">
      <c r="A90" s="15" t="s">
        <v>90</v>
      </c>
      <c r="B90" s="3">
        <v>6666.75</v>
      </c>
      <c r="C90" s="16">
        <f t="shared" si="9"/>
        <v>1.6799790002623993E-3</v>
      </c>
      <c r="D90" s="16">
        <v>2.2394203065024154E-2</v>
      </c>
      <c r="E90">
        <v>88</v>
      </c>
      <c r="F90" s="16">
        <f t="shared" ca="1" si="7"/>
        <v>3.8605363395172445E-3</v>
      </c>
    </row>
    <row r="91" spans="1:6" ht="15" thickBot="1">
      <c r="A91" s="15" t="s">
        <v>91</v>
      </c>
      <c r="B91" s="3">
        <v>6569.55</v>
      </c>
      <c r="C91" s="16">
        <f t="shared" si="9"/>
        <v>1.4795533940680894E-2</v>
      </c>
      <c r="D91" s="16">
        <v>2.2277023571911636E-2</v>
      </c>
      <c r="E91">
        <v>89</v>
      </c>
      <c r="F91" s="16">
        <f t="shared" ca="1" si="7"/>
        <v>3.3110892796974177E-2</v>
      </c>
    </row>
    <row r="92" spans="1:6" ht="15" thickBot="1">
      <c r="A92" s="15" t="s">
        <v>92</v>
      </c>
      <c r="B92" s="3">
        <v>6595.6</v>
      </c>
      <c r="C92" s="16">
        <f t="shared" si="9"/>
        <v>-3.9496027654800647E-3</v>
      </c>
      <c r="D92" s="16">
        <v>2.1907565885732394E-2</v>
      </c>
      <c r="E92">
        <v>90</v>
      </c>
      <c r="F92" s="16">
        <f t="shared" ca="1" si="7"/>
        <v>-4.4456866115516703E-3</v>
      </c>
    </row>
    <row r="93" spans="1:6" ht="15" thickBot="1">
      <c r="A93" s="15" t="s">
        <v>93</v>
      </c>
      <c r="B93" s="3">
        <v>6592.15</v>
      </c>
      <c r="C93" s="16">
        <f t="shared" si="9"/>
        <v>5.2334974173828819E-4</v>
      </c>
      <c r="D93" s="16">
        <v>2.1448849966317241E-2</v>
      </c>
      <c r="E93">
        <v>91</v>
      </c>
      <c r="F93" s="16">
        <f t="shared" ca="1" si="7"/>
        <v>-2.551622529975528E-2</v>
      </c>
    </row>
    <row r="94" spans="1:6" ht="15" thickBot="1">
      <c r="A94" s="15" t="s">
        <v>94</v>
      </c>
      <c r="B94" s="3">
        <v>6631.3</v>
      </c>
      <c r="C94" s="16">
        <f t="shared" si="9"/>
        <v>-5.9038197638472401E-3</v>
      </c>
      <c r="D94" s="16">
        <v>2.1425390103063879E-2</v>
      </c>
      <c r="E94">
        <v>92</v>
      </c>
      <c r="F94" s="16">
        <f t="shared" ca="1" si="7"/>
        <v>4.3393337414759377E-2</v>
      </c>
    </row>
    <row r="95" spans="1:6" ht="15" thickBot="1">
      <c r="A95" s="15" t="s">
        <v>95</v>
      </c>
      <c r="B95" s="3">
        <v>6574.95</v>
      </c>
      <c r="C95" s="16">
        <f t="shared" si="9"/>
        <v>8.5704073795238589E-3</v>
      </c>
      <c r="D95" s="16">
        <v>2.1382360466391415E-2</v>
      </c>
      <c r="E95">
        <v>93</v>
      </c>
      <c r="F95" s="16">
        <f t="shared" ca="1" si="7"/>
        <v>9.5647297504560837E-4</v>
      </c>
    </row>
    <row r="96" spans="1:6" ht="15" thickBot="1">
      <c r="A96" s="15" t="s">
        <v>96</v>
      </c>
      <c r="B96" s="3">
        <v>6662.1</v>
      </c>
      <c r="C96" s="16">
        <f t="shared" si="9"/>
        <v>-1.3081460800648537E-2</v>
      </c>
      <c r="D96" s="16">
        <v>2.1005966520747821E-2</v>
      </c>
      <c r="E96">
        <v>94</v>
      </c>
      <c r="F96" s="16">
        <f t="shared" ca="1" si="7"/>
        <v>2.6912836626979235E-2</v>
      </c>
    </row>
    <row r="97" spans="1:6" ht="15" thickBot="1">
      <c r="A97" s="15" t="s">
        <v>97</v>
      </c>
      <c r="B97" s="3">
        <v>6596.8</v>
      </c>
      <c r="C97" s="16">
        <f t="shared" si="9"/>
        <v>9.8987387824400752E-3</v>
      </c>
      <c r="D97" s="16">
        <v>2.0780097656303509E-2</v>
      </c>
      <c r="E97">
        <v>95</v>
      </c>
      <c r="F97" s="16">
        <f t="shared" ca="1" si="7"/>
        <v>3.6558353248233428E-3</v>
      </c>
    </row>
    <row r="98" spans="1:6" ht="15" thickBot="1">
      <c r="A98" s="15" t="s">
        <v>98</v>
      </c>
      <c r="B98" s="3">
        <v>6686.7</v>
      </c>
      <c r="C98" s="16">
        <f t="shared" si="9"/>
        <v>-1.3444598980064892E-2</v>
      </c>
      <c r="D98" s="16">
        <v>2.0252654300519479E-2</v>
      </c>
      <c r="E98">
        <v>96</v>
      </c>
      <c r="F98" s="16">
        <f t="shared" ca="1" si="7"/>
        <v>-1.9267083090675836E-2</v>
      </c>
    </row>
    <row r="99" spans="1:6" ht="15" thickBot="1">
      <c r="A99" s="15" t="s">
        <v>99</v>
      </c>
      <c r="B99" s="3">
        <v>6666.2</v>
      </c>
      <c r="C99" s="16">
        <f t="shared" si="9"/>
        <v>3.0752152650685982E-3</v>
      </c>
      <c r="D99" s="16">
        <v>2.0072130067827709E-2</v>
      </c>
      <c r="E99">
        <v>97</v>
      </c>
      <c r="F99" s="16">
        <f t="shared" ca="1" si="7"/>
        <v>-9.090236234917462E-3</v>
      </c>
    </row>
    <row r="100" spans="1:6" ht="15" thickBot="1">
      <c r="A100" s="15" t="s">
        <v>100</v>
      </c>
      <c r="B100" s="3">
        <v>6375.55</v>
      </c>
      <c r="C100" s="16">
        <f t="shared" ref="C100:C115" si="10">B99/B100-1</f>
        <v>4.5588223761087177E-2</v>
      </c>
      <c r="D100" s="16">
        <v>1.9066853845125742E-2</v>
      </c>
      <c r="E100">
        <v>98</v>
      </c>
      <c r="F100" s="16">
        <f t="shared" ca="1" si="7"/>
        <v>9.689018318701656E-3</v>
      </c>
    </row>
    <row r="101" spans="1:6" ht="15" thickBot="1">
      <c r="A101" s="15" t="s">
        <v>101</v>
      </c>
      <c r="B101" s="3">
        <v>6299.75</v>
      </c>
      <c r="C101" s="16">
        <f t="shared" si="10"/>
        <v>1.2032223500932693E-2</v>
      </c>
      <c r="D101" s="16">
        <v>1.8952964953378393E-2</v>
      </c>
      <c r="E101">
        <v>99</v>
      </c>
      <c r="F101" s="16">
        <f t="shared" ca="1" si="7"/>
        <v>6.5504212788462749E-3</v>
      </c>
    </row>
    <row r="102" spans="1:6" ht="15" thickBot="1">
      <c r="A102" s="15" t="s">
        <v>102</v>
      </c>
      <c r="B102" s="3">
        <v>6258.05</v>
      </c>
      <c r="C102" s="16">
        <f t="shared" si="10"/>
        <v>6.6634175182365141E-3</v>
      </c>
      <c r="D102" s="16">
        <v>1.8791537327201402E-2</v>
      </c>
      <c r="E102">
        <v>100</v>
      </c>
      <c r="F102" s="16">
        <f t="shared" ca="1" si="7"/>
        <v>1.1256889427601929E-2</v>
      </c>
    </row>
    <row r="103" spans="1:6" ht="15" thickBot="1">
      <c r="A103" s="15" t="s">
        <v>103</v>
      </c>
      <c r="B103" s="3">
        <v>6253</v>
      </c>
      <c r="C103" s="16">
        <f t="shared" si="10"/>
        <v>8.0761234607384935E-4</v>
      </c>
      <c r="D103" s="16">
        <v>1.8779262887006931E-2</v>
      </c>
      <c r="E103">
        <v>101</v>
      </c>
      <c r="F103" s="16">
        <f t="shared" ca="1" si="7"/>
        <v>4.512624146692381E-2</v>
      </c>
    </row>
    <row r="104" spans="1:6" ht="15" thickBot="1">
      <c r="A104" s="15" t="s">
        <v>104</v>
      </c>
      <c r="B104" s="3">
        <v>6250.5</v>
      </c>
      <c r="C104" s="16">
        <f t="shared" si="10"/>
        <v>3.99968002559703E-4</v>
      </c>
      <c r="D104" s="16">
        <v>1.8615740169132922E-2</v>
      </c>
      <c r="E104">
        <v>102</v>
      </c>
      <c r="F104" s="16">
        <f t="shared" ca="1" si="7"/>
        <v>-2.7537889156713062E-2</v>
      </c>
    </row>
    <row r="105" spans="1:6" ht="15" thickBot="1">
      <c r="A105" s="15" t="s">
        <v>105</v>
      </c>
      <c r="B105" s="3">
        <v>6245.45</v>
      </c>
      <c r="C105" s="16">
        <f t="shared" si="10"/>
        <v>8.085886525390773E-4</v>
      </c>
      <c r="D105" s="16">
        <v>1.8441424878313351E-2</v>
      </c>
      <c r="E105">
        <v>103</v>
      </c>
      <c r="F105" s="16">
        <f t="shared" ca="1" si="7"/>
        <v>1.963554148502971E-2</v>
      </c>
    </row>
    <row r="106" spans="1:6" ht="15" thickBot="1">
      <c r="A106" s="15" t="s">
        <v>106</v>
      </c>
      <c r="B106" s="3">
        <v>6182.2</v>
      </c>
      <c r="C106" s="16">
        <f t="shared" si="10"/>
        <v>1.023098573323411E-2</v>
      </c>
      <c r="D106" s="16">
        <v>1.8432714954407459E-2</v>
      </c>
      <c r="E106">
        <v>104</v>
      </c>
      <c r="F106" s="16">
        <f t="shared" ca="1" si="7"/>
        <v>6.8019551509888254E-2</v>
      </c>
    </row>
    <row r="107" spans="1:6" ht="15" thickBot="1">
      <c r="A107" s="15" t="s">
        <v>107</v>
      </c>
      <c r="B107" s="3">
        <v>6221.65</v>
      </c>
      <c r="C107" s="16">
        <f t="shared" si="10"/>
        <v>-6.3407616950487133E-3</v>
      </c>
      <c r="D107" s="16">
        <v>1.8276681218362567E-2</v>
      </c>
      <c r="E107">
        <v>105</v>
      </c>
      <c r="F107" s="16">
        <f t="shared" ca="1" si="7"/>
        <v>-3.1610766890100256E-2</v>
      </c>
    </row>
    <row r="108" spans="1:6" ht="15" thickBot="1">
      <c r="A108" s="15" t="s">
        <v>108</v>
      </c>
      <c r="B108" s="3">
        <v>6202.65</v>
      </c>
      <c r="C108" s="16">
        <f t="shared" si="10"/>
        <v>3.0632068551343927E-3</v>
      </c>
      <c r="D108" s="16">
        <v>1.8213139479195783E-2</v>
      </c>
      <c r="E108">
        <v>106</v>
      </c>
      <c r="F108" s="16">
        <f t="shared" ca="1" si="7"/>
        <v>1.966885062741432E-2</v>
      </c>
    </row>
    <row r="109" spans="1:6" ht="15" thickBot="1">
      <c r="A109" s="15" t="s">
        <v>109</v>
      </c>
      <c r="B109" s="3">
        <v>6225.95</v>
      </c>
      <c r="C109" s="16">
        <f t="shared" si="10"/>
        <v>-3.7424007581172702E-3</v>
      </c>
      <c r="D109" s="16">
        <v>1.8070104558110422E-2</v>
      </c>
      <c r="E109">
        <v>107</v>
      </c>
      <c r="F109" s="16">
        <f t="shared" ca="1" si="7"/>
        <v>3.157885196915021E-2</v>
      </c>
    </row>
    <row r="110" spans="1:6" ht="15" thickBot="1">
      <c r="A110" s="15" t="s">
        <v>110</v>
      </c>
      <c r="B110" s="3">
        <v>6191.45</v>
      </c>
      <c r="C110" s="16">
        <f t="shared" si="10"/>
        <v>5.5722003730951375E-3</v>
      </c>
      <c r="D110" s="16">
        <v>1.803499225618288E-2</v>
      </c>
      <c r="E110">
        <v>108</v>
      </c>
      <c r="F110" s="16">
        <f t="shared" ca="1" si="7"/>
        <v>-2.3074872565160935E-3</v>
      </c>
    </row>
    <row r="111" spans="1:6" ht="15" thickBot="1">
      <c r="A111" s="15" t="s">
        <v>111</v>
      </c>
      <c r="B111" s="3">
        <v>6288.9</v>
      </c>
      <c r="C111" s="16">
        <f t="shared" si="10"/>
        <v>-1.5495555661562355E-2</v>
      </c>
      <c r="D111" s="16">
        <v>1.7635000629028452E-2</v>
      </c>
      <c r="E111">
        <v>109</v>
      </c>
      <c r="F111" s="16">
        <f t="shared" ca="1" si="7"/>
        <v>-2.5421314417064756E-3</v>
      </c>
    </row>
    <row r="112" spans="1:6" ht="15" thickBot="1">
      <c r="A112" s="15" t="s">
        <v>112</v>
      </c>
      <c r="B112" s="3">
        <v>6366.8</v>
      </c>
      <c r="C112" s="16">
        <f t="shared" si="10"/>
        <v>-1.223534585663133E-2</v>
      </c>
      <c r="D112" s="16">
        <v>1.758189600372928E-2</v>
      </c>
      <c r="E112">
        <v>110</v>
      </c>
      <c r="F112" s="16">
        <f t="shared" ca="1" si="7"/>
        <v>2.6403709437958885E-2</v>
      </c>
    </row>
    <row r="113" spans="1:6" ht="15" thickBot="1">
      <c r="A113" s="15" t="s">
        <v>113</v>
      </c>
      <c r="B113" s="3">
        <v>6425.65</v>
      </c>
      <c r="C113" s="16">
        <f t="shared" si="10"/>
        <v>-9.1586065222972746E-3</v>
      </c>
      <c r="D113" s="16">
        <v>1.7521793184676726E-2</v>
      </c>
      <c r="E113">
        <v>111</v>
      </c>
      <c r="F113" s="16">
        <f t="shared" ca="1" si="7"/>
        <v>6.4696667406091701E-3</v>
      </c>
    </row>
    <row r="114" spans="1:6" ht="15" thickBot="1">
      <c r="A114" s="15" t="s">
        <v>114</v>
      </c>
      <c r="B114" s="3">
        <v>6293.45</v>
      </c>
      <c r="C114" s="16">
        <f t="shared" si="10"/>
        <v>2.1005966520747821E-2</v>
      </c>
      <c r="D114" s="16">
        <v>1.7439604885040927E-2</v>
      </c>
      <c r="E114">
        <v>112</v>
      </c>
      <c r="F114" s="16">
        <f t="shared" ca="1" si="7"/>
        <v>1.6921582018822712E-2</v>
      </c>
    </row>
    <row r="115" spans="1:6" ht="15" thickBot="1">
      <c r="A115" s="15" t="s">
        <v>115</v>
      </c>
      <c r="B115" s="3">
        <v>6287.1</v>
      </c>
      <c r="C115" s="16">
        <f t="shared" si="10"/>
        <v>1.0100046126193529E-3</v>
      </c>
      <c r="D115" s="16">
        <v>1.7423968009948387E-2</v>
      </c>
      <c r="E115">
        <v>113</v>
      </c>
      <c r="F115" s="16">
        <f t="shared" ca="1" si="7"/>
        <v>-2.9002387115609259E-2</v>
      </c>
    </row>
    <row r="116" spans="1:6" ht="15" thickBot="1">
      <c r="A116" s="15" t="s">
        <v>116</v>
      </c>
      <c r="B116" s="3">
        <v>6253.8</v>
      </c>
      <c r="C116" s="16">
        <f t="shared" ref="C116:C131" si="11">B115/B116-1</f>
        <v>5.324762544373085E-3</v>
      </c>
      <c r="D116" s="16">
        <v>1.7399136798648795E-2</v>
      </c>
      <c r="E116">
        <v>114</v>
      </c>
      <c r="F116" s="16">
        <f t="shared" ca="1" si="7"/>
        <v>-2.1056255859135262E-2</v>
      </c>
    </row>
    <row r="117" spans="1:6" ht="15" thickBot="1">
      <c r="A117" s="15" t="s">
        <v>117</v>
      </c>
      <c r="B117" s="3">
        <v>6330.35</v>
      </c>
      <c r="C117" s="16">
        <f t="shared" si="11"/>
        <v>-1.2092538327264757E-2</v>
      </c>
      <c r="D117" s="16">
        <v>1.7364083218435633E-2</v>
      </c>
      <c r="E117">
        <v>115</v>
      </c>
      <c r="F117" s="16">
        <f t="shared" ca="1" si="7"/>
        <v>-2.9778703518228977E-3</v>
      </c>
    </row>
    <row r="118" spans="1:6" ht="15" thickBot="1">
      <c r="A118" s="15" t="s">
        <v>118</v>
      </c>
      <c r="B118" s="3">
        <v>6431.35</v>
      </c>
      <c r="C118" s="16">
        <f t="shared" si="11"/>
        <v>-1.5704323353572747E-2</v>
      </c>
      <c r="D118" s="16">
        <v>1.7356568054188726E-2</v>
      </c>
      <c r="E118">
        <v>116</v>
      </c>
      <c r="F118" s="16">
        <f t="shared" ca="1" si="7"/>
        <v>3.9132282229905951E-3</v>
      </c>
    </row>
    <row r="119" spans="1:6" ht="15" thickBot="1">
      <c r="A119" s="15" t="s">
        <v>119</v>
      </c>
      <c r="B119" s="3">
        <v>6256.6</v>
      </c>
      <c r="C119" s="16">
        <f t="shared" si="11"/>
        <v>2.7930505386312143E-2</v>
      </c>
      <c r="D119" s="16">
        <v>1.7187507745283881E-2</v>
      </c>
      <c r="E119">
        <v>117</v>
      </c>
      <c r="F119" s="16">
        <f t="shared" ca="1" si="7"/>
        <v>4.0661871222276415E-2</v>
      </c>
    </row>
    <row r="120" spans="1:6" ht="15" thickBot="1">
      <c r="A120" s="15" t="s">
        <v>120</v>
      </c>
      <c r="B120" s="3">
        <v>5837.65</v>
      </c>
      <c r="C120" s="16">
        <f t="shared" si="11"/>
        <v>7.1766892499550483E-2</v>
      </c>
      <c r="D120" s="16">
        <v>1.7171692870288968E-2</v>
      </c>
      <c r="E120">
        <v>118</v>
      </c>
      <c r="F120" s="16">
        <f t="shared" ca="1" si="7"/>
        <v>-1.3078162858976086E-2</v>
      </c>
    </row>
    <row r="121" spans="1:6" ht="15" thickBot="1">
      <c r="A121" s="15" t="s">
        <v>121</v>
      </c>
      <c r="B121" s="3">
        <v>6051.75</v>
      </c>
      <c r="C121" s="16">
        <f t="shared" si="11"/>
        <v>-3.5378196389474148E-2</v>
      </c>
      <c r="D121" s="16">
        <v>1.698269545507447E-2</v>
      </c>
      <c r="E121">
        <v>119</v>
      </c>
      <c r="F121" s="16">
        <f t="shared" ca="1" si="7"/>
        <v>-3.9229032628538718E-2</v>
      </c>
    </row>
    <row r="122" spans="1:6" ht="15" thickBot="1">
      <c r="A122" s="15" t="s">
        <v>122</v>
      </c>
      <c r="B122" s="3">
        <v>6204.5</v>
      </c>
      <c r="C122" s="16">
        <f t="shared" si="11"/>
        <v>-2.4619227979692182E-2</v>
      </c>
      <c r="D122" s="16">
        <v>1.6862434243712698E-2</v>
      </c>
      <c r="E122">
        <v>120</v>
      </c>
      <c r="F122" s="16">
        <f t="shared" ca="1" si="7"/>
        <v>5.5393665649337825E-3</v>
      </c>
    </row>
    <row r="123" spans="1:6" ht="15" thickBot="1">
      <c r="A123" s="15" t="s">
        <v>123</v>
      </c>
      <c r="B123" s="3">
        <v>6315</v>
      </c>
      <c r="C123" s="16">
        <f t="shared" si="11"/>
        <v>-1.7498020585906549E-2</v>
      </c>
      <c r="D123" s="16">
        <v>1.6861103158698265E-2</v>
      </c>
      <c r="E123">
        <v>121</v>
      </c>
      <c r="F123" s="16">
        <f t="shared" ca="1" si="7"/>
        <v>-8.064843216795313E-3</v>
      </c>
    </row>
    <row r="124" spans="1:6" ht="15" thickBot="1">
      <c r="A124" s="15" t="s">
        <v>124</v>
      </c>
      <c r="B124" s="3">
        <v>6352.45</v>
      </c>
      <c r="C124" s="16">
        <f t="shared" si="11"/>
        <v>-5.8953632063218908E-3</v>
      </c>
      <c r="D124" s="16">
        <v>1.6836282316522011E-2</v>
      </c>
      <c r="E124">
        <v>122</v>
      </c>
      <c r="F124" s="16">
        <f t="shared" ca="1" si="7"/>
        <v>-5.0967078078881494E-3</v>
      </c>
    </row>
    <row r="125" spans="1:6" ht="15" thickBot="1">
      <c r="A125" s="15" t="s">
        <v>125</v>
      </c>
      <c r="B125" s="3">
        <v>6429.35</v>
      </c>
      <c r="C125" s="16">
        <f t="shared" si="11"/>
        <v>-1.1960773639637101E-2</v>
      </c>
      <c r="D125" s="16">
        <v>1.6616915219862083E-2</v>
      </c>
      <c r="E125">
        <v>123</v>
      </c>
      <c r="F125" s="16">
        <f t="shared" ca="1" si="7"/>
        <v>-3.2883004100790793E-2</v>
      </c>
    </row>
    <row r="126" spans="1:6" ht="15" thickBot="1">
      <c r="A126" s="15" t="s">
        <v>126</v>
      </c>
      <c r="B126" s="3">
        <v>6552.15</v>
      </c>
      <c r="C126" s="16">
        <f t="shared" si="11"/>
        <v>-1.8741939668658225E-2</v>
      </c>
      <c r="D126" s="16">
        <v>1.6327396902039437E-2</v>
      </c>
      <c r="E126">
        <v>124</v>
      </c>
      <c r="F126" s="16">
        <f t="shared" ca="1" si="7"/>
        <v>-4.0076316216727512E-2</v>
      </c>
    </row>
    <row r="127" spans="1:6" ht="15" thickBot="1">
      <c r="A127" s="15" t="s">
        <v>127</v>
      </c>
      <c r="B127" s="3">
        <v>6624.05</v>
      </c>
      <c r="C127" s="16">
        <f t="shared" si="11"/>
        <v>-1.0854386666767413E-2</v>
      </c>
      <c r="D127" s="16">
        <v>1.6205383911383153E-2</v>
      </c>
      <c r="E127">
        <v>125</v>
      </c>
      <c r="F127" s="16">
        <f t="shared" ca="1" si="7"/>
        <v>-1.9957197280672601E-3</v>
      </c>
    </row>
    <row r="128" spans="1:6" ht="15" thickBot="1">
      <c r="A128" s="15" t="s">
        <v>128</v>
      </c>
      <c r="B128" s="3">
        <v>6633.05</v>
      </c>
      <c r="C128" s="16">
        <f t="shared" si="11"/>
        <v>-1.3568418751555011E-3</v>
      </c>
      <c r="D128" s="16">
        <v>1.6127316389211943E-2</v>
      </c>
      <c r="E128">
        <v>126</v>
      </c>
      <c r="F128" s="16">
        <f t="shared" ca="1" si="7"/>
        <v>-4.9950545751347351E-2</v>
      </c>
    </row>
    <row r="129" spans="1:6" ht="15" thickBot="1">
      <c r="A129" s="15" t="s">
        <v>129</v>
      </c>
      <c r="B129" s="3">
        <v>6692.5</v>
      </c>
      <c r="C129" s="16">
        <f t="shared" si="11"/>
        <v>-8.8830780724691305E-3</v>
      </c>
      <c r="D129" s="16">
        <v>1.6123669275984742E-2</v>
      </c>
      <c r="E129">
        <v>127</v>
      </c>
      <c r="F129" s="16">
        <f t="shared" ca="1" si="7"/>
        <v>-4.2293618377927014E-2</v>
      </c>
    </row>
    <row r="130" spans="1:6" ht="15" thickBot="1">
      <c r="A130" s="15" t="s">
        <v>130</v>
      </c>
      <c r="B130" s="3">
        <v>6745.1</v>
      </c>
      <c r="C130" s="16">
        <f t="shared" si="11"/>
        <v>-7.7982535470193515E-3</v>
      </c>
      <c r="D130" s="16">
        <v>1.6078582563655575E-2</v>
      </c>
      <c r="E130">
        <v>128</v>
      </c>
      <c r="F130" s="16">
        <f t="shared" ca="1" si="7"/>
        <v>3.0453276644065889E-2</v>
      </c>
    </row>
    <row r="131" spans="1:6" ht="15" thickBot="1">
      <c r="A131" s="15" t="s">
        <v>131</v>
      </c>
      <c r="B131" s="3">
        <v>6828.15</v>
      </c>
      <c r="C131" s="16">
        <f t="shared" si="11"/>
        <v>-1.2162884529484441E-2</v>
      </c>
      <c r="D131" s="16">
        <v>1.5955914258439785E-2</v>
      </c>
      <c r="E131">
        <v>129</v>
      </c>
      <c r="F131" s="16">
        <f t="shared" ref="F131:F194" ca="1" si="12">_xlfn.NORM.INV(RAND(),L$3,L$4)</f>
        <v>6.5207151266313537E-3</v>
      </c>
    </row>
    <row r="132" spans="1:6" ht="15" thickBot="1">
      <c r="A132" s="15" t="s">
        <v>132</v>
      </c>
      <c r="B132" s="3">
        <v>6835.3</v>
      </c>
      <c r="C132" s="16">
        <f t="shared" ref="C132:C147" si="13">B131/B132-1</f>
        <v>-1.0460404078826979E-3</v>
      </c>
      <c r="D132" s="16">
        <v>1.5880358074865208E-2</v>
      </c>
      <c r="E132">
        <v>130</v>
      </c>
      <c r="F132" s="16">
        <f t="shared" ca="1" si="12"/>
        <v>-2.4676173665419195E-2</v>
      </c>
    </row>
    <row r="133" spans="1:6" ht="15" thickBot="1">
      <c r="A133" s="15" t="s">
        <v>133</v>
      </c>
      <c r="B133" s="3">
        <v>6883.8</v>
      </c>
      <c r="C133" s="16">
        <f t="shared" si="13"/>
        <v>-7.0455271797553731E-3</v>
      </c>
      <c r="D133" s="16">
        <v>1.5686927791544347E-2</v>
      </c>
      <c r="E133">
        <v>131</v>
      </c>
      <c r="F133" s="16">
        <f t="shared" ca="1" si="12"/>
        <v>3.8843480470226906E-3</v>
      </c>
    </row>
    <row r="134" spans="1:6" ht="15" thickBot="1">
      <c r="A134" s="15" t="s">
        <v>134</v>
      </c>
      <c r="B134" s="3">
        <v>6961.75</v>
      </c>
      <c r="C134" s="16">
        <f t="shared" si="13"/>
        <v>-1.1196897331849032E-2</v>
      </c>
      <c r="D134" s="16">
        <v>1.5648164082829208E-2</v>
      </c>
      <c r="E134">
        <v>132</v>
      </c>
      <c r="F134" s="16">
        <f t="shared" ca="1" si="12"/>
        <v>8.8530640627691257E-3</v>
      </c>
    </row>
    <row r="135" spans="1:6" ht="15" thickBot="1">
      <c r="A135" s="15" t="s">
        <v>135</v>
      </c>
      <c r="B135" s="3">
        <v>7031</v>
      </c>
      <c r="C135" s="16">
        <f t="shared" si="13"/>
        <v>-9.8492390840563271E-3</v>
      </c>
      <c r="D135" s="16">
        <v>1.5610342754059037E-2</v>
      </c>
      <c r="E135">
        <v>133</v>
      </c>
      <c r="F135" s="16">
        <f t="shared" ca="1" si="12"/>
        <v>2.5383870757511286E-2</v>
      </c>
    </row>
    <row r="136" spans="1:6" ht="15" thickBot="1">
      <c r="A136" s="15" t="s">
        <v>136</v>
      </c>
      <c r="B136" s="3">
        <v>7076.7</v>
      </c>
      <c r="C136" s="16">
        <f t="shared" si="13"/>
        <v>-6.4578122571254948E-3</v>
      </c>
      <c r="D136" s="16">
        <v>1.5592638399202663E-2</v>
      </c>
      <c r="E136">
        <v>134</v>
      </c>
      <c r="F136" s="16">
        <f t="shared" ca="1" si="12"/>
        <v>-1.5760490048723909E-2</v>
      </c>
    </row>
    <row r="137" spans="1:6" ht="15" thickBot="1">
      <c r="A137" s="15" t="s">
        <v>137</v>
      </c>
      <c r="B137" s="3">
        <v>7015.9</v>
      </c>
      <c r="C137" s="16">
        <f t="shared" si="13"/>
        <v>8.666030017531634E-3</v>
      </c>
      <c r="D137" s="16">
        <v>1.5460106398341056E-2</v>
      </c>
      <c r="E137">
        <v>135</v>
      </c>
      <c r="F137" s="16">
        <f t="shared" ca="1" si="12"/>
        <v>7.0284007573408165E-3</v>
      </c>
    </row>
    <row r="138" spans="1:6" ht="15" thickBot="1">
      <c r="A138" s="15" t="s">
        <v>138</v>
      </c>
      <c r="B138" s="3">
        <v>6780.65</v>
      </c>
      <c r="C138" s="16">
        <f t="shared" si="13"/>
        <v>3.4694313966949997E-2</v>
      </c>
      <c r="D138" s="16">
        <v>1.5373288691780562E-2</v>
      </c>
      <c r="E138">
        <v>136</v>
      </c>
      <c r="F138" s="16">
        <f t="shared" ca="1" si="12"/>
        <v>-2.4673288960154399E-2</v>
      </c>
    </row>
    <row r="139" spans="1:6" ht="15" thickBot="1">
      <c r="A139" s="15" t="s">
        <v>139</v>
      </c>
      <c r="B139" s="3">
        <v>6795.45</v>
      </c>
      <c r="C139" s="16">
        <f t="shared" si="13"/>
        <v>-2.1779278782126932E-3</v>
      </c>
      <c r="D139" s="16">
        <v>1.5259314245685829E-2</v>
      </c>
      <c r="E139">
        <v>137</v>
      </c>
      <c r="F139" s="16">
        <f t="shared" ca="1" si="12"/>
        <v>8.3272806609445606E-3</v>
      </c>
    </row>
    <row r="140" spans="1:6" ht="15" thickBot="1">
      <c r="A140" s="15" t="s">
        <v>140</v>
      </c>
      <c r="B140" s="3">
        <v>6778.5</v>
      </c>
      <c r="C140" s="16">
        <f t="shared" si="13"/>
        <v>2.5005532197388547E-3</v>
      </c>
      <c r="D140" s="16">
        <v>1.5212564975610965E-2</v>
      </c>
      <c r="E140">
        <v>138</v>
      </c>
      <c r="F140" s="16">
        <f t="shared" ca="1" si="12"/>
        <v>-2.4702647624467488E-3</v>
      </c>
    </row>
    <row r="141" spans="1:6" ht="15" thickBot="1">
      <c r="A141" s="15" t="s">
        <v>141</v>
      </c>
      <c r="B141" s="3">
        <v>6619.7</v>
      </c>
      <c r="C141" s="16">
        <f t="shared" si="13"/>
        <v>2.3989002522772918E-2</v>
      </c>
      <c r="D141" s="16">
        <v>1.4843057914017965E-2</v>
      </c>
      <c r="E141">
        <v>139</v>
      </c>
      <c r="F141" s="16">
        <f t="shared" ca="1" si="12"/>
        <v>2.120343011297552E-2</v>
      </c>
    </row>
    <row r="142" spans="1:6" ht="15" thickBot="1">
      <c r="A142" s="15" t="s">
        <v>142</v>
      </c>
      <c r="B142" s="3">
        <v>6730.85</v>
      </c>
      <c r="C142" s="16">
        <f t="shared" si="13"/>
        <v>-1.6513516123520922E-2</v>
      </c>
      <c r="D142" s="16">
        <v>1.4795533940680894E-2</v>
      </c>
      <c r="E142">
        <v>140</v>
      </c>
      <c r="F142" s="16">
        <f t="shared" ca="1" si="12"/>
        <v>-2.034304605664285E-3</v>
      </c>
    </row>
    <row r="143" spans="1:6" ht="15" thickBot="1">
      <c r="A143" s="15" t="s">
        <v>143</v>
      </c>
      <c r="B143" s="3">
        <v>6826.7</v>
      </c>
      <c r="C143" s="16">
        <f t="shared" si="13"/>
        <v>-1.4040458786822252E-2</v>
      </c>
      <c r="D143" s="16">
        <v>1.4784802011330811E-2</v>
      </c>
      <c r="E143">
        <v>141</v>
      </c>
      <c r="F143" s="16">
        <f t="shared" ca="1" si="12"/>
        <v>-6.0047371801159278E-3</v>
      </c>
    </row>
    <row r="144" spans="1:6" ht="15" thickBot="1">
      <c r="A144" s="15" t="s">
        <v>144</v>
      </c>
      <c r="B144" s="3">
        <v>6853.95</v>
      </c>
      <c r="C144" s="16">
        <f t="shared" si="13"/>
        <v>-3.975809569664257E-3</v>
      </c>
      <c r="D144" s="16">
        <v>1.4502191784658836E-2</v>
      </c>
      <c r="E144">
        <v>142</v>
      </c>
      <c r="F144" s="16">
        <f t="shared" ca="1" si="12"/>
        <v>5.9945691475260933E-4</v>
      </c>
    </row>
    <row r="145" spans="1:6" ht="15" thickBot="1">
      <c r="A145" s="15" t="s">
        <v>145</v>
      </c>
      <c r="B145" s="3">
        <v>6893</v>
      </c>
      <c r="C145" s="16">
        <f t="shared" si="13"/>
        <v>-5.6651675612940933E-3</v>
      </c>
      <c r="D145" s="16">
        <v>1.4489598270257309E-2</v>
      </c>
      <c r="E145">
        <v>143</v>
      </c>
      <c r="F145" s="16">
        <f t="shared" ca="1" si="12"/>
        <v>1.2875007688692677E-2</v>
      </c>
    </row>
    <row r="146" spans="1:6" ht="15" thickBot="1">
      <c r="A146" s="15" t="s">
        <v>146</v>
      </c>
      <c r="B146" s="3">
        <v>6841.55</v>
      </c>
      <c r="C146" s="16">
        <f t="shared" si="13"/>
        <v>7.5202256798532208E-3</v>
      </c>
      <c r="D146" s="16">
        <v>1.4457950165407185E-2</v>
      </c>
      <c r="E146">
        <v>144</v>
      </c>
      <c r="F146" s="16">
        <f t="shared" ca="1" si="12"/>
        <v>4.2603678548743751E-2</v>
      </c>
    </row>
    <row r="147" spans="1:6" ht="15" thickBot="1">
      <c r="A147" s="15" t="s">
        <v>147</v>
      </c>
      <c r="B147" s="3">
        <v>6947.6</v>
      </c>
      <c r="C147" s="16">
        <f t="shared" si="13"/>
        <v>-1.5264263918475462E-2</v>
      </c>
      <c r="D147" s="16">
        <v>1.4278112275708521E-2</v>
      </c>
      <c r="E147">
        <v>145</v>
      </c>
      <c r="F147" s="16">
        <f t="shared" ca="1" si="12"/>
        <v>-9.2599836314249222E-3</v>
      </c>
    </row>
    <row r="148" spans="1:6" ht="15" thickBot="1">
      <c r="A148" s="15" t="s">
        <v>148</v>
      </c>
      <c r="B148" s="3">
        <v>6998.9</v>
      </c>
      <c r="C148" s="16">
        <f t="shared" ref="C148:C163" si="14">B147/B148-1</f>
        <v>-7.3297232422236958E-3</v>
      </c>
      <c r="D148" s="16">
        <v>1.4247224036577411E-2</v>
      </c>
      <c r="E148">
        <v>146</v>
      </c>
      <c r="F148" s="16">
        <f t="shared" ca="1" si="12"/>
        <v>1.5415659030778657E-3</v>
      </c>
    </row>
    <row r="149" spans="1:6" ht="15" thickBot="1">
      <c r="A149" s="15" t="s">
        <v>149</v>
      </c>
      <c r="B149" s="3">
        <v>6973.15</v>
      </c>
      <c r="C149" s="16">
        <f t="shared" si="14"/>
        <v>3.692735707678807E-3</v>
      </c>
      <c r="D149" s="16">
        <v>1.4176982910195424E-2</v>
      </c>
      <c r="E149">
        <v>147</v>
      </c>
      <c r="F149" s="16">
        <f t="shared" ca="1" si="12"/>
        <v>-4.0912712417192965E-2</v>
      </c>
    </row>
    <row r="150" spans="1:6" ht="15" thickBot="1">
      <c r="A150" s="15" t="s">
        <v>150</v>
      </c>
      <c r="B150" s="3">
        <v>6960.05</v>
      </c>
      <c r="C150" s="16">
        <f t="shared" si="14"/>
        <v>1.8821703867069051E-3</v>
      </c>
      <c r="D150" s="16">
        <v>1.3955962662189236E-2</v>
      </c>
      <c r="E150">
        <v>148</v>
      </c>
      <c r="F150" s="16">
        <f t="shared" ca="1" si="12"/>
        <v>3.6446443953245602E-2</v>
      </c>
    </row>
    <row r="151" spans="1:6" ht="15" thickBot="1">
      <c r="A151" s="15" t="s">
        <v>151</v>
      </c>
      <c r="B151" s="3">
        <v>6924.85</v>
      </c>
      <c r="C151" s="16">
        <f t="shared" si="14"/>
        <v>5.0831425951465281E-3</v>
      </c>
      <c r="D151" s="16">
        <v>1.3717850400118303E-2</v>
      </c>
      <c r="E151">
        <v>149</v>
      </c>
      <c r="F151" s="16">
        <f t="shared" ca="1" si="12"/>
        <v>3.363712331751411E-2</v>
      </c>
    </row>
    <row r="152" spans="1:6" ht="15" thickBot="1">
      <c r="A152" s="15" t="s">
        <v>152</v>
      </c>
      <c r="B152" s="3">
        <v>6991.7</v>
      </c>
      <c r="C152" s="16">
        <f t="shared" si="14"/>
        <v>-9.5613370138878384E-3</v>
      </c>
      <c r="D152" s="16">
        <v>1.3603347299248059E-2</v>
      </c>
      <c r="E152">
        <v>150</v>
      </c>
      <c r="F152" s="16">
        <f t="shared" ca="1" si="12"/>
        <v>4.3367932418711383E-2</v>
      </c>
    </row>
    <row r="153" spans="1:6" ht="15" thickBot="1">
      <c r="A153" s="15" t="s">
        <v>153</v>
      </c>
      <c r="B153" s="3">
        <v>6975.2</v>
      </c>
      <c r="C153" s="16">
        <f t="shared" si="14"/>
        <v>2.3655235692165988E-3</v>
      </c>
      <c r="D153" s="16">
        <v>1.3570035555499738E-2</v>
      </c>
      <c r="E153">
        <v>151</v>
      </c>
      <c r="F153" s="16">
        <f t="shared" ca="1" si="12"/>
        <v>4.1194627175024805E-2</v>
      </c>
    </row>
    <row r="154" spans="1:6" ht="15" thickBot="1">
      <c r="A154" s="15" t="s">
        <v>154</v>
      </c>
      <c r="B154" s="3">
        <v>6913</v>
      </c>
      <c r="C154" s="16">
        <f t="shared" si="14"/>
        <v>8.9975408650369015E-3</v>
      </c>
      <c r="D154" s="16">
        <v>1.3488268908591561E-2</v>
      </c>
      <c r="E154">
        <v>152</v>
      </c>
      <c r="F154" s="16">
        <f t="shared" ca="1" si="12"/>
        <v>-1.5364334145783868E-2</v>
      </c>
    </row>
    <row r="155" spans="1:6" ht="15" thickBot="1">
      <c r="A155" s="15" t="s">
        <v>155</v>
      </c>
      <c r="B155" s="3">
        <v>6892.6</v>
      </c>
      <c r="C155" s="16">
        <f t="shared" si="14"/>
        <v>2.9596959057538452E-3</v>
      </c>
      <c r="D155" s="16">
        <v>1.3430855212165138E-2</v>
      </c>
      <c r="E155">
        <v>153</v>
      </c>
      <c r="F155" s="16">
        <f t="shared" ca="1" si="12"/>
        <v>-1.150512612360434E-2</v>
      </c>
    </row>
    <row r="156" spans="1:6" ht="15" thickBot="1">
      <c r="A156" s="15" t="s">
        <v>156</v>
      </c>
      <c r="B156" s="3">
        <v>6941.5</v>
      </c>
      <c r="C156" s="16">
        <f t="shared" si="14"/>
        <v>-7.0445869048475496E-3</v>
      </c>
      <c r="D156" s="16">
        <v>1.3417054599256684E-2</v>
      </c>
      <c r="E156">
        <v>154</v>
      </c>
      <c r="F156" s="16">
        <f t="shared" ca="1" si="12"/>
        <v>-2.1698467511531008E-2</v>
      </c>
    </row>
    <row r="157" spans="1:6" ht="15" thickBot="1">
      <c r="A157" s="15" t="s">
        <v>157</v>
      </c>
      <c r="B157" s="3">
        <v>6956.35</v>
      </c>
      <c r="C157" s="16">
        <f t="shared" si="14"/>
        <v>-2.1347402013988104E-3</v>
      </c>
      <c r="D157" s="16">
        <v>1.3102431016287053E-2</v>
      </c>
      <c r="E157">
        <v>155</v>
      </c>
      <c r="F157" s="16">
        <f t="shared" ca="1" si="12"/>
        <v>-6.3262269260875104E-3</v>
      </c>
    </row>
    <row r="158" spans="1:6" ht="15" thickBot="1">
      <c r="A158" s="15" t="s">
        <v>158</v>
      </c>
      <c r="B158" s="3">
        <v>6997.65</v>
      </c>
      <c r="C158" s="16">
        <f t="shared" si="14"/>
        <v>-5.9019813794629616E-3</v>
      </c>
      <c r="D158" s="16">
        <v>1.2898189162126927E-2</v>
      </c>
      <c r="E158">
        <v>156</v>
      </c>
      <c r="F158" s="16">
        <f t="shared" ca="1" si="12"/>
        <v>2.5092602939262112E-3</v>
      </c>
    </row>
    <row r="159" spans="1:6" ht="15" thickBot="1">
      <c r="A159" s="15" t="s">
        <v>159</v>
      </c>
      <c r="B159" s="3">
        <v>6877.15</v>
      </c>
      <c r="C159" s="16">
        <f t="shared" si="14"/>
        <v>1.7521793184676726E-2</v>
      </c>
      <c r="D159" s="16">
        <v>1.2850398923199835E-2</v>
      </c>
      <c r="E159">
        <v>157</v>
      </c>
      <c r="F159" s="16">
        <f t="shared" ca="1" si="12"/>
        <v>-2.8074646390031682E-2</v>
      </c>
    </row>
    <row r="160" spans="1:6" ht="15" thickBot="1">
      <c r="A160" s="15" t="s">
        <v>160</v>
      </c>
      <c r="B160" s="3">
        <v>7021.25</v>
      </c>
      <c r="C160" s="16">
        <f t="shared" si="14"/>
        <v>-2.0523411073526843E-2</v>
      </c>
      <c r="D160" s="16">
        <v>1.2745513343733972E-2</v>
      </c>
      <c r="E160">
        <v>158</v>
      </c>
      <c r="F160" s="16">
        <f t="shared" ca="1" si="12"/>
        <v>-1.5119173263130246E-2</v>
      </c>
    </row>
    <row r="161" spans="1:6" ht="15" thickBot="1">
      <c r="A161" s="15" t="s">
        <v>161</v>
      </c>
      <c r="B161" s="3">
        <v>7187.2</v>
      </c>
      <c r="C161" s="16">
        <f t="shared" si="14"/>
        <v>-2.3089659394479045E-2</v>
      </c>
      <c r="D161" s="16">
        <v>1.2608484674923925E-2</v>
      </c>
      <c r="E161">
        <v>159</v>
      </c>
      <c r="F161" s="16">
        <f t="shared" ca="1" si="12"/>
        <v>-3.6099319807874466E-2</v>
      </c>
    </row>
    <row r="162" spans="1:6" ht="15" thickBot="1">
      <c r="A162" s="15" t="s">
        <v>162</v>
      </c>
      <c r="B162" s="3">
        <v>7309.65</v>
      </c>
      <c r="C162" s="16">
        <f t="shared" si="14"/>
        <v>-1.6751828062903096E-2</v>
      </c>
      <c r="D162" s="16">
        <v>1.2456175657497681E-2</v>
      </c>
      <c r="E162">
        <v>160</v>
      </c>
      <c r="F162" s="16">
        <f t="shared" ca="1" si="12"/>
        <v>2.9110979895898007E-2</v>
      </c>
    </row>
    <row r="163" spans="1:6" ht="15" thickBot="1">
      <c r="A163" s="15" t="s">
        <v>163</v>
      </c>
      <c r="B163" s="3">
        <v>7260.2</v>
      </c>
      <c r="C163" s="16">
        <f t="shared" si="14"/>
        <v>6.8111071320349215E-3</v>
      </c>
      <c r="D163" s="16">
        <v>1.2326735732086647E-2</v>
      </c>
      <c r="E163">
        <v>161</v>
      </c>
      <c r="F163" s="16">
        <f t="shared" ca="1" si="12"/>
        <v>3.8732380762851008E-2</v>
      </c>
    </row>
    <row r="164" spans="1:6" ht="15" thickBot="1">
      <c r="A164" s="15" t="s">
        <v>164</v>
      </c>
      <c r="B164" s="3">
        <v>7370.35</v>
      </c>
      <c r="C164" s="16">
        <f t="shared" ref="C164:C179" si="15">B163/B164-1</f>
        <v>-1.4945016179693016E-2</v>
      </c>
      <c r="D164" s="16">
        <v>1.2225848453590871E-2</v>
      </c>
      <c r="E164">
        <v>162</v>
      </c>
      <c r="F164" s="16">
        <f t="shared" ca="1" si="12"/>
        <v>-3.0632318481875059E-2</v>
      </c>
    </row>
    <row r="165" spans="1:6" ht="15" thickBot="1">
      <c r="A165" s="15" t="s">
        <v>165</v>
      </c>
      <c r="B165" s="3">
        <v>7316.45</v>
      </c>
      <c r="C165" s="16">
        <f t="shared" si="15"/>
        <v>7.3669607528241698E-3</v>
      </c>
      <c r="D165" s="16">
        <v>1.210787099156585E-2</v>
      </c>
      <c r="E165">
        <v>163</v>
      </c>
      <c r="F165" s="16">
        <f t="shared" ca="1" si="12"/>
        <v>3.0201031633322006E-2</v>
      </c>
    </row>
    <row r="166" spans="1:6" ht="15" thickBot="1">
      <c r="A166" s="15" t="s">
        <v>166</v>
      </c>
      <c r="B166" s="3">
        <v>7203.45</v>
      </c>
      <c r="C166" s="16">
        <f t="shared" si="15"/>
        <v>1.5686927791544347E-2</v>
      </c>
      <c r="D166" s="16">
        <v>1.2086398253320585E-2</v>
      </c>
      <c r="E166">
        <v>164</v>
      </c>
      <c r="F166" s="16">
        <f t="shared" ca="1" si="12"/>
        <v>9.6048231706203739E-3</v>
      </c>
    </row>
    <row r="167" spans="1:6" ht="15" thickBot="1">
      <c r="A167" s="15" t="s">
        <v>167</v>
      </c>
      <c r="B167" s="3">
        <v>7778.35</v>
      </c>
      <c r="C167" s="16">
        <f t="shared" si="15"/>
        <v>-7.3910276601078739E-2</v>
      </c>
      <c r="D167" s="16">
        <v>1.2032223500932693E-2</v>
      </c>
      <c r="E167">
        <v>165</v>
      </c>
      <c r="F167" s="16">
        <f t="shared" ca="1" si="12"/>
        <v>3.0469598122659515E-2</v>
      </c>
    </row>
    <row r="168" spans="1:6" ht="15" thickBot="1">
      <c r="A168" s="15" t="s">
        <v>168</v>
      </c>
      <c r="B168" s="3">
        <v>8455.85</v>
      </c>
      <c r="C168" s="16">
        <f t="shared" si="15"/>
        <v>-8.0122045684348664E-2</v>
      </c>
      <c r="D168" s="16">
        <v>1.1841559928161161E-2</v>
      </c>
      <c r="E168">
        <v>166</v>
      </c>
      <c r="F168" s="16">
        <f t="shared" ca="1" si="12"/>
        <v>-3.1068698255142004E-3</v>
      </c>
    </row>
    <row r="169" spans="1:6" ht="15" thickBot="1">
      <c r="A169" s="15" t="s">
        <v>169</v>
      </c>
      <c r="B169" s="3">
        <v>8313.1</v>
      </c>
      <c r="C169" s="16">
        <f t="shared" si="15"/>
        <v>1.7171692870288968E-2</v>
      </c>
      <c r="D169" s="16">
        <v>1.1752644188017136E-2</v>
      </c>
      <c r="E169">
        <v>167</v>
      </c>
      <c r="F169" s="16">
        <f t="shared" ca="1" si="12"/>
        <v>3.2633114926771949E-2</v>
      </c>
    </row>
    <row r="170" spans="1:6" ht="15" thickBot="1">
      <c r="A170" s="15" t="s">
        <v>170</v>
      </c>
      <c r="B170" s="3">
        <v>8361.2999999999993</v>
      </c>
      <c r="C170" s="16">
        <f t="shared" si="15"/>
        <v>-5.7646538217740462E-3</v>
      </c>
      <c r="D170" s="16">
        <v>1.135890719479038E-2</v>
      </c>
      <c r="E170">
        <v>168</v>
      </c>
      <c r="F170" s="16">
        <f t="shared" ca="1" si="12"/>
        <v>-4.2049617914150144E-3</v>
      </c>
    </row>
    <row r="171" spans="1:6" ht="15" thickBot="1">
      <c r="A171" s="15" t="s">
        <v>171</v>
      </c>
      <c r="B171" s="3">
        <v>8509.6</v>
      </c>
      <c r="C171" s="16">
        <f t="shared" si="15"/>
        <v>-1.7427376139889206E-2</v>
      </c>
      <c r="D171" s="16">
        <v>1.1217013551189758E-2</v>
      </c>
      <c r="E171">
        <v>169</v>
      </c>
      <c r="F171" s="16">
        <f t="shared" ca="1" si="12"/>
        <v>6.4255673825551418E-2</v>
      </c>
    </row>
    <row r="172" spans="1:6" ht="15" thickBot="1">
      <c r="A172" s="15" t="s">
        <v>172</v>
      </c>
      <c r="B172" s="3">
        <v>8579.1</v>
      </c>
      <c r="C172" s="16">
        <f t="shared" si="15"/>
        <v>-8.101082864169884E-3</v>
      </c>
      <c r="D172" s="16">
        <v>1.1135698014969053E-2</v>
      </c>
      <c r="E172">
        <v>170</v>
      </c>
      <c r="F172" s="16">
        <f t="shared" ca="1" si="12"/>
        <v>2.4259924554772801E-3</v>
      </c>
    </row>
    <row r="173" spans="1:6" ht="15" thickBot="1">
      <c r="A173" s="15" t="s">
        <v>173</v>
      </c>
      <c r="B173" s="3">
        <v>8550.25</v>
      </c>
      <c r="C173" s="16">
        <f t="shared" si="15"/>
        <v>3.3741703458962657E-3</v>
      </c>
      <c r="D173" s="16">
        <v>1.1095315942853068E-2</v>
      </c>
      <c r="E173">
        <v>171</v>
      </c>
      <c r="F173" s="16">
        <f t="shared" ca="1" si="12"/>
        <v>-4.1792812887450057E-2</v>
      </c>
    </row>
    <row r="174" spans="1:6" ht="15" thickBot="1">
      <c r="A174" s="15" t="s">
        <v>174</v>
      </c>
      <c r="B174" s="3">
        <v>8577.15</v>
      </c>
      <c r="C174" s="16">
        <f t="shared" si="15"/>
        <v>-3.136239893204551E-3</v>
      </c>
      <c r="D174" s="16">
        <v>1.0564150683788354E-2</v>
      </c>
      <c r="E174">
        <v>172</v>
      </c>
      <c r="F174" s="16">
        <f t="shared" ca="1" si="12"/>
        <v>1.0374469093960267E-2</v>
      </c>
    </row>
    <row r="175" spans="1:6" ht="15" thickBot="1">
      <c r="A175" s="15" t="s">
        <v>175</v>
      </c>
      <c r="B175" s="3">
        <v>8491.1</v>
      </c>
      <c r="C175" s="16">
        <f t="shared" si="15"/>
        <v>1.0134140452944695E-2</v>
      </c>
      <c r="D175" s="16">
        <v>1.0442568238330674E-2</v>
      </c>
      <c r="E175">
        <v>173</v>
      </c>
      <c r="F175" s="16">
        <f t="shared" ca="1" si="12"/>
        <v>4.8432962698135344E-2</v>
      </c>
    </row>
    <row r="176" spans="1:6" ht="15" thickBot="1">
      <c r="A176" s="15" t="s">
        <v>176</v>
      </c>
      <c r="B176" s="3">
        <v>8312.7999999999993</v>
      </c>
      <c r="C176" s="16">
        <f t="shared" si="15"/>
        <v>2.1448849966317241E-2</v>
      </c>
      <c r="D176" s="16">
        <v>1.0333421589430181E-2</v>
      </c>
      <c r="E176">
        <v>174</v>
      </c>
      <c r="F176" s="16">
        <f t="shared" ca="1" si="12"/>
        <v>-1.1907221329142785E-2</v>
      </c>
    </row>
    <row r="177" spans="1:6" ht="15" thickBot="1">
      <c r="A177" s="15" t="s">
        <v>177</v>
      </c>
      <c r="B177" s="3">
        <v>8583.2999999999993</v>
      </c>
      <c r="C177" s="16">
        <f t="shared" si="15"/>
        <v>-3.1514685493924222E-2</v>
      </c>
      <c r="D177" s="16">
        <v>1.0254267925286165E-2</v>
      </c>
      <c r="E177">
        <v>175</v>
      </c>
      <c r="F177" s="16">
        <f t="shared" ca="1" si="12"/>
        <v>-1.3206861474491832E-2</v>
      </c>
    </row>
    <row r="178" spans="1:6" ht="15" thickBot="1">
      <c r="A178" s="15" t="s">
        <v>178</v>
      </c>
      <c r="B178" s="3">
        <v>8427.9500000000007</v>
      </c>
      <c r="C178" s="16">
        <f t="shared" si="15"/>
        <v>1.8432714954407459E-2</v>
      </c>
      <c r="D178" s="16">
        <v>1.0250719769673733E-2</v>
      </c>
      <c r="E178">
        <v>176</v>
      </c>
      <c r="F178" s="16">
        <f t="shared" ca="1" si="12"/>
        <v>-7.2140079248577691E-3</v>
      </c>
    </row>
    <row r="179" spans="1:6" ht="15" thickBot="1">
      <c r="A179" s="15" t="s">
        <v>179</v>
      </c>
      <c r="B179" s="3">
        <v>8421.4500000000007</v>
      </c>
      <c r="C179" s="16">
        <f t="shared" si="15"/>
        <v>7.7183857886709006E-4</v>
      </c>
      <c r="D179" s="16">
        <v>1.0235385792610519E-2</v>
      </c>
      <c r="E179">
        <v>177</v>
      </c>
      <c r="F179" s="16">
        <f t="shared" ca="1" si="12"/>
        <v>1.0842632302674751E-2</v>
      </c>
    </row>
    <row r="180" spans="1:6" ht="15" thickBot="1">
      <c r="A180" s="15" t="s">
        <v>180</v>
      </c>
      <c r="B180" s="3">
        <v>8336</v>
      </c>
      <c r="C180" s="16">
        <f t="shared" ref="C180:C195" si="16">B179/B180-1</f>
        <v>1.0250719769673733E-2</v>
      </c>
      <c r="D180" s="16">
        <v>1.023098573323411E-2</v>
      </c>
      <c r="E180">
        <v>178</v>
      </c>
      <c r="F180" s="16">
        <f t="shared" ca="1" si="12"/>
        <v>6.0895642293477834E-3</v>
      </c>
    </row>
    <row r="181" spans="1:6" ht="15" thickBot="1">
      <c r="A181" s="15" t="s">
        <v>181</v>
      </c>
      <c r="B181" s="3">
        <v>8535.4500000000007</v>
      </c>
      <c r="C181" s="16">
        <f t="shared" si="16"/>
        <v>-2.3367250701486264E-2</v>
      </c>
      <c r="D181" s="16">
        <v>1.0134140452944695E-2</v>
      </c>
      <c r="E181">
        <v>179</v>
      </c>
      <c r="F181" s="16">
        <f t="shared" ca="1" si="12"/>
        <v>1.4280683791116001E-2</v>
      </c>
    </row>
    <row r="182" spans="1:6" ht="15" thickBot="1">
      <c r="A182" s="15" t="s">
        <v>182</v>
      </c>
      <c r="B182" s="3">
        <v>8856.35</v>
      </c>
      <c r="C182" s="16">
        <f t="shared" si="16"/>
        <v>-3.6233888678744552E-2</v>
      </c>
      <c r="D182" s="16">
        <v>9.9257163070392007E-3</v>
      </c>
      <c r="E182">
        <v>180</v>
      </c>
      <c r="F182" s="16">
        <f t="shared" ca="1" si="12"/>
        <v>-1.5885890645359831E-2</v>
      </c>
    </row>
    <row r="183" spans="1:6" ht="15" thickBot="1">
      <c r="A183" s="15" t="s">
        <v>183</v>
      </c>
      <c r="B183" s="3">
        <v>8986.5499999999993</v>
      </c>
      <c r="C183" s="16">
        <f t="shared" si="16"/>
        <v>-1.4488318653988363E-2</v>
      </c>
      <c r="D183" s="16">
        <v>9.9086970492747728E-3</v>
      </c>
      <c r="E183">
        <v>181</v>
      </c>
      <c r="F183" s="16">
        <f t="shared" ca="1" si="12"/>
        <v>1.2395850164017414E-2</v>
      </c>
    </row>
    <row r="184" spans="1:6" ht="15" thickBot="1">
      <c r="A184" s="15" t="s">
        <v>184</v>
      </c>
      <c r="B184" s="3">
        <v>8820.9</v>
      </c>
      <c r="C184" s="16">
        <f t="shared" si="16"/>
        <v>1.8779262887006931E-2</v>
      </c>
      <c r="D184" s="16">
        <v>9.8987387824400752E-3</v>
      </c>
      <c r="E184">
        <v>182</v>
      </c>
      <c r="F184" s="16">
        <f t="shared" ca="1" si="12"/>
        <v>-4.9263182977697549E-3</v>
      </c>
    </row>
    <row r="185" spans="1:6" ht="15" thickBot="1">
      <c r="A185" s="15" t="s">
        <v>185</v>
      </c>
      <c r="B185" s="3">
        <v>8899.9</v>
      </c>
      <c r="C185" s="16">
        <f t="shared" si="16"/>
        <v>-8.8765042303846631E-3</v>
      </c>
      <c r="D185" s="16">
        <v>9.812719259896685E-3</v>
      </c>
      <c r="E185">
        <v>183</v>
      </c>
      <c r="F185" s="16">
        <f t="shared" ca="1" si="12"/>
        <v>4.1177494781052898E-2</v>
      </c>
    </row>
    <row r="186" spans="1:6" ht="15" thickBot="1">
      <c r="A186" s="15" t="s">
        <v>186</v>
      </c>
      <c r="B186" s="3">
        <v>8695.15</v>
      </c>
      <c r="C186" s="16">
        <f t="shared" si="16"/>
        <v>2.3547609874470243E-2</v>
      </c>
      <c r="D186" s="16">
        <v>9.7263881904907645E-3</v>
      </c>
      <c r="E186">
        <v>184</v>
      </c>
      <c r="F186" s="16">
        <f t="shared" ca="1" si="12"/>
        <v>-1.3632382161546538E-2</v>
      </c>
    </row>
    <row r="187" spans="1:6" ht="15" thickBot="1">
      <c r="A187" s="15" t="s">
        <v>187</v>
      </c>
      <c r="B187" s="3">
        <v>8726.6</v>
      </c>
      <c r="C187" s="16">
        <f t="shared" si="16"/>
        <v>-3.6039236357803262E-3</v>
      </c>
      <c r="D187" s="16">
        <v>9.6632069278874688E-3</v>
      </c>
      <c r="E187">
        <v>185</v>
      </c>
      <c r="F187" s="16">
        <f t="shared" ca="1" si="12"/>
        <v>1.2578445521619203E-2</v>
      </c>
    </row>
    <row r="188" spans="1:6" ht="15" thickBot="1">
      <c r="A188" s="15" t="s">
        <v>188</v>
      </c>
      <c r="B188" s="3">
        <v>8882.5499999999993</v>
      </c>
      <c r="C188" s="16">
        <f t="shared" si="16"/>
        <v>-1.7556895260932848E-2</v>
      </c>
      <c r="D188" s="16">
        <v>9.6195273920391955E-3</v>
      </c>
      <c r="E188">
        <v>186</v>
      </c>
      <c r="F188" s="16">
        <f t="shared" ca="1" si="12"/>
        <v>4.2759876685856776E-2</v>
      </c>
    </row>
    <row r="189" spans="1:6" ht="15" thickBot="1">
      <c r="A189" s="15" t="s">
        <v>189</v>
      </c>
      <c r="B189" s="3">
        <v>8916.4</v>
      </c>
      <c r="C189" s="16">
        <f t="shared" si="16"/>
        <v>-3.7963752186981337E-3</v>
      </c>
      <c r="D189" s="16">
        <v>9.6000297099565479E-3</v>
      </c>
      <c r="E189">
        <v>187</v>
      </c>
      <c r="F189" s="16">
        <f t="shared" ca="1" si="12"/>
        <v>-2.764976371815267E-2</v>
      </c>
    </row>
    <row r="190" spans="1:6" ht="15" thickBot="1">
      <c r="A190" s="15" t="s">
        <v>190</v>
      </c>
      <c r="B190" s="3">
        <v>9090.35</v>
      </c>
      <c r="C190" s="16">
        <f t="shared" si="16"/>
        <v>-1.9135676844125982E-2</v>
      </c>
      <c r="D190" s="16">
        <v>9.5006483566382194E-3</v>
      </c>
      <c r="E190">
        <v>188</v>
      </c>
      <c r="F190" s="16">
        <f t="shared" ca="1" si="12"/>
        <v>5.9489035065777391E-3</v>
      </c>
    </row>
    <row r="191" spans="1:6" ht="15" thickBot="1">
      <c r="A191" s="15" t="s">
        <v>191</v>
      </c>
      <c r="B191" s="3">
        <v>8883.9500000000007</v>
      </c>
      <c r="C191" s="16">
        <f t="shared" si="16"/>
        <v>2.3232908784943662E-2</v>
      </c>
      <c r="D191" s="16">
        <v>9.4791155131035421E-3</v>
      </c>
      <c r="E191">
        <v>189</v>
      </c>
      <c r="F191" s="16">
        <f t="shared" ca="1" si="12"/>
        <v>-1.368265154231835E-2</v>
      </c>
    </row>
    <row r="192" spans="1:6" ht="15" thickBot="1">
      <c r="A192" s="15" t="s">
        <v>192</v>
      </c>
      <c r="B192" s="3">
        <v>8818.5</v>
      </c>
      <c r="C192" s="16">
        <f t="shared" si="16"/>
        <v>7.42189714804109E-3</v>
      </c>
      <c r="D192" s="16">
        <v>9.3683116098886021E-3</v>
      </c>
      <c r="E192">
        <v>190</v>
      </c>
      <c r="F192" s="16">
        <f t="shared" ca="1" si="12"/>
        <v>3.0690156622355425E-3</v>
      </c>
    </row>
    <row r="193" spans="1:6" ht="15" thickBot="1">
      <c r="A193" s="15" t="s">
        <v>193</v>
      </c>
      <c r="B193" s="3">
        <v>8762.7999999999993</v>
      </c>
      <c r="C193" s="16">
        <f t="shared" si="16"/>
        <v>6.3564157575204394E-3</v>
      </c>
      <c r="D193" s="16">
        <v>9.2233378974593272E-3</v>
      </c>
      <c r="E193">
        <v>191</v>
      </c>
      <c r="F193" s="16">
        <f t="shared" ca="1" si="12"/>
        <v>-3.5318221458110463E-2</v>
      </c>
    </row>
    <row r="194" spans="1:6" ht="15" thickBot="1">
      <c r="A194" s="15" t="s">
        <v>194</v>
      </c>
      <c r="B194" s="3">
        <v>8813.7000000000007</v>
      </c>
      <c r="C194" s="16">
        <f t="shared" si="16"/>
        <v>-5.7751001282096981E-3</v>
      </c>
      <c r="D194" s="16">
        <v>9.1427646749464575E-3</v>
      </c>
      <c r="E194">
        <v>192</v>
      </c>
      <c r="F194" s="16">
        <f t="shared" ca="1" si="12"/>
        <v>1.6222276692226239E-2</v>
      </c>
    </row>
    <row r="195" spans="1:6" ht="15" thickBot="1">
      <c r="A195" s="15" t="s">
        <v>195</v>
      </c>
      <c r="B195" s="3">
        <v>8842</v>
      </c>
      <c r="C195" s="16">
        <f t="shared" si="16"/>
        <v>-3.2006333408730603E-3</v>
      </c>
      <c r="D195" s="16">
        <v>9.1329841691556446E-3</v>
      </c>
      <c r="E195">
        <v>193</v>
      </c>
      <c r="F195" s="16">
        <f t="shared" ref="F195:F258" ca="1" si="17">_xlfn.NORM.INV(RAND(),L$3,L$4)</f>
        <v>-7.6637916321092648E-3</v>
      </c>
    </row>
    <row r="196" spans="1:6" ht="15" thickBot="1">
      <c r="A196" s="15" t="s">
        <v>196</v>
      </c>
      <c r="B196" s="3">
        <v>8873.4500000000007</v>
      </c>
      <c r="C196" s="16">
        <f t="shared" ref="C196:C211" si="18">B195/B196-1</f>
        <v>-3.5442809730150682E-3</v>
      </c>
      <c r="D196" s="16">
        <v>9.0935334872979112E-3</v>
      </c>
      <c r="E196">
        <v>194</v>
      </c>
      <c r="F196" s="16">
        <f t="shared" ca="1" si="17"/>
        <v>-4.6751903029974652E-2</v>
      </c>
    </row>
    <row r="197" spans="1:6" ht="15" thickBot="1">
      <c r="A197" s="15" t="s">
        <v>197</v>
      </c>
      <c r="B197" s="3">
        <v>8708.4</v>
      </c>
      <c r="C197" s="16">
        <f t="shared" si="18"/>
        <v>1.8952964953378393E-2</v>
      </c>
      <c r="D197" s="16">
        <v>9.0381232914449328E-3</v>
      </c>
      <c r="E197">
        <v>195</v>
      </c>
      <c r="F197" s="16">
        <f t="shared" ca="1" si="17"/>
        <v>-2.1477492993219521E-2</v>
      </c>
    </row>
    <row r="198" spans="1:6" ht="15" thickBot="1">
      <c r="A198" s="15" t="s">
        <v>198</v>
      </c>
      <c r="B198" s="3">
        <v>9012.1</v>
      </c>
      <c r="C198" s="16">
        <f t="shared" si="18"/>
        <v>-3.369913782581202E-2</v>
      </c>
      <c r="D198" s="16">
        <v>9.03296150297761E-3</v>
      </c>
      <c r="E198">
        <v>196</v>
      </c>
      <c r="F198" s="16">
        <f t="shared" ca="1" si="17"/>
        <v>-6.7615612992204685E-2</v>
      </c>
    </row>
    <row r="199" spans="1:6" ht="15" thickBot="1">
      <c r="A199" s="15" t="s">
        <v>199</v>
      </c>
      <c r="B199" s="3">
        <v>9015.1</v>
      </c>
      <c r="C199" s="16">
        <f t="shared" si="18"/>
        <v>-3.3277501081518945E-4</v>
      </c>
      <c r="D199" s="16">
        <v>8.9975408650369015E-3</v>
      </c>
      <c r="E199">
        <v>197</v>
      </c>
      <c r="F199" s="16">
        <f t="shared" ca="1" si="17"/>
        <v>-9.5135022447869165E-3</v>
      </c>
    </row>
    <row r="200" spans="1:6" ht="15" thickBot="1">
      <c r="A200" s="15" t="s">
        <v>200</v>
      </c>
      <c r="B200" s="3">
        <v>8872.0499999999993</v>
      </c>
      <c r="C200" s="16">
        <f t="shared" si="18"/>
        <v>1.6123669275984742E-2</v>
      </c>
      <c r="D200" s="16">
        <v>8.8659903205077217E-3</v>
      </c>
      <c r="E200">
        <v>198</v>
      </c>
      <c r="F200" s="16">
        <f t="shared" ca="1" si="17"/>
        <v>3.2395061321115774E-3</v>
      </c>
    </row>
    <row r="201" spans="1:6" ht="15" thickBot="1">
      <c r="A201" s="15" t="s">
        <v>201</v>
      </c>
      <c r="B201" s="3">
        <v>9346.5</v>
      </c>
      <c r="C201" s="16">
        <f t="shared" si="18"/>
        <v>-5.0762317445033012E-2</v>
      </c>
      <c r="D201" s="16">
        <v>8.7784025327308779E-3</v>
      </c>
      <c r="E201">
        <v>199</v>
      </c>
      <c r="F201" s="16">
        <f t="shared" ca="1" si="17"/>
        <v>2.7963091363702106E-2</v>
      </c>
    </row>
    <row r="202" spans="1:6" ht="15" thickBot="1">
      <c r="A202" s="15" t="s">
        <v>202</v>
      </c>
      <c r="B202" s="3">
        <v>9654.25</v>
      </c>
      <c r="C202" s="16">
        <f t="shared" si="18"/>
        <v>-3.1877152549395382E-2</v>
      </c>
      <c r="D202" s="16">
        <v>8.666030017531634E-3</v>
      </c>
      <c r="E202">
        <v>200</v>
      </c>
      <c r="F202" s="16">
        <f t="shared" ca="1" si="17"/>
        <v>-1.1761370676594433E-2</v>
      </c>
    </row>
    <row r="203" spans="1:6" ht="15" thickBot="1">
      <c r="A203" s="15" t="s">
        <v>203</v>
      </c>
      <c r="B203" s="3">
        <v>9856.7000000000007</v>
      </c>
      <c r="C203" s="16">
        <f t="shared" si="18"/>
        <v>-2.0539328578530358E-2</v>
      </c>
      <c r="D203" s="16">
        <v>8.6310301023773128E-3</v>
      </c>
      <c r="E203">
        <v>201</v>
      </c>
      <c r="F203" s="16">
        <f t="shared" ca="1" si="17"/>
        <v>-9.7339719510052269E-3</v>
      </c>
    </row>
    <row r="204" spans="1:6" ht="15" thickBot="1">
      <c r="A204" s="15" t="s">
        <v>204</v>
      </c>
      <c r="B204" s="3">
        <v>9615.0499999999993</v>
      </c>
      <c r="C204" s="16">
        <f t="shared" si="18"/>
        <v>2.5132474610116695E-2</v>
      </c>
      <c r="D204" s="16">
        <v>8.5778685835855573E-3</v>
      </c>
      <c r="E204">
        <v>202</v>
      </c>
      <c r="F204" s="16">
        <f t="shared" ca="1" si="17"/>
        <v>-1.4648016459883083E-2</v>
      </c>
    </row>
    <row r="205" spans="1:6" ht="15" thickBot="1">
      <c r="A205" s="15" t="s">
        <v>205</v>
      </c>
      <c r="B205" s="3">
        <v>9785.6</v>
      </c>
      <c r="C205" s="16">
        <f t="shared" si="18"/>
        <v>-1.7428670699803916E-2</v>
      </c>
      <c r="D205" s="16">
        <v>8.5704073795238589E-3</v>
      </c>
      <c r="E205">
        <v>203</v>
      </c>
      <c r="F205" s="16">
        <f t="shared" ca="1" si="17"/>
        <v>-2.0558913403123224E-4</v>
      </c>
    </row>
    <row r="206" spans="1:6" ht="15" thickBot="1">
      <c r="A206" s="15" t="s">
        <v>206</v>
      </c>
      <c r="B206" s="3">
        <v>10130.549999999999</v>
      </c>
      <c r="C206" s="16">
        <f t="shared" si="18"/>
        <v>-3.405047109979209E-2</v>
      </c>
      <c r="D206" s="16">
        <v>8.4473152043140765E-3</v>
      </c>
      <c r="E206">
        <v>204</v>
      </c>
      <c r="F206" s="16">
        <f t="shared" ca="1" si="17"/>
        <v>1.4820492990944741E-3</v>
      </c>
    </row>
    <row r="207" spans="1:6" ht="15" thickBot="1">
      <c r="A207" s="15" t="s">
        <v>207</v>
      </c>
      <c r="B207" s="3">
        <v>10611.8</v>
      </c>
      <c r="C207" s="16">
        <f t="shared" si="18"/>
        <v>-4.5350458923085646E-2</v>
      </c>
      <c r="D207" s="16">
        <v>8.3975816739696452E-3</v>
      </c>
      <c r="E207">
        <v>205</v>
      </c>
      <c r="F207" s="16">
        <f t="shared" ca="1" si="17"/>
        <v>1.1040230000760733E-2</v>
      </c>
    </row>
    <row r="208" spans="1:6" ht="15" thickBot="1">
      <c r="A208" s="15" t="s">
        <v>208</v>
      </c>
      <c r="B208" s="3">
        <v>10687.35</v>
      </c>
      <c r="C208" s="16">
        <f t="shared" si="18"/>
        <v>-7.0691050634630326E-3</v>
      </c>
      <c r="D208" s="16">
        <v>8.3212360941193886E-3</v>
      </c>
      <c r="E208">
        <v>206</v>
      </c>
      <c r="F208" s="16">
        <f t="shared" ca="1" si="17"/>
        <v>2.0791467509043052E-2</v>
      </c>
    </row>
    <row r="209" spans="1:6" ht="15" thickBot="1">
      <c r="A209" s="15" t="s">
        <v>209</v>
      </c>
      <c r="B209" s="3">
        <v>10576.9</v>
      </c>
      <c r="C209" s="16">
        <f t="shared" si="18"/>
        <v>1.0442568238330674E-2</v>
      </c>
      <c r="D209" s="16">
        <v>8.1657509937069772E-3</v>
      </c>
      <c r="E209">
        <v>207</v>
      </c>
      <c r="F209" s="16">
        <f t="shared" ca="1" si="17"/>
        <v>-1.16156204307152E-2</v>
      </c>
    </row>
    <row r="210" spans="1:6" ht="15" thickBot="1">
      <c r="A210" s="15" t="s">
        <v>210</v>
      </c>
      <c r="B210" s="3">
        <v>10241.450000000001</v>
      </c>
      <c r="C210" s="16">
        <f t="shared" si="18"/>
        <v>3.2754151023536515E-2</v>
      </c>
      <c r="D210" s="16">
        <v>8.1110211655130993E-3</v>
      </c>
      <c r="E210">
        <v>208</v>
      </c>
      <c r="F210" s="16">
        <f t="shared" ca="1" si="17"/>
        <v>-2.0467281371803992E-3</v>
      </c>
    </row>
    <row r="211" spans="1:6" ht="15" thickBot="1">
      <c r="A211" s="15" t="s">
        <v>211</v>
      </c>
      <c r="B211" s="3">
        <v>9496.4</v>
      </c>
      <c r="C211" s="16">
        <f t="shared" si="18"/>
        <v>7.8456046501832466E-2</v>
      </c>
      <c r="D211" s="16">
        <v>8.071193274005628E-3</v>
      </c>
      <c r="E211">
        <v>209</v>
      </c>
      <c r="F211" s="16">
        <f t="shared" ca="1" si="17"/>
        <v>-8.1695910856871293E-2</v>
      </c>
    </row>
    <row r="212" spans="1:6" ht="15" thickBot="1">
      <c r="A212" s="15" t="s">
        <v>212</v>
      </c>
      <c r="B212" s="3">
        <v>9459.75</v>
      </c>
      <c r="C212" s="16">
        <f t="shared" ref="C212:C227" si="19">B211/B212-1</f>
        <v>3.8743095747773015E-3</v>
      </c>
      <c r="D212" s="16">
        <v>8.0592579114164842E-3</v>
      </c>
      <c r="E212">
        <v>210</v>
      </c>
      <c r="F212" s="16">
        <f t="shared" ca="1" si="17"/>
        <v>-9.3863585183957786E-3</v>
      </c>
    </row>
    <row r="213" spans="1:6" ht="15" thickBot="1">
      <c r="A213" s="15" t="s">
        <v>213</v>
      </c>
      <c r="B213" s="3">
        <v>9553.35</v>
      </c>
      <c r="C213" s="16">
        <f t="shared" si="19"/>
        <v>-9.7976102623686945E-3</v>
      </c>
      <c r="D213" s="16">
        <v>7.9678733079788788E-3</v>
      </c>
      <c r="E213">
        <v>211</v>
      </c>
      <c r="F213" s="16">
        <f t="shared" ca="1" si="17"/>
        <v>-2.2826899119111291E-2</v>
      </c>
    </row>
    <row r="214" spans="1:6" ht="15" thickBot="1">
      <c r="A214" s="15" t="s">
        <v>214</v>
      </c>
      <c r="B214" s="3">
        <v>9312.5499999999993</v>
      </c>
      <c r="C214" s="16">
        <f t="shared" si="19"/>
        <v>2.5857579288165011E-2</v>
      </c>
      <c r="D214" s="16">
        <v>7.6912716940076287E-3</v>
      </c>
      <c r="E214">
        <v>212</v>
      </c>
      <c r="F214" s="16">
        <f t="shared" ca="1" si="17"/>
        <v>-3.1734872096695406E-2</v>
      </c>
    </row>
    <row r="215" spans="1:6" ht="15" thickBot="1">
      <c r="A215" s="15" t="s">
        <v>215</v>
      </c>
      <c r="B215" s="3">
        <v>8952.4500000000007</v>
      </c>
      <c r="C215" s="16">
        <f t="shared" si="19"/>
        <v>4.0223625934799889E-2</v>
      </c>
      <c r="D215" s="16">
        <v>7.6523890188486821E-3</v>
      </c>
      <c r="E215">
        <v>213</v>
      </c>
      <c r="F215" s="16">
        <f t="shared" ca="1" si="17"/>
        <v>-4.8600765451014244E-2</v>
      </c>
    </row>
    <row r="216" spans="1:6" ht="15" thickBot="1">
      <c r="A216" s="15" t="s">
        <v>216</v>
      </c>
      <c r="B216" s="3">
        <v>8838.4500000000007</v>
      </c>
      <c r="C216" s="16">
        <f t="shared" si="19"/>
        <v>1.2898189162126927E-2</v>
      </c>
      <c r="D216" s="16">
        <v>7.5391075857664802E-3</v>
      </c>
      <c r="E216">
        <v>214</v>
      </c>
      <c r="F216" s="16">
        <f t="shared" ca="1" si="17"/>
        <v>1.3218002364168022E-2</v>
      </c>
    </row>
    <row r="217" spans="1:6" ht="15" thickBot="1">
      <c r="A217" s="15" t="s">
        <v>217</v>
      </c>
      <c r="B217" s="3">
        <v>8631.0499999999993</v>
      </c>
      <c r="C217" s="16">
        <f t="shared" si="19"/>
        <v>2.4029521321276226E-2</v>
      </c>
      <c r="D217" s="16">
        <v>7.5202256798532208E-3</v>
      </c>
      <c r="E217">
        <v>215</v>
      </c>
      <c r="F217" s="16">
        <f t="shared" ca="1" si="17"/>
        <v>-1.0742537201839798E-2</v>
      </c>
    </row>
    <row r="218" spans="1:6" ht="15" thickBot="1">
      <c r="A218" s="15" t="s">
        <v>218</v>
      </c>
      <c r="B218" s="3">
        <v>8718.9500000000007</v>
      </c>
      <c r="C218" s="16">
        <f t="shared" si="19"/>
        <v>-1.0081489170141067E-2</v>
      </c>
      <c r="D218" s="16">
        <v>7.42189714804109E-3</v>
      </c>
      <c r="E218">
        <v>216</v>
      </c>
      <c r="F218" s="16">
        <f t="shared" ca="1" si="17"/>
        <v>2.6876106948335232E-3</v>
      </c>
    </row>
    <row r="219" spans="1:6" ht="15" thickBot="1">
      <c r="A219" s="15" t="s">
        <v>219</v>
      </c>
      <c r="B219" s="3">
        <v>8688.6</v>
      </c>
      <c r="C219" s="16">
        <f t="shared" si="19"/>
        <v>3.4930828902239863E-3</v>
      </c>
      <c r="D219" s="16">
        <v>7.3669607528241698E-3</v>
      </c>
      <c r="E219">
        <v>217</v>
      </c>
      <c r="F219" s="16">
        <f t="shared" ca="1" si="17"/>
        <v>7.6315521946508755E-4</v>
      </c>
    </row>
    <row r="220" spans="1:6" ht="15" thickBot="1">
      <c r="A220" s="15" t="s">
        <v>220</v>
      </c>
      <c r="B220" s="3">
        <v>8557.0499999999993</v>
      </c>
      <c r="C220" s="16">
        <f t="shared" si="19"/>
        <v>1.5373288691780562E-2</v>
      </c>
      <c r="D220" s="16">
        <v>7.195911504190633E-3</v>
      </c>
      <c r="E220">
        <v>218</v>
      </c>
      <c r="F220" s="16">
        <f t="shared" ca="1" si="17"/>
        <v>-4.0171137833942914E-5</v>
      </c>
    </row>
    <row r="221" spans="1:6" ht="15" thickBot="1">
      <c r="A221" s="15" t="s">
        <v>221</v>
      </c>
      <c r="B221" s="3">
        <v>8481.85</v>
      </c>
      <c r="C221" s="16">
        <f t="shared" si="19"/>
        <v>8.8659903205077217E-3</v>
      </c>
      <c r="D221" s="16">
        <v>7.022966332005165E-3</v>
      </c>
      <c r="E221">
        <v>219</v>
      </c>
      <c r="F221" s="16">
        <f t="shared" ca="1" si="17"/>
        <v>-5.8402706869623414E-2</v>
      </c>
    </row>
    <row r="222" spans="1:6" ht="15" thickBot="1">
      <c r="A222" s="15" t="s">
        <v>222</v>
      </c>
      <c r="B222" s="3">
        <v>8362.4500000000007</v>
      </c>
      <c r="C222" s="16">
        <f t="shared" si="19"/>
        <v>1.4278112275708521E-2</v>
      </c>
      <c r="D222" s="16">
        <v>6.867437897639217E-3</v>
      </c>
      <c r="E222">
        <v>220</v>
      </c>
      <c r="F222" s="16">
        <f t="shared" ca="1" si="17"/>
        <v>-5.958304389076483E-3</v>
      </c>
    </row>
    <row r="223" spans="1:6" ht="15" thickBot="1">
      <c r="A223" s="15" t="s">
        <v>223</v>
      </c>
      <c r="B223" s="3">
        <v>8524.5499999999993</v>
      </c>
      <c r="C223" s="16">
        <f t="shared" si="19"/>
        <v>-1.9015666516120966E-2</v>
      </c>
      <c r="D223" s="16">
        <v>6.8111071320349215E-3</v>
      </c>
      <c r="E223">
        <v>221</v>
      </c>
      <c r="F223" s="16">
        <f t="shared" ca="1" si="17"/>
        <v>7.0136245966445881E-2</v>
      </c>
    </row>
    <row r="224" spans="1:6" ht="15" thickBot="1">
      <c r="A224" s="15" t="s">
        <v>224</v>
      </c>
      <c r="B224" s="3">
        <v>8383.2000000000007</v>
      </c>
      <c r="C224" s="16">
        <f t="shared" si="19"/>
        <v>1.6861103158698265E-2</v>
      </c>
      <c r="D224" s="16">
        <v>6.7630231602842095E-3</v>
      </c>
      <c r="E224">
        <v>222</v>
      </c>
      <c r="F224" s="16">
        <f t="shared" ca="1" si="17"/>
        <v>-1.2002234913943984E-2</v>
      </c>
    </row>
    <row r="225" spans="1:6" ht="15" thickBot="1">
      <c r="A225" s="15" t="s">
        <v>225</v>
      </c>
      <c r="B225" s="3">
        <v>8207.7000000000007</v>
      </c>
      <c r="C225" s="16">
        <f t="shared" si="19"/>
        <v>2.1382360466391415E-2</v>
      </c>
      <c r="D225" s="16">
        <v>6.6634175182365141E-3</v>
      </c>
      <c r="E225">
        <v>223</v>
      </c>
      <c r="F225" s="16">
        <f t="shared" ca="1" si="17"/>
        <v>2.7062877766274498E-2</v>
      </c>
    </row>
    <row r="226" spans="1:6" ht="15" thickBot="1">
      <c r="A226" s="15" t="s">
        <v>226</v>
      </c>
      <c r="B226" s="3">
        <v>8101.55</v>
      </c>
      <c r="C226" s="16">
        <f t="shared" si="19"/>
        <v>1.3102431016287053E-2</v>
      </c>
      <c r="D226" s="16">
        <v>6.5998416038015595E-3</v>
      </c>
      <c r="E226">
        <v>224</v>
      </c>
      <c r="F226" s="16">
        <f t="shared" ca="1" si="17"/>
        <v>2.0534249156603534E-3</v>
      </c>
    </row>
    <row r="227" spans="1:6" ht="15" thickBot="1">
      <c r="A227" s="15" t="s">
        <v>227</v>
      </c>
      <c r="B227" s="3">
        <v>8075.4</v>
      </c>
      <c r="C227" s="16">
        <f t="shared" si="19"/>
        <v>3.2382296852169201E-3</v>
      </c>
      <c r="D227" s="16">
        <v>6.4272289963873686E-3</v>
      </c>
      <c r="E227">
        <v>225</v>
      </c>
      <c r="F227" s="16">
        <f t="shared" ca="1" si="17"/>
        <v>1.9600887469844879E-2</v>
      </c>
    </row>
    <row r="228" spans="1:6" ht="15" thickBot="1">
      <c r="A228" s="15" t="s">
        <v>228</v>
      </c>
      <c r="B228" s="3">
        <v>8099.1</v>
      </c>
      <c r="C228" s="16">
        <f t="shared" ref="C228:C243" si="20">B227/B228-1</f>
        <v>-2.9262510649332718E-3</v>
      </c>
      <c r="D228" s="16">
        <v>6.4256659832711005E-3</v>
      </c>
      <c r="E228">
        <v>226</v>
      </c>
      <c r="F228" s="16">
        <f t="shared" ca="1" si="17"/>
        <v>4.0904328756417533E-3</v>
      </c>
    </row>
    <row r="229" spans="1:6" ht="15" thickBot="1">
      <c r="A229" s="15" t="s">
        <v>229</v>
      </c>
      <c r="B229" s="3">
        <v>8055.85</v>
      </c>
      <c r="C229" s="16">
        <f t="shared" si="20"/>
        <v>5.3687692794677222E-3</v>
      </c>
      <c r="D229" s="16">
        <v>6.4146706586827307E-3</v>
      </c>
      <c r="E229">
        <v>227</v>
      </c>
      <c r="F229" s="16">
        <f t="shared" ca="1" si="17"/>
        <v>-1.0532877755421954E-2</v>
      </c>
    </row>
    <row r="230" spans="1:6" ht="15" thickBot="1">
      <c r="A230" s="15" t="s">
        <v>230</v>
      </c>
      <c r="B230" s="3">
        <v>7798</v>
      </c>
      <c r="C230" s="16">
        <f t="shared" si="20"/>
        <v>3.3066170813029094E-2</v>
      </c>
      <c r="D230" s="16">
        <v>6.3661601239783927E-3</v>
      </c>
      <c r="E230">
        <v>228</v>
      </c>
      <c r="F230" s="16">
        <f t="shared" ca="1" si="17"/>
        <v>1.7065470027724565E-2</v>
      </c>
    </row>
    <row r="231" spans="1:6" ht="15" thickBot="1">
      <c r="A231" s="15" t="s">
        <v>231</v>
      </c>
      <c r="B231" s="3">
        <v>7711.5</v>
      </c>
      <c r="C231" s="16">
        <f t="shared" si="20"/>
        <v>1.1217013551189758E-2</v>
      </c>
      <c r="D231" s="16">
        <v>6.3564157575204394E-3</v>
      </c>
      <c r="E231">
        <v>229</v>
      </c>
      <c r="F231" s="16">
        <f t="shared" ca="1" si="17"/>
        <v>1.7113671699971456E-2</v>
      </c>
    </row>
    <row r="232" spans="1:6" ht="15" thickBot="1">
      <c r="A232" s="15" t="s">
        <v>232</v>
      </c>
      <c r="B232" s="3">
        <v>7950.1</v>
      </c>
      <c r="C232" s="16">
        <f t="shared" si="20"/>
        <v>-3.0012201104388625E-2</v>
      </c>
      <c r="D232" s="16">
        <v>6.3357161691879327E-3</v>
      </c>
      <c r="E232">
        <v>230</v>
      </c>
      <c r="F232" s="16">
        <f t="shared" ca="1" si="17"/>
        <v>1.8053378103746392E-2</v>
      </c>
    </row>
    <row r="233" spans="1:6" ht="15" thickBot="1">
      <c r="A233" s="15" t="s">
        <v>233</v>
      </c>
      <c r="B233" s="3">
        <v>8042.25</v>
      </c>
      <c r="C233" s="16">
        <f t="shared" si="20"/>
        <v>-1.1458236190120874E-2</v>
      </c>
      <c r="D233" s="16">
        <v>6.3064246701327598E-3</v>
      </c>
      <c r="E233">
        <v>231</v>
      </c>
      <c r="F233" s="16">
        <f t="shared" ca="1" si="17"/>
        <v>8.8109633125831501E-3</v>
      </c>
    </row>
    <row r="234" spans="1:6" ht="15" thickBot="1">
      <c r="A234" s="15" t="s">
        <v>234</v>
      </c>
      <c r="B234" s="3">
        <v>7991.85</v>
      </c>
      <c r="C234" s="16">
        <f t="shared" si="20"/>
        <v>6.3064246701327598E-3</v>
      </c>
      <c r="D234" s="16">
        <v>6.1495905123227779E-3</v>
      </c>
      <c r="E234">
        <v>232</v>
      </c>
      <c r="F234" s="16">
        <f t="shared" ca="1" si="17"/>
        <v>6.8301206972133611E-4</v>
      </c>
    </row>
    <row r="235" spans="1:6" ht="15" thickBot="1">
      <c r="A235" s="15" t="s">
        <v>235</v>
      </c>
      <c r="B235" s="3">
        <v>8081.65</v>
      </c>
      <c r="C235" s="16">
        <f t="shared" si="20"/>
        <v>-1.1111592310976026E-2</v>
      </c>
      <c r="D235" s="16">
        <v>6.0694489361541315E-3</v>
      </c>
      <c r="E235">
        <v>233</v>
      </c>
      <c r="F235" s="16">
        <f t="shared" ca="1" si="17"/>
        <v>-1.7831199030606568E-2</v>
      </c>
    </row>
    <row r="236" spans="1:6" ht="15" thickBot="1">
      <c r="A236" s="15" t="s">
        <v>236</v>
      </c>
      <c r="B236" s="3">
        <v>7973.45</v>
      </c>
      <c r="C236" s="16">
        <f t="shared" si="20"/>
        <v>1.3570035555499738E-2</v>
      </c>
      <c r="D236" s="16">
        <v>5.9783640159423168E-3</v>
      </c>
      <c r="E236">
        <v>234</v>
      </c>
      <c r="F236" s="16">
        <f t="shared" ca="1" si="17"/>
        <v>-2.689569244218213E-2</v>
      </c>
    </row>
    <row r="237" spans="1:6" ht="15" thickBot="1">
      <c r="A237" s="15" t="s">
        <v>237</v>
      </c>
      <c r="B237" s="3">
        <v>7998.9</v>
      </c>
      <c r="C237" s="16">
        <f t="shared" si="20"/>
        <v>-3.1816874820287389E-3</v>
      </c>
      <c r="D237" s="16">
        <v>5.8020547664852096E-3</v>
      </c>
      <c r="E237">
        <v>235</v>
      </c>
      <c r="F237" s="16">
        <f t="shared" ca="1" si="17"/>
        <v>4.603355966074865E-3</v>
      </c>
    </row>
    <row r="238" spans="1:6" ht="15" thickBot="1">
      <c r="A238" s="15" t="s">
        <v>238</v>
      </c>
      <c r="B238" s="3">
        <v>8082.9</v>
      </c>
      <c r="C238" s="16">
        <f t="shared" si="20"/>
        <v>-1.0392309690828827E-2</v>
      </c>
      <c r="D238" s="16">
        <v>5.766680843611649E-3</v>
      </c>
      <c r="E238">
        <v>236</v>
      </c>
      <c r="F238" s="16">
        <f t="shared" ca="1" si="17"/>
        <v>-2.6509540694389964E-2</v>
      </c>
    </row>
    <row r="239" spans="1:6" ht="15" thickBot="1">
      <c r="A239" s="15" t="s">
        <v>239</v>
      </c>
      <c r="B239" s="3">
        <v>8152.05</v>
      </c>
      <c r="C239" s="16">
        <f t="shared" si="20"/>
        <v>-8.4825289344399035E-3</v>
      </c>
      <c r="D239" s="16">
        <v>5.6480655740900332E-3</v>
      </c>
      <c r="E239">
        <v>237</v>
      </c>
      <c r="F239" s="16">
        <f t="shared" ca="1" si="17"/>
        <v>-4.9911067089453082E-3</v>
      </c>
    </row>
    <row r="240" spans="1:6" ht="15" thickBot="1">
      <c r="A240" s="15" t="s">
        <v>240</v>
      </c>
      <c r="B240" s="3">
        <v>8164.6</v>
      </c>
      <c r="C240" s="16">
        <f t="shared" si="20"/>
        <v>-1.5371236802782517E-3</v>
      </c>
      <c r="D240" s="16">
        <v>5.5722003730951375E-3</v>
      </c>
      <c r="E240">
        <v>238</v>
      </c>
      <c r="F240" s="16">
        <f t="shared" ca="1" si="17"/>
        <v>-8.7283077835400569E-3</v>
      </c>
    </row>
    <row r="241" spans="1:6" ht="15" thickBot="1">
      <c r="A241" s="15" t="s">
        <v>241</v>
      </c>
      <c r="B241" s="3">
        <v>8187.25</v>
      </c>
      <c r="C241" s="16">
        <f t="shared" si="20"/>
        <v>-2.7664966869217489E-3</v>
      </c>
      <c r="D241" s="16">
        <v>5.3687692794677222E-3</v>
      </c>
      <c r="E241">
        <v>239</v>
      </c>
      <c r="F241" s="16">
        <f t="shared" ca="1" si="17"/>
        <v>-1.6381626406249301E-2</v>
      </c>
    </row>
    <row r="242" spans="1:6" ht="15" thickBot="1">
      <c r="A242" s="15" t="s">
        <v>242</v>
      </c>
      <c r="B242" s="3">
        <v>8040.3</v>
      </c>
      <c r="C242" s="16">
        <f t="shared" si="20"/>
        <v>1.8276681218362567E-2</v>
      </c>
      <c r="D242" s="16">
        <v>5.324762544373085E-3</v>
      </c>
      <c r="E242">
        <v>240</v>
      </c>
      <c r="F242" s="16">
        <f t="shared" ca="1" si="17"/>
        <v>-1.5560557577207156E-2</v>
      </c>
    </row>
    <row r="243" spans="1:6" ht="15" thickBot="1">
      <c r="A243" s="15" t="s">
        <v>243</v>
      </c>
      <c r="B243" s="3">
        <v>7994.2</v>
      </c>
      <c r="C243" s="16">
        <f t="shared" si="20"/>
        <v>5.766680843611649E-3</v>
      </c>
      <c r="D243" s="16">
        <v>5.0831425951465281E-3</v>
      </c>
      <c r="E243">
        <v>241</v>
      </c>
      <c r="F243" s="16">
        <f t="shared" ca="1" si="17"/>
        <v>3.7092940612385586E-3</v>
      </c>
    </row>
    <row r="244" spans="1:6" ht="15" thickBot="1">
      <c r="A244" s="15" t="s">
        <v>244</v>
      </c>
      <c r="B244" s="3">
        <v>7788.45</v>
      </c>
      <c r="C244" s="16">
        <f t="shared" ref="C244:C259" si="21">B243/B244-1</f>
        <v>2.6417323087392308E-2</v>
      </c>
      <c r="D244" s="16">
        <v>5.0251256281406143E-3</v>
      </c>
      <c r="E244">
        <v>242</v>
      </c>
      <c r="F244" s="16">
        <f t="shared" ca="1" si="17"/>
        <v>5.9445148518374302E-3</v>
      </c>
    </row>
    <row r="245" spans="1:6" ht="15" thickBot="1">
      <c r="A245" s="15" t="s">
        <v>245</v>
      </c>
      <c r="B245" s="3">
        <v>7791.05</v>
      </c>
      <c r="C245" s="16">
        <f t="shared" si="21"/>
        <v>-3.3371625133971072E-4</v>
      </c>
      <c r="D245" s="16">
        <v>4.963890257086101E-3</v>
      </c>
      <c r="E245">
        <v>243</v>
      </c>
      <c r="F245" s="16">
        <f t="shared" ca="1" si="17"/>
        <v>-5.0440641372692357E-2</v>
      </c>
    </row>
    <row r="246" spans="1:6" ht="15" thickBot="1">
      <c r="A246" s="15" t="s">
        <v>246</v>
      </c>
      <c r="B246" s="3">
        <v>7492.1</v>
      </c>
      <c r="C246" s="16">
        <f t="shared" si="21"/>
        <v>3.9902030138412536E-2</v>
      </c>
      <c r="D246" s="16">
        <v>4.6495370784325196E-3</v>
      </c>
      <c r="E246">
        <v>244</v>
      </c>
      <c r="F246" s="16">
        <f t="shared" ca="1" si="17"/>
        <v>1.2336319774534948E-2</v>
      </c>
    </row>
    <row r="247" spans="1:6" ht="15" thickBot="1">
      <c r="A247" s="15" t="s">
        <v>247</v>
      </c>
      <c r="B247" s="3">
        <v>7549.4</v>
      </c>
      <c r="C247" s="16">
        <f t="shared" si="21"/>
        <v>-7.5900071528862689E-3</v>
      </c>
      <c r="D247" s="16">
        <v>4.5363817818908636E-3</v>
      </c>
      <c r="E247">
        <v>245</v>
      </c>
      <c r="F247" s="16">
        <f t="shared" ca="1" si="17"/>
        <v>8.619133691763153E-3</v>
      </c>
    </row>
    <row r="248" spans="1:6" ht="15" thickBot="1">
      <c r="A248" s="15" t="s">
        <v>248</v>
      </c>
      <c r="B248" s="3">
        <v>7260.85</v>
      </c>
      <c r="C248" s="16">
        <f t="shared" si="21"/>
        <v>3.9740526246926811E-2</v>
      </c>
      <c r="D248" s="16">
        <v>4.3970085953208837E-3</v>
      </c>
      <c r="E248">
        <v>246</v>
      </c>
      <c r="F248" s="16">
        <f t="shared" ca="1" si="17"/>
        <v>3.1462158378468739E-2</v>
      </c>
    </row>
    <row r="249" spans="1:6" ht="15" thickBot="1">
      <c r="A249" s="15" t="s">
        <v>249</v>
      </c>
      <c r="B249" s="3">
        <v>7813.9</v>
      </c>
      <c r="C249" s="16">
        <f t="shared" si="21"/>
        <v>-7.0777716633179222E-2</v>
      </c>
      <c r="D249" s="16">
        <v>4.3956971103142894E-3</v>
      </c>
      <c r="E249">
        <v>247</v>
      </c>
      <c r="F249" s="16">
        <f t="shared" ca="1" si="17"/>
        <v>3.506443386898146E-3</v>
      </c>
    </row>
    <row r="250" spans="1:6" ht="15" thickBot="1">
      <c r="A250" s="15" t="s">
        <v>250</v>
      </c>
      <c r="B250" s="3">
        <v>7998.6</v>
      </c>
      <c r="C250" s="16">
        <f t="shared" si="21"/>
        <v>-2.3091541019678585E-2</v>
      </c>
      <c r="D250" s="16">
        <v>4.348499316111365E-3</v>
      </c>
      <c r="E250">
        <v>248</v>
      </c>
      <c r="F250" s="16">
        <f t="shared" ca="1" si="17"/>
        <v>-4.44349752504462E-3</v>
      </c>
    </row>
    <row r="251" spans="1:6" ht="15" thickBot="1">
      <c r="A251" s="15" t="s">
        <v>251</v>
      </c>
      <c r="B251" s="3">
        <v>8160.85</v>
      </c>
      <c r="C251" s="16">
        <f t="shared" si="21"/>
        <v>-1.9881507441014135E-2</v>
      </c>
      <c r="D251" s="16">
        <v>4.3344799395332867E-3</v>
      </c>
      <c r="E251">
        <v>249</v>
      </c>
      <c r="F251" s="16">
        <f t="shared" ca="1" si="17"/>
        <v>-1.2506805970911077E-2</v>
      </c>
    </row>
    <row r="252" spans="1:6" ht="15" thickBot="1">
      <c r="A252" s="15" t="s">
        <v>252</v>
      </c>
      <c r="B252" s="3">
        <v>8342.85</v>
      </c>
      <c r="C252" s="16">
        <f t="shared" si="21"/>
        <v>-2.1815087170451331E-2</v>
      </c>
      <c r="D252" s="16">
        <v>4.2612996259745461E-3</v>
      </c>
      <c r="E252">
        <v>250</v>
      </c>
      <c r="F252" s="16">
        <f t="shared" ca="1" si="17"/>
        <v>3.811714568839308E-3</v>
      </c>
    </row>
    <row r="253" spans="1:6" ht="15" thickBot="1">
      <c r="A253" s="15" t="s">
        <v>253</v>
      </c>
      <c r="B253" s="3">
        <v>8419.81</v>
      </c>
      <c r="C253" s="16">
        <f t="shared" si="21"/>
        <v>-9.1403487727156341E-3</v>
      </c>
      <c r="D253" s="16">
        <v>4.172059383326987E-3</v>
      </c>
      <c r="E253">
        <v>251</v>
      </c>
      <c r="F253" s="16">
        <f t="shared" ca="1" si="17"/>
        <v>-2.1060535721395223E-2</v>
      </c>
    </row>
    <row r="254" spans="1:6" ht="15" thickBot="1">
      <c r="A254" s="15" t="s">
        <v>254</v>
      </c>
      <c r="B254" s="3">
        <v>8554.7199999999993</v>
      </c>
      <c r="C254" s="16">
        <f t="shared" si="21"/>
        <v>-1.5770241457347511E-2</v>
      </c>
      <c r="D254" s="16">
        <v>3.8743095747773015E-3</v>
      </c>
      <c r="E254">
        <v>252</v>
      </c>
      <c r="F254" s="16">
        <f t="shared" ca="1" si="17"/>
        <v>-1.2083848091044642E-2</v>
      </c>
    </row>
    <row r="255" spans="1:6" ht="15" thickBot="1">
      <c r="A255" s="15" t="s">
        <v>255</v>
      </c>
      <c r="B255" s="3">
        <v>8644.07</v>
      </c>
      <c r="C255" s="16">
        <f t="shared" si="21"/>
        <v>-1.0336565992640101E-2</v>
      </c>
      <c r="D255" s="16">
        <v>3.8304307365062407E-3</v>
      </c>
      <c r="E255">
        <v>253</v>
      </c>
      <c r="F255" s="16">
        <f t="shared" ca="1" si="17"/>
        <v>6.0729858190701577E-2</v>
      </c>
    </row>
    <row r="256" spans="1:6" ht="15" thickBot="1">
      <c r="A256" s="15" t="s">
        <v>256</v>
      </c>
      <c r="B256" s="3">
        <v>8561.34</v>
      </c>
      <c r="C256" s="16">
        <f t="shared" si="21"/>
        <v>9.6632069278874688E-3</v>
      </c>
      <c r="D256" s="16">
        <v>3.750739751443577E-3</v>
      </c>
      <c r="E256">
        <v>254</v>
      </c>
      <c r="F256" s="16">
        <f t="shared" ca="1" si="17"/>
        <v>6.6681372198675636E-3</v>
      </c>
    </row>
    <row r="257" spans="1:6" ht="15" thickBot="1">
      <c r="A257" s="15" t="s">
        <v>257</v>
      </c>
      <c r="B257" s="3">
        <v>8575.3700000000008</v>
      </c>
      <c r="C257" s="16">
        <f t="shared" si="21"/>
        <v>-1.6360810087495681E-3</v>
      </c>
      <c r="D257" s="16">
        <v>3.6959951866109009E-3</v>
      </c>
      <c r="E257">
        <v>255</v>
      </c>
      <c r="F257" s="16">
        <f t="shared" ca="1" si="17"/>
        <v>-1.3800516734639917E-2</v>
      </c>
    </row>
    <row r="258" spans="1:6" ht="15" thickBot="1">
      <c r="A258" s="15" t="s">
        <v>258</v>
      </c>
      <c r="B258" s="3">
        <v>8650.0400000000009</v>
      </c>
      <c r="C258" s="16">
        <f t="shared" si="21"/>
        <v>-8.6323300239073975E-3</v>
      </c>
      <c r="D258" s="16">
        <v>3.692735707678807E-3</v>
      </c>
      <c r="E258">
        <v>256</v>
      </c>
      <c r="F258" s="16">
        <f t="shared" ca="1" si="17"/>
        <v>-1.612500218627988E-2</v>
      </c>
    </row>
    <row r="259" spans="1:6" ht="15" thickBot="1">
      <c r="A259" s="15" t="s">
        <v>259</v>
      </c>
      <c r="B259" s="3">
        <v>8388.92</v>
      </c>
      <c r="C259" s="16">
        <f t="shared" si="21"/>
        <v>3.1126771980183543E-2</v>
      </c>
      <c r="D259" s="16">
        <v>3.6369678396042104E-3</v>
      </c>
      <c r="E259">
        <v>257</v>
      </c>
      <c r="F259" s="16">
        <f t="shared" ref="F259:F322" ca="1" si="22">_xlfn.NORM.INV(RAND(),L$3,L$4)</f>
        <v>-2.6382980911174612E-2</v>
      </c>
    </row>
    <row r="260" spans="1:6" ht="15" thickBot="1">
      <c r="A260" s="15" t="s">
        <v>260</v>
      </c>
      <c r="B260" s="3">
        <v>8583.9699999999993</v>
      </c>
      <c r="C260" s="16">
        <f t="shared" ref="C260:C275" si="23">B259/B260-1</f>
        <v>-2.2722586402328937E-2</v>
      </c>
      <c r="D260" s="16">
        <v>3.5602519234261276E-3</v>
      </c>
      <c r="E260">
        <v>258</v>
      </c>
      <c r="F260" s="16">
        <f t="shared" ca="1" si="22"/>
        <v>-4.1606234228618285E-3</v>
      </c>
    </row>
    <row r="261" spans="1:6" ht="15" thickBot="1">
      <c r="A261" s="15" t="s">
        <v>261</v>
      </c>
      <c r="B261" s="3">
        <v>8555.8700000000008</v>
      </c>
      <c r="C261" s="16">
        <f t="shared" si="23"/>
        <v>3.2842948759155277E-3</v>
      </c>
      <c r="D261" s="16">
        <v>3.4930828902239863E-3</v>
      </c>
      <c r="E261">
        <v>259</v>
      </c>
      <c r="F261" s="16">
        <f t="shared" ca="1" si="22"/>
        <v>6.9004061988741164E-3</v>
      </c>
    </row>
    <row r="262" spans="1:6" ht="15" thickBot="1">
      <c r="A262" s="15" t="s">
        <v>262</v>
      </c>
      <c r="B262" s="3">
        <v>8372.4500000000007</v>
      </c>
      <c r="C262" s="16">
        <f t="shared" si="23"/>
        <v>2.1907565885732394E-2</v>
      </c>
      <c r="D262" s="16">
        <v>3.3741703458962657E-3</v>
      </c>
      <c r="E262">
        <v>260</v>
      </c>
      <c r="F262" s="16">
        <f t="shared" ca="1" si="22"/>
        <v>1.1602273370677752E-2</v>
      </c>
    </row>
    <row r="263" spans="1:6" ht="15" thickBot="1">
      <c r="A263" s="15" t="s">
        <v>263</v>
      </c>
      <c r="B263" s="3">
        <v>8035.17</v>
      </c>
      <c r="C263" s="16">
        <f t="shared" si="23"/>
        <v>4.1975465360409414E-2</v>
      </c>
      <c r="D263" s="16">
        <v>3.2858153221253517E-3</v>
      </c>
      <c r="E263">
        <v>261</v>
      </c>
      <c r="F263" s="16">
        <f t="shared" ca="1" si="22"/>
        <v>2.2618082067352187E-2</v>
      </c>
    </row>
    <row r="264" spans="1:6" ht="15" thickBot="1">
      <c r="A264" s="15" t="s">
        <v>264</v>
      </c>
      <c r="B264" s="3">
        <v>8290.81</v>
      </c>
      <c r="C264" s="16">
        <f t="shared" si="23"/>
        <v>-3.0834140451897918E-2</v>
      </c>
      <c r="D264" s="16">
        <v>3.2842948759155277E-3</v>
      </c>
      <c r="E264">
        <v>262</v>
      </c>
      <c r="F264" s="16">
        <f t="shared" ca="1" si="22"/>
        <v>5.953984524022108E-2</v>
      </c>
    </row>
    <row r="265" spans="1:6" ht="15" thickBot="1">
      <c r="A265" s="15" t="s">
        <v>265</v>
      </c>
      <c r="B265" s="3">
        <v>8213.86</v>
      </c>
      <c r="C265" s="16">
        <f t="shared" si="23"/>
        <v>9.3683116098886021E-3</v>
      </c>
      <c r="D265" s="16">
        <v>3.2382296852169201E-3</v>
      </c>
      <c r="E265">
        <v>263</v>
      </c>
      <c r="F265" s="16">
        <f t="shared" ca="1" si="22"/>
        <v>-1.0979399685164735E-2</v>
      </c>
    </row>
    <row r="266" spans="1:6" ht="15" thickBot="1">
      <c r="A266" s="15" t="s">
        <v>266</v>
      </c>
      <c r="B266" s="3">
        <v>8085.46</v>
      </c>
      <c r="C266" s="16">
        <f t="shared" si="23"/>
        <v>1.5880358074865208E-2</v>
      </c>
      <c r="D266" s="16">
        <v>3.0752152650685982E-3</v>
      </c>
      <c r="E266">
        <v>264</v>
      </c>
      <c r="F266" s="16">
        <f t="shared" ca="1" si="22"/>
        <v>-3.9189300555017355E-2</v>
      </c>
    </row>
    <row r="267" spans="1:6" ht="15" thickBot="1">
      <c r="A267" s="15" t="s">
        <v>267</v>
      </c>
      <c r="B267" s="3">
        <v>8410.9500000000007</v>
      </c>
      <c r="C267" s="16">
        <f t="shared" si="23"/>
        <v>-3.8698363442893013E-2</v>
      </c>
      <c r="D267" s="16">
        <v>3.0632068551343927E-3</v>
      </c>
      <c r="E267">
        <v>265</v>
      </c>
      <c r="F267" s="16">
        <f t="shared" ca="1" si="22"/>
        <v>8.3376143994700423E-3</v>
      </c>
    </row>
    <row r="268" spans="1:6" ht="15" thickBot="1">
      <c r="A268" s="15" t="s">
        <v>268</v>
      </c>
      <c r="B268" s="3">
        <v>8500.85</v>
      </c>
      <c r="C268" s="16">
        <f t="shared" si="23"/>
        <v>-1.0575413046930549E-2</v>
      </c>
      <c r="D268" s="16">
        <v>3.054377363600036E-3</v>
      </c>
      <c r="E268">
        <v>266</v>
      </c>
      <c r="F268" s="16">
        <f t="shared" ca="1" si="22"/>
        <v>4.5609016389283642E-3</v>
      </c>
    </row>
    <row r="269" spans="1:6" ht="15" thickBot="1">
      <c r="A269" s="15" t="s">
        <v>269</v>
      </c>
      <c r="B269" s="3">
        <v>8365.93</v>
      </c>
      <c r="C269" s="16">
        <f t="shared" si="23"/>
        <v>1.6127316389211943E-2</v>
      </c>
      <c r="D269" s="16">
        <v>3.0461770888070561E-3</v>
      </c>
      <c r="E269">
        <v>267</v>
      </c>
      <c r="F269" s="16">
        <f t="shared" ca="1" si="22"/>
        <v>-2.0998822974924655E-3</v>
      </c>
    </row>
    <row r="270" spans="1:6" ht="15" thickBot="1">
      <c r="A270" s="15" t="s">
        <v>270</v>
      </c>
      <c r="B270" s="3">
        <v>8217.44</v>
      </c>
      <c r="C270" s="16">
        <f t="shared" si="23"/>
        <v>1.8070104558110422E-2</v>
      </c>
      <c r="D270" s="16">
        <v>2.9596959057538452E-3</v>
      </c>
      <c r="E270">
        <v>268</v>
      </c>
      <c r="F270" s="16">
        <f t="shared" ca="1" si="22"/>
        <v>-2.27809755982681E-2</v>
      </c>
    </row>
    <row r="271" spans="1:6" ht="15" thickBot="1">
      <c r="A271" s="15" t="s">
        <v>271</v>
      </c>
      <c r="B271" s="3">
        <v>8392</v>
      </c>
      <c r="C271" s="16">
        <f t="shared" si="23"/>
        <v>-2.0800762631077108E-2</v>
      </c>
      <c r="D271" s="16">
        <v>2.8602386607743391E-3</v>
      </c>
      <c r="E271">
        <v>269</v>
      </c>
      <c r="F271" s="16">
        <f t="shared" ca="1" si="22"/>
        <v>-4.7406985962366657E-2</v>
      </c>
    </row>
    <row r="272" spans="1:6" ht="15" thickBot="1">
      <c r="A272" s="15" t="s">
        <v>272</v>
      </c>
      <c r="B272" s="3">
        <v>8155.65</v>
      </c>
      <c r="C272" s="16">
        <f t="shared" si="23"/>
        <v>2.8979909633199075E-2</v>
      </c>
      <c r="D272" s="16">
        <v>2.714067896146144E-3</v>
      </c>
      <c r="E272">
        <v>270</v>
      </c>
      <c r="F272" s="16">
        <f t="shared" ca="1" si="22"/>
        <v>-4.4003663862295948E-2</v>
      </c>
    </row>
    <row r="273" spans="1:6" ht="15" thickBot="1">
      <c r="A273" s="15" t="s">
        <v>273</v>
      </c>
      <c r="B273" s="3">
        <v>8078.1</v>
      </c>
      <c r="C273" s="16">
        <f t="shared" si="23"/>
        <v>9.6000297099565479E-3</v>
      </c>
      <c r="D273" s="16">
        <v>2.620294971325432E-3</v>
      </c>
      <c r="E273">
        <v>271</v>
      </c>
      <c r="F273" s="16">
        <f t="shared" ca="1" si="22"/>
        <v>4.2259290539023053E-2</v>
      </c>
    </row>
    <row r="274" spans="1:6" ht="15" thickBot="1">
      <c r="A274" s="15" t="s">
        <v>274</v>
      </c>
      <c r="B274" s="3">
        <v>7850.21</v>
      </c>
      <c r="C274" s="16">
        <f t="shared" si="23"/>
        <v>2.9029796655121398E-2</v>
      </c>
      <c r="D274" s="16">
        <v>2.5218214518007986E-3</v>
      </c>
      <c r="E274">
        <v>272</v>
      </c>
      <c r="F274" s="16">
        <f t="shared" ca="1" si="22"/>
        <v>-3.6842163536370695E-2</v>
      </c>
    </row>
    <row r="275" spans="1:6" ht="15" thickBot="1">
      <c r="A275" s="15" t="s">
        <v>275</v>
      </c>
      <c r="B275" s="3">
        <v>6851.7</v>
      </c>
      <c r="C275" s="16">
        <f t="shared" si="23"/>
        <v>0.14573171621641356</v>
      </c>
      <c r="D275" s="16">
        <v>2.5005532197388547E-3</v>
      </c>
      <c r="E275">
        <v>273</v>
      </c>
      <c r="F275" s="16">
        <f t="shared" ca="1" si="22"/>
        <v>6.710277015501912E-3</v>
      </c>
    </row>
    <row r="276" spans="1:6" ht="15" thickBot="1">
      <c r="A276" s="15" t="s">
        <v>276</v>
      </c>
      <c r="B276" s="3">
        <v>6836.37</v>
      </c>
      <c r="C276" s="16">
        <f t="shared" ref="C276:C291" si="24">B275/B276-1</f>
        <v>2.2424181254085962E-3</v>
      </c>
      <c r="D276" s="16">
        <v>2.3655235692165988E-3</v>
      </c>
      <c r="E276">
        <v>274</v>
      </c>
      <c r="F276" s="16">
        <f t="shared" ca="1" si="22"/>
        <v>4.0669280779309994E-3</v>
      </c>
    </row>
    <row r="277" spans="1:6" ht="15" thickBot="1">
      <c r="A277" s="15" t="s">
        <v>277</v>
      </c>
      <c r="B277" s="3">
        <v>6777.87</v>
      </c>
      <c r="C277" s="16">
        <f t="shared" si="24"/>
        <v>8.6310301023773128E-3</v>
      </c>
      <c r="D277" s="16">
        <v>2.3016849869983425E-3</v>
      </c>
      <c r="E277">
        <v>275</v>
      </c>
      <c r="F277" s="16">
        <f t="shared" ca="1" si="22"/>
        <v>-1.8113790112557402E-2</v>
      </c>
    </row>
    <row r="278" spans="1:6" ht="15" thickBot="1">
      <c r="A278" s="15" t="s">
        <v>278</v>
      </c>
      <c r="B278" s="3">
        <v>7189.87</v>
      </c>
      <c r="C278" s="16">
        <f t="shared" si="24"/>
        <v>-5.7302844140436515E-2</v>
      </c>
      <c r="D278" s="16">
        <v>2.2536856370594105E-3</v>
      </c>
      <c r="E278">
        <v>276</v>
      </c>
      <c r="F278" s="16">
        <f t="shared" ca="1" si="22"/>
        <v>3.1347283365958191E-2</v>
      </c>
    </row>
    <row r="279" spans="1:6" ht="15" thickBot="1">
      <c r="A279" s="15" t="s">
        <v>279</v>
      </c>
      <c r="B279" s="3">
        <v>7467.71</v>
      </c>
      <c r="C279" s="16">
        <f t="shared" si="24"/>
        <v>-3.720551547931028E-2</v>
      </c>
      <c r="D279" s="16">
        <v>2.2424181254085962E-3</v>
      </c>
      <c r="E279">
        <v>277</v>
      </c>
      <c r="F279" s="16">
        <f t="shared" ca="1" si="22"/>
        <v>-3.6112748182940343E-2</v>
      </c>
    </row>
    <row r="280" spans="1:6" ht="15" thickBot="1">
      <c r="A280" s="15" t="s">
        <v>280</v>
      </c>
      <c r="B280" s="3">
        <v>7780.86</v>
      </c>
      <c r="C280" s="16">
        <f t="shared" si="24"/>
        <v>-4.0246193865459579E-2</v>
      </c>
      <c r="D280" s="16">
        <v>2.1390934282710106E-3</v>
      </c>
      <c r="E280">
        <v>278</v>
      </c>
      <c r="F280" s="16">
        <f t="shared" ca="1" si="22"/>
        <v>-1.6114784514007264E-2</v>
      </c>
    </row>
    <row r="281" spans="1:6" ht="15" thickBot="1">
      <c r="A281" s="15" t="s">
        <v>281</v>
      </c>
      <c r="B281" s="3">
        <v>7731.17</v>
      </c>
      <c r="C281" s="16">
        <f t="shared" si="24"/>
        <v>6.4272289963873686E-3</v>
      </c>
      <c r="D281" s="16">
        <v>2.1219022789853437E-3</v>
      </c>
      <c r="E281">
        <v>279</v>
      </c>
      <c r="F281" s="16">
        <f t="shared" ca="1" si="22"/>
        <v>4.0977507466480378E-2</v>
      </c>
    </row>
    <row r="282" spans="1:6" ht="15" thickBot="1">
      <c r="A282" s="15" t="s">
        <v>282</v>
      </c>
      <c r="B282" s="3">
        <v>7705.85</v>
      </c>
      <c r="C282" s="16">
        <f t="shared" si="24"/>
        <v>3.2858153221253517E-3</v>
      </c>
      <c r="D282" s="16">
        <v>2.0783700615443212E-3</v>
      </c>
      <c r="E282">
        <v>280</v>
      </c>
      <c r="F282" s="16">
        <f t="shared" ca="1" si="22"/>
        <v>1.9890385735085053E-4</v>
      </c>
    </row>
    <row r="283" spans="1:6" ht="15" thickBot="1">
      <c r="A283" s="15" t="s">
        <v>283</v>
      </c>
      <c r="B283" s="3">
        <v>7805.79</v>
      </c>
      <c r="C283" s="16">
        <f t="shared" si="24"/>
        <v>-1.2803316512486229E-2</v>
      </c>
      <c r="D283" s="16">
        <v>2.0635641497557256E-3</v>
      </c>
      <c r="E283">
        <v>281</v>
      </c>
      <c r="F283" s="16">
        <f t="shared" ca="1" si="22"/>
        <v>-2.6461412953881453E-2</v>
      </c>
    </row>
    <row r="284" spans="1:6" ht="15" thickBot="1">
      <c r="A284" s="15" t="s">
        <v>284</v>
      </c>
      <c r="B284" s="3">
        <v>7939.55</v>
      </c>
      <c r="C284" s="16">
        <f t="shared" si="24"/>
        <v>-1.6847302428979027E-2</v>
      </c>
      <c r="D284" s="16">
        <v>1.8821703867069051E-3</v>
      </c>
      <c r="E284">
        <v>282</v>
      </c>
      <c r="F284" s="16">
        <f t="shared" ca="1" si="22"/>
        <v>1.7333386848079373E-2</v>
      </c>
    </row>
    <row r="285" spans="1:6" ht="15" thickBot="1">
      <c r="A285" s="15" t="s">
        <v>285</v>
      </c>
      <c r="B285" s="3">
        <v>7804.04</v>
      </c>
      <c r="C285" s="16">
        <f t="shared" si="24"/>
        <v>1.7364083218435633E-2</v>
      </c>
      <c r="D285" s="16">
        <v>1.8160656138619391E-3</v>
      </c>
      <c r="E285">
        <v>283</v>
      </c>
      <c r="F285" s="16">
        <f t="shared" ca="1" si="22"/>
        <v>1.0802791929737283E-2</v>
      </c>
    </row>
    <row r="286" spans="1:6" ht="15" thickBot="1">
      <c r="A286" s="15" t="s">
        <v>286</v>
      </c>
      <c r="B286" s="3">
        <v>7970.05</v>
      </c>
      <c r="C286" s="16">
        <f t="shared" si="24"/>
        <v>-2.0829229427669849E-2</v>
      </c>
      <c r="D286" s="16">
        <v>1.6799790002623993E-3</v>
      </c>
      <c r="E286">
        <v>284</v>
      </c>
      <c r="F286" s="16">
        <f t="shared" ca="1" si="22"/>
        <v>2.2172941842681371E-2</v>
      </c>
    </row>
    <row r="287" spans="1:6" ht="15" thickBot="1">
      <c r="A287" s="15" t="s">
        <v>287</v>
      </c>
      <c r="B287" s="3">
        <v>8315.39</v>
      </c>
      <c r="C287" s="16">
        <f t="shared" si="24"/>
        <v>-4.153022287589625E-2</v>
      </c>
      <c r="D287" s="16">
        <v>1.6783088810712332E-3</v>
      </c>
      <c r="E287">
        <v>285</v>
      </c>
      <c r="F287" s="16">
        <f t="shared" ca="1" si="22"/>
        <v>-1.8208529737844301E-2</v>
      </c>
    </row>
    <row r="288" spans="1:6" ht="15" thickBot="1">
      <c r="A288" s="15" t="s">
        <v>288</v>
      </c>
      <c r="B288" s="3">
        <v>7864.24</v>
      </c>
      <c r="C288" s="16">
        <f t="shared" si="24"/>
        <v>5.7367272616298592E-2</v>
      </c>
      <c r="D288" s="16">
        <v>1.5844662266855103E-3</v>
      </c>
      <c r="E288">
        <v>286</v>
      </c>
      <c r="F288" s="16">
        <f t="shared" ca="1" si="22"/>
        <v>2.5459856804766326E-2</v>
      </c>
    </row>
    <row r="289" spans="1:6" ht="15" thickBot="1">
      <c r="A289" s="15" t="s">
        <v>289</v>
      </c>
      <c r="B289" s="3">
        <v>7768.48</v>
      </c>
      <c r="C289" s="16">
        <f t="shared" si="24"/>
        <v>1.2326735732086647E-2</v>
      </c>
      <c r="D289" s="16">
        <v>1.5466742749026263E-3</v>
      </c>
      <c r="E289">
        <v>287</v>
      </c>
      <c r="F289" s="16">
        <f t="shared" ca="1" si="22"/>
        <v>5.6681415761836947E-2</v>
      </c>
    </row>
    <row r="290" spans="1:6" ht="15" thickBot="1">
      <c r="A290" s="15" t="s">
        <v>290</v>
      </c>
      <c r="B290" s="3">
        <v>7651.72</v>
      </c>
      <c r="C290" s="16">
        <f t="shared" si="24"/>
        <v>1.5259314245685829E-2</v>
      </c>
      <c r="D290" s="16">
        <v>1.5456210204458642E-3</v>
      </c>
      <c r="E290">
        <v>288</v>
      </c>
      <c r="F290" s="16">
        <f t="shared" ca="1" si="22"/>
        <v>-1.09955338621111E-3</v>
      </c>
    </row>
    <row r="291" spans="1:6" ht="15" thickBot="1">
      <c r="A291" s="15" t="s">
        <v>291</v>
      </c>
      <c r="B291" s="3">
        <v>7776.73</v>
      </c>
      <c r="C291" s="16">
        <f t="shared" si="24"/>
        <v>-1.6074879801664665E-2</v>
      </c>
      <c r="D291" s="16">
        <v>1.4594471702125134E-3</v>
      </c>
      <c r="E291">
        <v>289</v>
      </c>
      <c r="F291" s="16">
        <f t="shared" ca="1" si="22"/>
        <v>3.600685792905383E-2</v>
      </c>
    </row>
    <row r="292" spans="1:6" ht="15" thickBot="1">
      <c r="A292" s="15" t="s">
        <v>292</v>
      </c>
      <c r="B292" s="3">
        <v>8339.52</v>
      </c>
      <c r="C292" s="16">
        <f t="shared" ref="C292:C307" si="25">B291/B292-1</f>
        <v>-6.7484699359195877E-2</v>
      </c>
      <c r="D292" s="16">
        <v>1.1701942250801345E-3</v>
      </c>
      <c r="E292">
        <v>290</v>
      </c>
      <c r="F292" s="16">
        <f t="shared" ca="1" si="22"/>
        <v>2.5608870056191314E-2</v>
      </c>
    </row>
    <row r="293" spans="1:6" ht="15" thickBot="1">
      <c r="A293" s="15" t="s">
        <v>293</v>
      </c>
      <c r="B293" s="3">
        <v>8361.6</v>
      </c>
      <c r="C293" s="16">
        <f t="shared" si="25"/>
        <v>-2.6406429391503394E-3</v>
      </c>
      <c r="D293" s="16">
        <v>1.1608529064053297E-3</v>
      </c>
      <c r="E293">
        <v>291</v>
      </c>
      <c r="F293" s="16">
        <f t="shared" ca="1" si="22"/>
        <v>5.7555255425306741E-3</v>
      </c>
    </row>
    <row r="294" spans="1:6" ht="15" thickBot="1">
      <c r="A294" s="15" t="s">
        <v>294</v>
      </c>
      <c r="B294" s="3">
        <v>8662.3700000000008</v>
      </c>
      <c r="C294" s="16">
        <f t="shared" si="25"/>
        <v>-3.4721444593107886E-2</v>
      </c>
      <c r="D294" s="16">
        <v>1.0514225632995977E-3</v>
      </c>
      <c r="E294">
        <v>292</v>
      </c>
      <c r="F294" s="16">
        <f t="shared" ca="1" si="22"/>
        <v>-3.2733548550817393E-2</v>
      </c>
    </row>
    <row r="295" spans="1:6" ht="15" thickBot="1">
      <c r="A295" s="15" t="s">
        <v>295</v>
      </c>
      <c r="B295" s="3">
        <v>8640.58</v>
      </c>
      <c r="C295" s="16">
        <f t="shared" si="25"/>
        <v>2.5218214518007986E-3</v>
      </c>
      <c r="D295" s="16">
        <v>1.0221377574606283E-3</v>
      </c>
      <c r="E295">
        <v>293</v>
      </c>
      <c r="F295" s="16">
        <f t="shared" ca="1" si="22"/>
        <v>-1.146758790391576E-2</v>
      </c>
    </row>
    <row r="296" spans="1:6" ht="15" thickBot="1">
      <c r="A296" s="15" t="s">
        <v>296</v>
      </c>
      <c r="B296" s="3">
        <v>8701.17</v>
      </c>
      <c r="C296" s="16">
        <f t="shared" si="25"/>
        <v>-6.9634313546339532E-3</v>
      </c>
      <c r="D296" s="16">
        <v>1.0100046126193529E-3</v>
      </c>
      <c r="E296">
        <v>294</v>
      </c>
      <c r="F296" s="16">
        <f t="shared" ca="1" si="22"/>
        <v>2.7314813803506668E-3</v>
      </c>
    </row>
    <row r="297" spans="1:6" ht="15" thickBot="1">
      <c r="A297" s="15" t="s">
        <v>297</v>
      </c>
      <c r="B297" s="3">
        <v>8846.48</v>
      </c>
      <c r="C297" s="16">
        <f t="shared" si="25"/>
        <v>-1.6425742216113037E-2</v>
      </c>
      <c r="D297" s="16">
        <v>9.0109586028042088E-4</v>
      </c>
      <c r="E297">
        <v>295</v>
      </c>
      <c r="F297" s="16">
        <f t="shared" ca="1" si="22"/>
        <v>1.2240243956086919E-2</v>
      </c>
    </row>
    <row r="298" spans="1:6" ht="15" thickBot="1">
      <c r="A298" s="15" t="s">
        <v>298</v>
      </c>
      <c r="B298" s="3">
        <v>8836.14</v>
      </c>
      <c r="C298" s="16">
        <f t="shared" si="25"/>
        <v>1.1701942250801345E-3</v>
      </c>
      <c r="D298" s="16">
        <v>8.2576734643491356E-4</v>
      </c>
      <c r="E298">
        <v>296</v>
      </c>
      <c r="F298" s="16">
        <f t="shared" ca="1" si="22"/>
        <v>-1.6479352533905273E-2</v>
      </c>
    </row>
    <row r="299" spans="1:6" ht="15" thickBot="1">
      <c r="A299" s="15" t="s">
        <v>299</v>
      </c>
      <c r="B299" s="3">
        <v>8960.4500000000007</v>
      </c>
      <c r="C299" s="16">
        <f t="shared" si="25"/>
        <v>-1.3873187172519397E-2</v>
      </c>
      <c r="D299" s="16">
        <v>8.085886525390773E-4</v>
      </c>
      <c r="E299">
        <v>297</v>
      </c>
      <c r="F299" s="16">
        <f t="shared" ca="1" si="22"/>
        <v>-6.4848624685629594E-3</v>
      </c>
    </row>
    <row r="300" spans="1:6" ht="15" thickBot="1">
      <c r="A300" s="15" t="s">
        <v>300</v>
      </c>
      <c r="B300" s="3">
        <v>8866.7800000000007</v>
      </c>
      <c r="C300" s="16">
        <f t="shared" si="25"/>
        <v>1.0564150683788354E-2</v>
      </c>
      <c r="D300" s="16">
        <v>8.0761234607384935E-4</v>
      </c>
      <c r="E300">
        <v>298</v>
      </c>
      <c r="F300" s="16">
        <f t="shared" ca="1" si="22"/>
        <v>-2.0230042885965013E-2</v>
      </c>
    </row>
    <row r="301" spans="1:6" ht="15" thickBot="1">
      <c r="A301" s="15" t="s">
        <v>301</v>
      </c>
      <c r="B301" s="3">
        <v>8795.44</v>
      </c>
      <c r="C301" s="16">
        <f t="shared" si="25"/>
        <v>8.1110211655130993E-3</v>
      </c>
      <c r="D301" s="16">
        <v>7.7543307560867802E-4</v>
      </c>
      <c r="E301">
        <v>299</v>
      </c>
      <c r="F301" s="16">
        <f t="shared" ca="1" si="22"/>
        <v>-1.5267117788027008E-2</v>
      </c>
    </row>
    <row r="302" spans="1:6" ht="15" thickBot="1">
      <c r="A302" s="15" t="s">
        <v>302</v>
      </c>
      <c r="B302" s="3">
        <v>8937.77</v>
      </c>
      <c r="C302" s="16">
        <f t="shared" si="25"/>
        <v>-1.5924553887602833E-2</v>
      </c>
      <c r="D302" s="16">
        <v>7.7183857886709006E-4</v>
      </c>
      <c r="E302">
        <v>300</v>
      </c>
      <c r="F302" s="16">
        <f t="shared" ca="1" si="22"/>
        <v>-2.7770735625422528E-2</v>
      </c>
    </row>
    <row r="303" spans="1:6" ht="15" thickBot="1">
      <c r="A303" s="15" t="s">
        <v>303</v>
      </c>
      <c r="B303" s="3">
        <v>8507.06</v>
      </c>
      <c r="C303" s="16">
        <f t="shared" si="25"/>
        <v>5.0629712262520998E-2</v>
      </c>
      <c r="D303" s="16">
        <v>5.2334974173828819E-4</v>
      </c>
      <c r="E303">
        <v>301</v>
      </c>
      <c r="F303" s="16">
        <f t="shared" ca="1" si="22"/>
        <v>-3.4228127874623628E-2</v>
      </c>
    </row>
    <row r="304" spans="1:6" ht="15" thickBot="1">
      <c r="A304" s="15" t="s">
        <v>304</v>
      </c>
      <c r="B304" s="3">
        <v>8988.9599999999991</v>
      </c>
      <c r="C304" s="16">
        <f t="shared" si="25"/>
        <v>-5.3610206297502683E-2</v>
      </c>
      <c r="D304" s="16">
        <v>3.99968002559703E-4</v>
      </c>
      <c r="E304">
        <v>302</v>
      </c>
      <c r="F304" s="16">
        <f t="shared" ca="1" si="22"/>
        <v>-2.2892884562479104E-2</v>
      </c>
    </row>
    <row r="305" spans="1:6" ht="15" thickBot="1">
      <c r="A305" s="15" t="s">
        <v>305</v>
      </c>
      <c r="B305" s="3">
        <v>8398.07</v>
      </c>
      <c r="C305" s="16">
        <f t="shared" si="25"/>
        <v>7.0360213715770392E-2</v>
      </c>
      <c r="D305" s="16">
        <v>3.6662952445998265E-4</v>
      </c>
      <c r="E305">
        <v>303</v>
      </c>
      <c r="F305" s="16">
        <f t="shared" ca="1" si="22"/>
        <v>8.0736184089444888E-3</v>
      </c>
    </row>
    <row r="306" spans="1:6" ht="15" thickBot="1">
      <c r="A306" s="15" t="s">
        <v>306</v>
      </c>
      <c r="B306" s="3">
        <v>7565.01</v>
      </c>
      <c r="C306" s="16">
        <f t="shared" si="25"/>
        <v>0.1101201452476599</v>
      </c>
      <c r="D306" s="16">
        <v>3.2142805894763704E-4</v>
      </c>
      <c r="E306">
        <v>304</v>
      </c>
      <c r="F306" s="16">
        <f t="shared" ca="1" si="22"/>
        <v>1.0731420066264784E-2</v>
      </c>
    </row>
    <row r="307" spans="1:6" ht="15" thickBot="1">
      <c r="A307" s="15" t="s">
        <v>307</v>
      </c>
      <c r="B307" s="3">
        <v>7649.98</v>
      </c>
      <c r="C307" s="16">
        <f t="shared" si="25"/>
        <v>-1.1107218580963529E-2</v>
      </c>
      <c r="D307" s="16">
        <v>3.1829647725367671E-4</v>
      </c>
      <c r="E307">
        <v>305</v>
      </c>
      <c r="F307" s="16">
        <f t="shared" ca="1" si="22"/>
        <v>-5.170870907817174E-3</v>
      </c>
    </row>
    <row r="308" spans="1:6" ht="15" thickBot="1">
      <c r="A308" s="15" t="s">
        <v>308</v>
      </c>
      <c r="B308" s="3">
        <v>7471.14</v>
      </c>
      <c r="C308" s="16">
        <f t="shared" ref="C308:C323" si="26">B307/B308-1</f>
        <v>2.393744462023184E-2</v>
      </c>
      <c r="D308" s="16">
        <v>2.0891036397574503E-4</v>
      </c>
      <c r="E308">
        <v>306</v>
      </c>
      <c r="F308" s="16">
        <f t="shared" ca="1" si="22"/>
        <v>6.1707150902760313E-2</v>
      </c>
    </row>
    <row r="309" spans="1:6" ht="15" thickBot="1">
      <c r="A309" s="15" t="s">
        <v>309</v>
      </c>
      <c r="B309" s="3">
        <v>7362.29</v>
      </c>
      <c r="C309" s="16">
        <f t="shared" si="26"/>
        <v>1.4784802011330811E-2</v>
      </c>
      <c r="D309" s="16">
        <v>1.9416937116867317E-4</v>
      </c>
      <c r="E309">
        <v>307</v>
      </c>
      <c r="F309" s="16">
        <f t="shared" ca="1" si="22"/>
        <v>2.6142030710184224E-2</v>
      </c>
    </row>
    <row r="310" spans="1:6" ht="15" thickBot="1">
      <c r="A310" s="15" t="s">
        <v>310</v>
      </c>
      <c r="B310" s="3">
        <v>7431.04</v>
      </c>
      <c r="C310" s="16">
        <f t="shared" si="26"/>
        <v>-9.2517332701748112E-3</v>
      </c>
      <c r="D310" s="16">
        <v>1.7522092043065207E-4</v>
      </c>
      <c r="E310">
        <v>308</v>
      </c>
      <c r="F310" s="16">
        <f t="shared" ca="1" si="22"/>
        <v>4.2428822613064063E-2</v>
      </c>
    </row>
    <row r="311" spans="1:6" ht="15" thickBot="1">
      <c r="A311" s="15" t="s">
        <v>311</v>
      </c>
      <c r="B311" s="3">
        <v>7165.1</v>
      </c>
      <c r="C311" s="16">
        <f t="shared" si="26"/>
        <v>3.7116020711504216E-2</v>
      </c>
      <c r="D311" s="16">
        <v>-7.8408003887364686E-6</v>
      </c>
      <c r="E311">
        <v>309</v>
      </c>
      <c r="F311" s="16">
        <f t="shared" ca="1" si="22"/>
        <v>-1.2262712377916304E-2</v>
      </c>
    </row>
    <row r="312" spans="1:6" ht="15" thickBot="1">
      <c r="A312" s="15" t="s">
        <v>312</v>
      </c>
      <c r="B312" s="3">
        <v>6959.94</v>
      </c>
      <c r="C312" s="16">
        <f t="shared" si="26"/>
        <v>2.9477265608611747E-2</v>
      </c>
      <c r="D312" s="16">
        <v>-1.6936112146093141E-4</v>
      </c>
      <c r="E312">
        <v>310</v>
      </c>
      <c r="F312" s="16">
        <f t="shared" ca="1" si="22"/>
        <v>2.6183734727718455E-2</v>
      </c>
    </row>
    <row r="313" spans="1:6" ht="15" thickBot="1">
      <c r="A313" s="15" t="s">
        <v>313</v>
      </c>
      <c r="B313" s="3">
        <v>7132.02</v>
      </c>
      <c r="C313" s="16">
        <f t="shared" si="26"/>
        <v>-2.4127806708338029E-2</v>
      </c>
      <c r="D313" s="16">
        <v>-3.3277501081518945E-4</v>
      </c>
      <c r="E313">
        <v>311</v>
      </c>
      <c r="F313" s="16">
        <f t="shared" ca="1" si="22"/>
        <v>-1.8418473007367809E-2</v>
      </c>
    </row>
    <row r="314" spans="1:6" ht="15" thickBot="1">
      <c r="A314" s="15" t="s">
        <v>314</v>
      </c>
      <c r="B314" s="3">
        <v>7084.11</v>
      </c>
      <c r="C314" s="16">
        <f t="shared" si="26"/>
        <v>6.7630231602842095E-3</v>
      </c>
      <c r="D314" s="16">
        <v>-3.3371625133971072E-4</v>
      </c>
      <c r="E314">
        <v>312</v>
      </c>
      <c r="F314" s="16">
        <f t="shared" ca="1" si="22"/>
        <v>-1.7909031571998833E-2</v>
      </c>
    </row>
    <row r="315" spans="1:6" ht="15" thickBot="1">
      <c r="A315" s="15" t="s">
        <v>315</v>
      </c>
      <c r="B315" s="3">
        <v>6971.14</v>
      </c>
      <c r="C315" s="16">
        <f t="shared" si="26"/>
        <v>1.6205383911383153E-2</v>
      </c>
      <c r="D315" s="16">
        <v>-4.3283907378532938E-4</v>
      </c>
      <c r="E315">
        <v>313</v>
      </c>
      <c r="F315" s="16">
        <f t="shared" ca="1" si="22"/>
        <v>-4.3352058398521947E-3</v>
      </c>
    </row>
    <row r="316" spans="1:6" ht="15" thickBot="1">
      <c r="A316" s="15" t="s">
        <v>316</v>
      </c>
      <c r="B316" s="3">
        <v>6968.9</v>
      </c>
      <c r="C316" s="16">
        <f t="shared" si="26"/>
        <v>3.2142805894763704E-4</v>
      </c>
      <c r="D316" s="16">
        <v>-5.0013640083657052E-4</v>
      </c>
      <c r="E316">
        <v>314</v>
      </c>
      <c r="F316" s="16">
        <f t="shared" ca="1" si="22"/>
        <v>-3.1527732848793712E-2</v>
      </c>
    </row>
    <row r="317" spans="1:6" ht="15" thickBot="1">
      <c r="A317" s="15" t="s">
        <v>317</v>
      </c>
      <c r="B317" s="3">
        <v>6539.24</v>
      </c>
      <c r="C317" s="16">
        <f t="shared" si="26"/>
        <v>6.5704883136266545E-2</v>
      </c>
      <c r="D317" s="16">
        <v>-7.7018554469943101E-4</v>
      </c>
      <c r="E317">
        <v>315</v>
      </c>
      <c r="F317" s="16">
        <f t="shared" ca="1" si="22"/>
        <v>1.3794611652430799E-2</v>
      </c>
    </row>
    <row r="318" spans="1:6" ht="15" thickBot="1">
      <c r="A318" s="15" t="s">
        <v>318</v>
      </c>
      <c r="B318" s="3">
        <v>6515.16</v>
      </c>
      <c r="C318" s="16">
        <f t="shared" si="26"/>
        <v>3.6959951866109009E-3</v>
      </c>
      <c r="D318" s="16">
        <v>-8.0031713501427237E-4</v>
      </c>
      <c r="E318">
        <v>316</v>
      </c>
      <c r="F318" s="16">
        <f t="shared" ca="1" si="22"/>
        <v>6.2440417235809086E-2</v>
      </c>
    </row>
    <row r="319" spans="1:6" ht="15" thickBot="1">
      <c r="A319" s="15" t="s">
        <v>319</v>
      </c>
      <c r="B319" s="3">
        <v>6636.24</v>
      </c>
      <c r="C319" s="16">
        <f t="shared" si="26"/>
        <v>-1.8245271418755205E-2</v>
      </c>
      <c r="D319" s="16">
        <v>-8.0427550957284932E-4</v>
      </c>
      <c r="E319">
        <v>317</v>
      </c>
      <c r="F319" s="16">
        <f t="shared" ca="1" si="22"/>
        <v>-1.4035025751769924E-2</v>
      </c>
    </row>
    <row r="320" spans="1:6" ht="15" thickBot="1">
      <c r="A320" s="15" t="s">
        <v>320</v>
      </c>
      <c r="B320" s="3">
        <v>6624.21</v>
      </c>
      <c r="C320" s="16">
        <f t="shared" si="26"/>
        <v>1.8160656138619391E-3</v>
      </c>
      <c r="D320" s="16">
        <v>-1.0460404078826979E-3</v>
      </c>
      <c r="E320">
        <v>318</v>
      </c>
      <c r="F320" s="16">
        <f t="shared" ca="1" si="22"/>
        <v>3.9556017579431384E-3</v>
      </c>
    </row>
    <row r="321" spans="1:6" ht="15" thickBot="1">
      <c r="A321" s="15" t="s">
        <v>321</v>
      </c>
      <c r="B321" s="3">
        <v>6536.05</v>
      </c>
      <c r="C321" s="16">
        <f t="shared" si="26"/>
        <v>1.3488268908591561E-2</v>
      </c>
      <c r="D321" s="16">
        <v>-1.1319764608869187E-3</v>
      </c>
      <c r="E321">
        <v>319</v>
      </c>
      <c r="F321" s="16">
        <f t="shared" ca="1" si="22"/>
        <v>-1.4362192374526146E-2</v>
      </c>
    </row>
    <row r="322" spans="1:6" ht="15" thickBot="1">
      <c r="A322" s="15" t="s">
        <v>322</v>
      </c>
      <c r="B322" s="3">
        <v>6398.95</v>
      </c>
      <c r="C322" s="16">
        <f t="shared" si="26"/>
        <v>2.1425390103063879E-2</v>
      </c>
      <c r="D322" s="16">
        <v>-1.2176901240100735E-3</v>
      </c>
      <c r="E322">
        <v>320</v>
      </c>
      <c r="F322" s="16">
        <f t="shared" ca="1" si="22"/>
        <v>-5.0656954437910538E-2</v>
      </c>
    </row>
    <row r="323" spans="1:6" ht="15" thickBot="1">
      <c r="A323" s="15" t="s">
        <v>323</v>
      </c>
      <c r="B323" s="3">
        <v>6470.24</v>
      </c>
      <c r="C323" s="16">
        <f t="shared" si="26"/>
        <v>-1.1018138430722857E-2</v>
      </c>
      <c r="D323" s="16">
        <v>-1.2188428030570631E-3</v>
      </c>
      <c r="E323">
        <v>321</v>
      </c>
      <c r="F323" s="16">
        <f t="shared" ref="F323:F386" ca="1" si="27">_xlfn.NORM.INV(RAND(),L$3,L$4)</f>
        <v>-3.6801339453901554E-3</v>
      </c>
    </row>
    <row r="324" spans="1:6" ht="15" thickBot="1">
      <c r="A324" s="15" t="s">
        <v>324</v>
      </c>
      <c r="B324" s="3">
        <v>6047.44</v>
      </c>
      <c r="C324" s="16">
        <f t="shared" ref="C324:C339" si="28">B323/B324-1</f>
        <v>6.9913880914899584E-2</v>
      </c>
      <c r="D324" s="16">
        <v>-1.3568418751555011E-3</v>
      </c>
      <c r="E324">
        <v>322</v>
      </c>
      <c r="F324" s="16">
        <f t="shared" ca="1" si="27"/>
        <v>1.2311915027704023E-2</v>
      </c>
    </row>
    <row r="325" spans="1:6" ht="15" thickBot="1">
      <c r="A325" s="15" t="s">
        <v>325</v>
      </c>
      <c r="B325" s="3">
        <v>6569.04</v>
      </c>
      <c r="C325" s="16">
        <f t="shared" si="28"/>
        <v>-7.9402774225762141E-2</v>
      </c>
      <c r="D325" s="16">
        <v>-1.5371236802782517E-3</v>
      </c>
      <c r="E325">
        <v>323</v>
      </c>
      <c r="F325" s="16">
        <f t="shared" ca="1" si="27"/>
        <v>4.3371536453123546E-3</v>
      </c>
    </row>
    <row r="326" spans="1:6" ht="15" thickBot="1">
      <c r="A326" s="15" t="s">
        <v>326</v>
      </c>
      <c r="B326" s="3">
        <v>6528.89</v>
      </c>
      <c r="C326" s="16">
        <f t="shared" si="28"/>
        <v>6.1495905123227779E-3</v>
      </c>
      <c r="D326" s="16">
        <v>-1.6360810087495681E-3</v>
      </c>
      <c r="E326">
        <v>324</v>
      </c>
      <c r="F326" s="16">
        <f t="shared" ca="1" si="27"/>
        <v>-7.7006137164569626E-3</v>
      </c>
    </row>
    <row r="327" spans="1:6" ht="15" thickBot="1">
      <c r="A327" s="15" t="s">
        <v>327</v>
      </c>
      <c r="B327" s="3">
        <v>6698.28</v>
      </c>
      <c r="C327" s="16">
        <f t="shared" si="28"/>
        <v>-2.5288581546307309E-2</v>
      </c>
      <c r="D327" s="16">
        <v>-1.7824532610486443E-3</v>
      </c>
      <c r="E327">
        <v>325</v>
      </c>
      <c r="F327" s="16">
        <f t="shared" ca="1" si="27"/>
        <v>3.8417652612977353E-2</v>
      </c>
    </row>
    <row r="328" spans="1:6" ht="15" thickBot="1">
      <c r="A328" s="15" t="s">
        <v>328</v>
      </c>
      <c r="B328" s="3">
        <v>6945.87</v>
      </c>
      <c r="C328" s="16">
        <f t="shared" si="28"/>
        <v>-3.5645642662474275E-2</v>
      </c>
      <c r="D328" s="16">
        <v>-1.8125744523699305E-3</v>
      </c>
      <c r="E328">
        <v>326</v>
      </c>
      <c r="F328" s="16">
        <f t="shared" ca="1" si="27"/>
        <v>-3.731135030426757E-2</v>
      </c>
    </row>
    <row r="329" spans="1:6" ht="15" thickBot="1">
      <c r="A329" s="15" t="s">
        <v>329</v>
      </c>
      <c r="B329" s="3">
        <v>6902.14</v>
      </c>
      <c r="C329" s="16">
        <f t="shared" si="28"/>
        <v>6.3357161691879327E-3</v>
      </c>
      <c r="D329" s="16">
        <v>-2.1013727560718065E-3</v>
      </c>
      <c r="E329">
        <v>327</v>
      </c>
      <c r="F329" s="16">
        <f t="shared" ca="1" si="27"/>
        <v>4.7291980515554388E-2</v>
      </c>
    </row>
    <row r="330" spans="1:6" ht="15" thickBot="1">
      <c r="A330" s="15" t="s">
        <v>330</v>
      </c>
      <c r="B330" s="3">
        <v>6959.25</v>
      </c>
      <c r="C330" s="16">
        <f t="shared" si="28"/>
        <v>-8.2063440744332139E-3</v>
      </c>
      <c r="D330" s="16">
        <v>-2.130037750174063E-3</v>
      </c>
      <c r="E330">
        <v>328</v>
      </c>
      <c r="F330" s="16">
        <f t="shared" ca="1" si="27"/>
        <v>5.1501974021681755E-4</v>
      </c>
    </row>
    <row r="331" spans="1:6" ht="15" thickBot="1">
      <c r="A331" s="15" t="s">
        <v>331</v>
      </c>
      <c r="B331" s="3">
        <v>7075.66</v>
      </c>
      <c r="C331" s="16">
        <f t="shared" si="28"/>
        <v>-1.6452175486103005E-2</v>
      </c>
      <c r="D331" s="16">
        <v>-2.1347402013988104E-3</v>
      </c>
      <c r="E331">
        <v>329</v>
      </c>
      <c r="F331" s="16">
        <f t="shared" ca="1" si="27"/>
        <v>2.6357870617144336E-3</v>
      </c>
    </row>
    <row r="332" spans="1:6" ht="15" thickBot="1">
      <c r="A332" s="15" t="s">
        <v>332</v>
      </c>
      <c r="B332" s="3">
        <v>7358.81</v>
      </c>
      <c r="C332" s="16">
        <f t="shared" si="28"/>
        <v>-3.8477688648028807E-2</v>
      </c>
      <c r="D332" s="16">
        <v>-2.1779278782126932E-3</v>
      </c>
      <c r="E332">
        <v>330</v>
      </c>
      <c r="F332" s="16">
        <f t="shared" ca="1" si="27"/>
        <v>4.9353984971698885E-2</v>
      </c>
    </row>
    <row r="333" spans="1:6" ht="15" thickBot="1">
      <c r="A333" s="15" t="s">
        <v>333</v>
      </c>
      <c r="B333" s="3">
        <v>7564.32</v>
      </c>
      <c r="C333" s="16">
        <f t="shared" si="28"/>
        <v>-2.7168337669479792E-2</v>
      </c>
      <c r="D333" s="16">
        <v>-2.4803454766915145E-3</v>
      </c>
      <c r="E333">
        <v>331</v>
      </c>
      <c r="F333" s="16">
        <f t="shared" ca="1" si="27"/>
        <v>4.9123479329362653E-2</v>
      </c>
    </row>
    <row r="334" spans="1:6" ht="15" thickBot="1">
      <c r="A334" s="15" t="s">
        <v>334</v>
      </c>
      <c r="B334" s="3">
        <v>7631.77</v>
      </c>
      <c r="C334" s="16">
        <f t="shared" si="28"/>
        <v>-8.8380546059434462E-3</v>
      </c>
      <c r="D334" s="16">
        <v>-2.5021263945432803E-3</v>
      </c>
      <c r="E334">
        <v>332</v>
      </c>
      <c r="F334" s="16">
        <f t="shared" ca="1" si="27"/>
        <v>2.2315217120288118E-2</v>
      </c>
    </row>
    <row r="335" spans="1:6" ht="15" thickBot="1">
      <c r="A335" s="15" t="s">
        <v>335</v>
      </c>
      <c r="B335" s="3">
        <v>7573.52</v>
      </c>
      <c r="C335" s="16">
        <f t="shared" si="28"/>
        <v>7.6912716940076287E-3</v>
      </c>
      <c r="D335" s="16">
        <v>-2.5221782602323772E-3</v>
      </c>
      <c r="E335">
        <v>333</v>
      </c>
      <c r="F335" s="16">
        <f t="shared" ca="1" si="27"/>
        <v>-1.408557289391562E-2</v>
      </c>
    </row>
    <row r="336" spans="1:6" ht="15" thickBot="1">
      <c r="A336" s="15" t="s">
        <v>336</v>
      </c>
      <c r="B336" s="3">
        <v>7597.75</v>
      </c>
      <c r="C336" s="16">
        <f t="shared" si="28"/>
        <v>-3.1891020367871281E-3</v>
      </c>
      <c r="D336" s="16">
        <v>-2.6406429391503394E-3</v>
      </c>
      <c r="E336">
        <v>334</v>
      </c>
      <c r="F336" s="16">
        <f t="shared" ca="1" si="27"/>
        <v>8.4778875038636625E-3</v>
      </c>
    </row>
    <row r="337" spans="1:6" ht="15" thickBot="1">
      <c r="A337" s="15" t="s">
        <v>337</v>
      </c>
      <c r="B337" s="3">
        <v>7397.07</v>
      </c>
      <c r="C337" s="16">
        <f t="shared" si="28"/>
        <v>2.7129660798126842E-2</v>
      </c>
      <c r="D337" s="16">
        <v>-2.7566495598961849E-3</v>
      </c>
      <c r="E337">
        <v>335</v>
      </c>
      <c r="F337" s="16">
        <f t="shared" ca="1" si="27"/>
        <v>-5.0924546502442462E-3</v>
      </c>
    </row>
    <row r="338" spans="1:6" ht="15" thickBot="1">
      <c r="A338" s="15" t="s">
        <v>338</v>
      </c>
      <c r="B338" s="3">
        <v>7258.67</v>
      </c>
      <c r="C338" s="16">
        <f t="shared" si="28"/>
        <v>1.9066853845125742E-2</v>
      </c>
      <c r="D338" s="16">
        <v>-2.7664966869217489E-3</v>
      </c>
      <c r="E338">
        <v>336</v>
      </c>
      <c r="F338" s="16">
        <f t="shared" ca="1" si="27"/>
        <v>-2.4255069705485487E-2</v>
      </c>
    </row>
    <row r="339" spans="1:6" ht="15" thickBot="1">
      <c r="A339" s="15" t="s">
        <v>339</v>
      </c>
      <c r="B339" s="3">
        <v>7444.43</v>
      </c>
      <c r="C339" s="16">
        <f t="shared" si="28"/>
        <v>-2.4952884236939643E-2</v>
      </c>
      <c r="D339" s="16">
        <v>-2.7852114724532528E-3</v>
      </c>
      <c r="E339">
        <v>337</v>
      </c>
      <c r="F339" s="16">
        <f t="shared" ca="1" si="27"/>
        <v>-1.6319431199291114E-2</v>
      </c>
    </row>
    <row r="340" spans="1:6" ht="15" thickBot="1">
      <c r="A340" s="15" t="s">
        <v>340</v>
      </c>
      <c r="B340" s="3">
        <v>7424.28</v>
      </c>
      <c r="C340" s="16">
        <f t="shared" ref="C340:C355" si="29">B339/B340-1</f>
        <v>2.714067896146144E-3</v>
      </c>
      <c r="D340" s="16">
        <v>-2.7942895748493957E-3</v>
      </c>
      <c r="E340">
        <v>338</v>
      </c>
      <c r="F340" s="16">
        <f t="shared" ca="1" si="27"/>
        <v>-9.6306607648034177E-3</v>
      </c>
    </row>
    <row r="341" spans="1:6" ht="15" thickBot="1">
      <c r="A341" s="15" t="s">
        <v>341</v>
      </c>
      <c r="B341" s="3">
        <v>7566.01</v>
      </c>
      <c r="C341" s="16">
        <f t="shared" si="29"/>
        <v>-1.8732462685087659E-2</v>
      </c>
      <c r="D341" s="16">
        <v>-2.8204874943754676E-3</v>
      </c>
      <c r="E341">
        <v>339</v>
      </c>
      <c r="F341" s="16">
        <f t="shared" ca="1" si="27"/>
        <v>2.5805370960190296E-2</v>
      </c>
    </row>
    <row r="342" spans="1:6" ht="15" thickBot="1">
      <c r="A342" s="15" t="s">
        <v>342</v>
      </c>
      <c r="B342" s="3">
        <v>7158.98</v>
      </c>
      <c r="C342" s="16">
        <f t="shared" si="29"/>
        <v>5.6855864941653733E-2</v>
      </c>
      <c r="D342" s="16">
        <v>-2.9262510649332718E-3</v>
      </c>
      <c r="E342">
        <v>340</v>
      </c>
      <c r="F342" s="16">
        <f t="shared" ca="1" si="27"/>
        <v>1.2717823875049092E-2</v>
      </c>
    </row>
    <row r="343" spans="1:6" ht="15" thickBot="1">
      <c r="A343" s="15" t="s">
        <v>343</v>
      </c>
      <c r="B343" s="3">
        <v>6939.6</v>
      </c>
      <c r="C343" s="16">
        <f t="shared" si="29"/>
        <v>3.1612773070493816E-2</v>
      </c>
      <c r="D343" s="16">
        <v>-2.9401883908132254E-3</v>
      </c>
      <c r="E343">
        <v>341</v>
      </c>
      <c r="F343" s="16">
        <f t="shared" ca="1" si="27"/>
        <v>-1.9050493532436957E-2</v>
      </c>
    </row>
    <row r="344" spans="1:6" ht="15" thickBot="1">
      <c r="A344" s="15" t="s">
        <v>344</v>
      </c>
      <c r="B344" s="3">
        <v>7134.36</v>
      </c>
      <c r="C344" s="16">
        <f t="shared" si="29"/>
        <v>-2.7298874741392254E-2</v>
      </c>
      <c r="D344" s="16">
        <v>-3.0193370779032502E-3</v>
      </c>
      <c r="E344">
        <v>342</v>
      </c>
      <c r="F344" s="16">
        <f t="shared" ca="1" si="27"/>
        <v>-1.420541982347054E-3</v>
      </c>
    </row>
    <row r="345" spans="1:6" ht="15" thickBot="1">
      <c r="A345" s="15" t="s">
        <v>345</v>
      </c>
      <c r="B345" s="3">
        <v>7012.18</v>
      </c>
      <c r="C345" s="16">
        <f t="shared" si="29"/>
        <v>1.7423968009948387E-2</v>
      </c>
      <c r="D345" s="16">
        <v>-3.136239893204551E-3</v>
      </c>
      <c r="E345">
        <v>343</v>
      </c>
      <c r="F345" s="16">
        <f t="shared" ca="1" si="27"/>
        <v>2.3425646138713952E-3</v>
      </c>
    </row>
    <row r="346" spans="1:6" ht="15" thickBot="1">
      <c r="A346" s="15" t="s">
        <v>346</v>
      </c>
      <c r="B346" s="3">
        <v>7158.14</v>
      </c>
      <c r="C346" s="16">
        <f t="shared" si="29"/>
        <v>-2.039077190443328E-2</v>
      </c>
      <c r="D346" s="16">
        <v>-3.1643656868984849E-3</v>
      </c>
      <c r="E346">
        <v>344</v>
      </c>
      <c r="F346" s="16">
        <f t="shared" ca="1" si="27"/>
        <v>2.6749496108180969E-5</v>
      </c>
    </row>
    <row r="347" spans="1:6" ht="15" thickBot="1">
      <c r="A347" s="15" t="s">
        <v>347</v>
      </c>
      <c r="B347" s="3">
        <v>7410.4</v>
      </c>
      <c r="C347" s="16">
        <f t="shared" si="29"/>
        <v>-3.4041347295692415E-2</v>
      </c>
      <c r="D347" s="16">
        <v>-3.1816874820287389E-3</v>
      </c>
      <c r="E347">
        <v>345</v>
      </c>
      <c r="F347" s="16">
        <f t="shared" ca="1" si="27"/>
        <v>-2.4572558464537455E-2</v>
      </c>
    </row>
    <row r="348" spans="1:6" ht="15" thickBot="1">
      <c r="A348" s="15" t="s">
        <v>348</v>
      </c>
      <c r="B348" s="3">
        <v>6945.27</v>
      </c>
      <c r="C348" s="16">
        <f t="shared" si="29"/>
        <v>6.697075851622758E-2</v>
      </c>
      <c r="D348" s="16">
        <v>-3.1891020367871281E-3</v>
      </c>
      <c r="E348">
        <v>346</v>
      </c>
      <c r="F348" s="16">
        <f t="shared" ca="1" si="27"/>
        <v>5.4229636840248006E-3</v>
      </c>
    </row>
    <row r="349" spans="1:6" ht="15" thickBot="1">
      <c r="A349" s="15" t="s">
        <v>349</v>
      </c>
      <c r="B349" s="3">
        <v>6338.21</v>
      </c>
      <c r="C349" s="16">
        <f t="shared" si="29"/>
        <v>9.5777830018254351E-2</v>
      </c>
      <c r="D349" s="16">
        <v>-3.2006333408730603E-3</v>
      </c>
      <c r="E349">
        <v>347</v>
      </c>
      <c r="F349" s="16">
        <f t="shared" ca="1" si="27"/>
        <v>-1.0007869118756934E-2</v>
      </c>
    </row>
    <row r="350" spans="1:6" ht="15" thickBot="1">
      <c r="A350" s="15" t="s">
        <v>350</v>
      </c>
      <c r="B350" s="3">
        <v>6358.76</v>
      </c>
      <c r="C350" s="16">
        <f t="shared" si="29"/>
        <v>-3.2317621674666785E-3</v>
      </c>
      <c r="D350" s="16">
        <v>-3.2317621674666785E-3</v>
      </c>
      <c r="E350">
        <v>348</v>
      </c>
      <c r="F350" s="16">
        <f t="shared" ca="1" si="27"/>
        <v>-2.8948341563875719E-2</v>
      </c>
    </row>
    <row r="351" spans="1:6" ht="15" thickBot="1">
      <c r="A351" s="15" t="s">
        <v>351</v>
      </c>
      <c r="B351" s="3">
        <v>6282.69</v>
      </c>
      <c r="C351" s="16">
        <f t="shared" si="29"/>
        <v>1.210787099156585E-2</v>
      </c>
      <c r="D351" s="16">
        <v>-3.3008965435528115E-3</v>
      </c>
      <c r="E351">
        <v>349</v>
      </c>
      <c r="F351" s="16">
        <f t="shared" ca="1" si="27"/>
        <v>-2.0562434467337361E-2</v>
      </c>
    </row>
    <row r="352" spans="1:6" ht="15" thickBot="1">
      <c r="A352" s="15" t="s">
        <v>352</v>
      </c>
      <c r="B352" s="3">
        <v>6368.81</v>
      </c>
      <c r="C352" s="16">
        <f t="shared" si="29"/>
        <v>-1.3522149349721624E-2</v>
      </c>
      <c r="D352" s="16">
        <v>-3.5397535649156486E-3</v>
      </c>
      <c r="E352">
        <v>350</v>
      </c>
      <c r="F352" s="16">
        <f t="shared" ca="1" si="27"/>
        <v>-2.7530467041287877E-3</v>
      </c>
    </row>
    <row r="353" spans="1:6" ht="15" thickBot="1">
      <c r="A353" s="15" t="s">
        <v>353</v>
      </c>
      <c r="B353" s="3">
        <v>6093.01</v>
      </c>
      <c r="C353" s="16">
        <f t="shared" si="29"/>
        <v>4.5264983973438477E-2</v>
      </c>
      <c r="D353" s="16">
        <v>-3.5442809730150682E-3</v>
      </c>
      <c r="E353">
        <v>351</v>
      </c>
      <c r="F353" s="16">
        <f t="shared" ca="1" si="27"/>
        <v>-1.435711709102231E-2</v>
      </c>
    </row>
    <row r="354" spans="1:6" ht="15" thickBot="1">
      <c r="A354" s="15" t="s">
        <v>354</v>
      </c>
      <c r="B354" s="3">
        <v>5907.75</v>
      </c>
      <c r="C354" s="16">
        <f t="shared" si="29"/>
        <v>3.1358808344970734E-2</v>
      </c>
      <c r="D354" s="16">
        <v>-3.6039236357803262E-3</v>
      </c>
      <c r="E354">
        <v>352</v>
      </c>
      <c r="F354" s="16">
        <f t="shared" ca="1" si="27"/>
        <v>-3.5285558233483644E-2</v>
      </c>
    </row>
    <row r="355" spans="1:6" ht="15" thickBot="1">
      <c r="A355" s="15" t="s">
        <v>355</v>
      </c>
      <c r="B355" s="3">
        <v>5965.11</v>
      </c>
      <c r="C355" s="16">
        <f t="shared" si="29"/>
        <v>-9.615916554765902E-3</v>
      </c>
      <c r="D355" s="16">
        <v>-3.6947037057492027E-3</v>
      </c>
      <c r="E355">
        <v>353</v>
      </c>
      <c r="F355" s="16">
        <f t="shared" ca="1" si="27"/>
        <v>-2.8093327723741495E-2</v>
      </c>
    </row>
    <row r="356" spans="1:6" ht="15" thickBot="1">
      <c r="A356" s="15" t="s">
        <v>356</v>
      </c>
      <c r="B356" s="3">
        <v>5769.46</v>
      </c>
      <c r="C356" s="16">
        <f t="shared" ref="C356:C371" si="30">B355/B356-1</f>
        <v>3.3911319256914707E-2</v>
      </c>
      <c r="D356" s="16">
        <v>-3.7424007581172702E-3</v>
      </c>
      <c r="E356">
        <v>354</v>
      </c>
      <c r="F356" s="16">
        <f t="shared" ca="1" si="27"/>
        <v>-2.7042790129099024E-2</v>
      </c>
    </row>
    <row r="357" spans="1:6" ht="15" thickBot="1">
      <c r="A357" s="15" t="s">
        <v>357</v>
      </c>
      <c r="B357" s="3">
        <v>5841.19</v>
      </c>
      <c r="C357" s="16">
        <f t="shared" si="30"/>
        <v>-1.2280031979784889E-2</v>
      </c>
      <c r="D357" s="16">
        <v>-3.7789475025810093E-3</v>
      </c>
      <c r="E357">
        <v>355</v>
      </c>
      <c r="F357" s="16">
        <f t="shared" ca="1" si="27"/>
        <v>8.6495878257406011E-4</v>
      </c>
    </row>
    <row r="358" spans="1:6" ht="15" thickBot="1">
      <c r="A358" s="15" t="s">
        <v>358</v>
      </c>
      <c r="B358" s="3">
        <v>5936.26</v>
      </c>
      <c r="C358" s="16">
        <f t="shared" si="30"/>
        <v>-1.6015134108007478E-2</v>
      </c>
      <c r="D358" s="16">
        <v>-3.7963752186981337E-3</v>
      </c>
      <c r="E358">
        <v>356</v>
      </c>
      <c r="F358" s="16">
        <f t="shared" ca="1" si="27"/>
        <v>-1.4443573022784668E-2</v>
      </c>
    </row>
    <row r="359" spans="1:6" ht="15" thickBot="1">
      <c r="A359" s="15" t="s">
        <v>359</v>
      </c>
      <c r="B359" s="3">
        <v>5946.86</v>
      </c>
      <c r="C359" s="16">
        <f t="shared" si="30"/>
        <v>-1.7824532610486443E-3</v>
      </c>
      <c r="D359" s="16">
        <v>-3.9496027654800647E-3</v>
      </c>
      <c r="E359">
        <v>357</v>
      </c>
      <c r="F359" s="16">
        <f t="shared" ca="1" si="27"/>
        <v>-9.5372671597130435E-3</v>
      </c>
    </row>
    <row r="360" spans="1:6" ht="15" thickBot="1">
      <c r="A360" s="15" t="s">
        <v>360</v>
      </c>
      <c r="B360" s="3">
        <v>5863.73</v>
      </c>
      <c r="C360" s="16">
        <f t="shared" si="30"/>
        <v>1.4176982910195424E-2</v>
      </c>
      <c r="D360" s="16">
        <v>-3.975809569664257E-3</v>
      </c>
      <c r="E360">
        <v>358</v>
      </c>
      <c r="F360" s="16">
        <f t="shared" ca="1" si="27"/>
        <v>-2.3531489536411487E-2</v>
      </c>
    </row>
    <row r="361" spans="1:6" ht="15" thickBot="1">
      <c r="A361" s="15" t="s">
        <v>361</v>
      </c>
      <c r="B361" s="3">
        <v>5838.06</v>
      </c>
      <c r="C361" s="16">
        <f t="shared" si="30"/>
        <v>4.3970085953208837E-3</v>
      </c>
      <c r="D361" s="16">
        <v>-4.328389450391712E-3</v>
      </c>
      <c r="E361">
        <v>359</v>
      </c>
      <c r="F361" s="16">
        <f t="shared" ca="1" si="27"/>
        <v>2.2288685370316766E-2</v>
      </c>
    </row>
    <row r="362" spans="1:6" ht="15" thickBot="1">
      <c r="A362" s="15" t="s">
        <v>362</v>
      </c>
      <c r="B362" s="3">
        <v>5783.24</v>
      </c>
      <c r="C362" s="16">
        <f t="shared" si="30"/>
        <v>9.4791155131035421E-3</v>
      </c>
      <c r="D362" s="16">
        <v>-4.7808486297731267E-3</v>
      </c>
      <c r="E362">
        <v>360</v>
      </c>
      <c r="F362" s="16">
        <f t="shared" ca="1" si="27"/>
        <v>2.2623789568190292E-2</v>
      </c>
    </row>
    <row r="363" spans="1:6" ht="15" thickBot="1">
      <c r="A363" s="15" t="s">
        <v>363</v>
      </c>
      <c r="B363" s="3">
        <v>5678.52</v>
      </c>
      <c r="C363" s="16">
        <f t="shared" si="30"/>
        <v>1.8441424878313351E-2</v>
      </c>
      <c r="D363" s="16">
        <v>-4.8153372839478958E-3</v>
      </c>
      <c r="E363">
        <v>361</v>
      </c>
      <c r="F363" s="16">
        <f t="shared" ca="1" si="27"/>
        <v>3.4597459614888471E-2</v>
      </c>
    </row>
    <row r="364" spans="1:6" ht="15" thickBot="1">
      <c r="A364" s="15" t="s">
        <v>364</v>
      </c>
      <c r="B364" s="3">
        <v>5501.77</v>
      </c>
      <c r="C364" s="16">
        <f t="shared" si="30"/>
        <v>3.2126024897441985E-2</v>
      </c>
      <c r="D364" s="16">
        <v>-5.0115705664058874E-3</v>
      </c>
      <c r="E364">
        <v>362</v>
      </c>
      <c r="F364" s="16">
        <f t="shared" ca="1" si="27"/>
        <v>-9.3049128159837131E-3</v>
      </c>
    </row>
    <row r="365" spans="1:6" ht="15" thickBot="1">
      <c r="A365" s="15" t="s">
        <v>365</v>
      </c>
      <c r="B365" s="3">
        <v>5417.3</v>
      </c>
      <c r="C365" s="16">
        <f t="shared" si="30"/>
        <v>1.5592638399202663E-2</v>
      </c>
      <c r="D365" s="16">
        <v>-5.2792995270871668E-3</v>
      </c>
      <c r="E365">
        <v>363</v>
      </c>
      <c r="F365" s="16">
        <f t="shared" ca="1" si="27"/>
        <v>3.7302406421565169E-4</v>
      </c>
    </row>
    <row r="366" spans="1:6" ht="15" thickBot="1">
      <c r="A366" s="15" t="s">
        <v>366</v>
      </c>
      <c r="B366" s="3">
        <v>5473.67</v>
      </c>
      <c r="C366" s="16">
        <f t="shared" si="30"/>
        <v>-1.0298392120825728E-2</v>
      </c>
      <c r="D366" s="16">
        <v>-5.3373167395373011E-3</v>
      </c>
      <c r="E366">
        <v>364</v>
      </c>
      <c r="F366" s="16">
        <f t="shared" ca="1" si="27"/>
        <v>3.5666234696999588E-2</v>
      </c>
    </row>
    <row r="367" spans="1:6" ht="15" thickBot="1">
      <c r="A367" s="15" t="s">
        <v>367</v>
      </c>
      <c r="B367" s="3">
        <v>5462.08</v>
      </c>
      <c r="C367" s="16">
        <f t="shared" si="30"/>
        <v>2.1219022789853437E-3</v>
      </c>
      <c r="D367" s="16">
        <v>-5.566146695796137E-3</v>
      </c>
      <c r="E367">
        <v>365</v>
      </c>
      <c r="F367" s="16">
        <f t="shared" ca="1" si="27"/>
        <v>2.2967316854710092E-2</v>
      </c>
    </row>
    <row r="368" spans="1:6" ht="15" thickBot="1">
      <c r="A368" s="15" t="s">
        <v>368</v>
      </c>
      <c r="B368" s="3">
        <v>5454.12</v>
      </c>
      <c r="C368" s="16">
        <f t="shared" si="30"/>
        <v>1.4594471702125134E-3</v>
      </c>
      <c r="D368" s="16">
        <v>-5.5759154056976845E-3</v>
      </c>
      <c r="E368">
        <v>366</v>
      </c>
      <c r="F368" s="16">
        <f t="shared" ca="1" si="27"/>
        <v>-5.1736782667153539E-3</v>
      </c>
    </row>
    <row r="369" spans="1:6" ht="15" thickBot="1">
      <c r="A369" s="15" t="s">
        <v>369</v>
      </c>
      <c r="B369" s="3">
        <v>5408.7</v>
      </c>
      <c r="C369" s="16">
        <f t="shared" si="30"/>
        <v>8.3975816739696452E-3</v>
      </c>
      <c r="D369" s="16">
        <v>-5.6651675612940933E-3</v>
      </c>
      <c r="E369">
        <v>367</v>
      </c>
      <c r="F369" s="16">
        <f t="shared" ca="1" si="27"/>
        <v>2.8451677700572518E-2</v>
      </c>
    </row>
    <row r="370" spans="1:6" ht="15" thickBot="1">
      <c r="A370" s="15" t="s">
        <v>370</v>
      </c>
      <c r="B370" s="3">
        <v>5407.65</v>
      </c>
      <c r="C370" s="16">
        <f t="shared" si="30"/>
        <v>1.9416937116867317E-4</v>
      </c>
      <c r="D370" s="16">
        <v>-5.7605720492971413E-3</v>
      </c>
      <c r="E370">
        <v>368</v>
      </c>
      <c r="F370" s="16">
        <f t="shared" ca="1" si="27"/>
        <v>-1.974965378099201E-2</v>
      </c>
    </row>
    <row r="371" spans="1:6" ht="15" thickBot="1">
      <c r="A371" s="15" t="s">
        <v>371</v>
      </c>
      <c r="B371" s="3">
        <v>5704.89</v>
      </c>
      <c r="C371" s="16">
        <f t="shared" si="30"/>
        <v>-5.2102669814843128E-2</v>
      </c>
      <c r="D371" s="16">
        <v>-5.7646538217740462E-3</v>
      </c>
      <c r="E371">
        <v>369</v>
      </c>
      <c r="F371" s="16">
        <f t="shared" ca="1" si="27"/>
        <v>-4.3390560040229079E-3</v>
      </c>
    </row>
    <row r="372" spans="1:6" ht="15" thickBot="1">
      <c r="A372" s="15" t="s">
        <v>372</v>
      </c>
      <c r="B372" s="3">
        <v>5879.25</v>
      </c>
      <c r="C372" s="16">
        <f t="shared" ref="C372:C387" si="31">B371/B372-1</f>
        <v>-2.9656843985202186E-2</v>
      </c>
      <c r="D372" s="16">
        <v>-5.7652211633991701E-3</v>
      </c>
      <c r="E372">
        <v>370</v>
      </c>
      <c r="F372" s="16">
        <f t="shared" ca="1" si="27"/>
        <v>1.9898216371601454E-2</v>
      </c>
    </row>
    <row r="373" spans="1:6" ht="15" thickBot="1">
      <c r="A373" s="15" t="s">
        <v>373</v>
      </c>
      <c r="B373" s="3">
        <v>5839.15</v>
      </c>
      <c r="C373" s="16">
        <f t="shared" si="31"/>
        <v>6.867437897639217E-3</v>
      </c>
      <c r="D373" s="16">
        <v>-5.7751001282096981E-3</v>
      </c>
      <c r="E373">
        <v>371</v>
      </c>
      <c r="F373" s="16">
        <f t="shared" ca="1" si="27"/>
        <v>-2.3990411201471256E-2</v>
      </c>
    </row>
    <row r="374" spans="1:6" ht="15" thickBot="1">
      <c r="A374" s="15" t="s">
        <v>374</v>
      </c>
      <c r="B374" s="3">
        <v>5994.76</v>
      </c>
      <c r="C374" s="16">
        <f t="shared" si="31"/>
        <v>-2.5957669698203234E-2</v>
      </c>
      <c r="D374" s="16">
        <v>-5.8045470229651785E-3</v>
      </c>
      <c r="E374">
        <v>372</v>
      </c>
      <c r="F374" s="16">
        <f t="shared" ca="1" si="27"/>
        <v>5.1421497045943364E-3</v>
      </c>
    </row>
    <row r="375" spans="1:6" ht="15" thickBot="1">
      <c r="A375" s="15" t="s">
        <v>375</v>
      </c>
      <c r="B375" s="3">
        <v>5841.84</v>
      </c>
      <c r="C375" s="16">
        <f t="shared" si="31"/>
        <v>2.6176684058447419E-2</v>
      </c>
      <c r="D375" s="16">
        <v>-5.8069199128962801E-3</v>
      </c>
      <c r="E375">
        <v>373</v>
      </c>
      <c r="F375" s="16">
        <f t="shared" ca="1" si="27"/>
        <v>-1.1106133508972368E-2</v>
      </c>
    </row>
    <row r="376" spans="1:6" ht="15" thickBot="1">
      <c r="A376" s="15" t="s">
        <v>376</v>
      </c>
      <c r="B376" s="3">
        <v>5963.32</v>
      </c>
      <c r="C376" s="16">
        <f t="shared" si="31"/>
        <v>-2.0371202618675421E-2</v>
      </c>
      <c r="D376" s="16">
        <v>-5.8195127530595858E-3</v>
      </c>
      <c r="E376">
        <v>374</v>
      </c>
      <c r="F376" s="16">
        <f t="shared" ca="1" si="27"/>
        <v>-1.3987616297509368E-3</v>
      </c>
    </row>
    <row r="377" spans="1:6" ht="15" thickBot="1">
      <c r="A377" s="15" t="s">
        <v>377</v>
      </c>
      <c r="B377" s="3">
        <v>5909.35</v>
      </c>
      <c r="C377" s="16">
        <f t="shared" si="31"/>
        <v>9.1329841691556446E-3</v>
      </c>
      <c r="D377" s="16">
        <v>-5.8953632063218908E-3</v>
      </c>
      <c r="E377">
        <v>375</v>
      </c>
      <c r="F377" s="16">
        <f t="shared" ca="1" si="27"/>
        <v>7.9407108795817444E-3</v>
      </c>
    </row>
    <row r="378" spans="1:6" ht="15" thickBot="1">
      <c r="A378" s="15" t="s">
        <v>378</v>
      </c>
      <c r="B378" s="3">
        <v>5859.85</v>
      </c>
      <c r="C378" s="16">
        <f t="shared" si="31"/>
        <v>8.4473152043140765E-3</v>
      </c>
      <c r="D378" s="16">
        <v>-5.9019813794629616E-3</v>
      </c>
      <c r="E378">
        <v>376</v>
      </c>
      <c r="F378" s="16">
        <f t="shared" ca="1" si="27"/>
        <v>5.7451104488489314E-3</v>
      </c>
    </row>
    <row r="379" spans="1:6" ht="15" thickBot="1">
      <c r="A379" s="15" t="s">
        <v>379</v>
      </c>
      <c r="B379" s="3">
        <v>5876.27</v>
      </c>
      <c r="C379" s="16">
        <f t="shared" si="31"/>
        <v>-2.7942895748493957E-3</v>
      </c>
      <c r="D379" s="16">
        <v>-5.9038197638472401E-3</v>
      </c>
      <c r="E379">
        <v>377</v>
      </c>
      <c r="F379" s="16">
        <f t="shared" ca="1" si="27"/>
        <v>3.2197300093873608E-2</v>
      </c>
    </row>
    <row r="380" spans="1:6" ht="15" thickBot="1">
      <c r="A380" s="15" t="s">
        <v>380</v>
      </c>
      <c r="B380" s="3">
        <v>5674.14</v>
      </c>
      <c r="C380" s="16">
        <f t="shared" si="31"/>
        <v>3.5623019523663535E-2</v>
      </c>
      <c r="D380" s="16">
        <v>-5.9274700443963102E-3</v>
      </c>
      <c r="E380">
        <v>378</v>
      </c>
      <c r="F380" s="16">
        <f t="shared" ca="1" si="27"/>
        <v>-1.7742364614138795E-2</v>
      </c>
    </row>
    <row r="381" spans="1:6" ht="15" thickBot="1">
      <c r="A381" s="15" t="s">
        <v>381</v>
      </c>
      <c r="B381" s="3">
        <v>5867.16</v>
      </c>
      <c r="C381" s="16">
        <f t="shared" si="31"/>
        <v>-3.2898369909802994E-2</v>
      </c>
      <c r="D381" s="16">
        <v>-6.052846001629586E-3</v>
      </c>
      <c r="E381">
        <v>379</v>
      </c>
      <c r="F381" s="16">
        <f t="shared" ca="1" si="27"/>
        <v>5.1316973844003442E-3</v>
      </c>
    </row>
    <row r="382" spans="1:6" ht="15" thickBot="1">
      <c r="A382" s="15" t="s">
        <v>382</v>
      </c>
      <c r="B382" s="3">
        <v>5951.98</v>
      </c>
      <c r="C382" s="16">
        <f t="shared" si="31"/>
        <v>-1.425071992849436E-2</v>
      </c>
      <c r="D382" s="16">
        <v>-6.0662698998246167E-3</v>
      </c>
      <c r="E382">
        <v>380</v>
      </c>
      <c r="F382" s="16">
        <f t="shared" ca="1" si="27"/>
        <v>-1.5942445581264538E-3</v>
      </c>
    </row>
    <row r="383" spans="1:6" ht="15" thickBot="1">
      <c r="A383" s="15" t="s">
        <v>383</v>
      </c>
      <c r="B383" s="3">
        <v>5853.43</v>
      </c>
      <c r="C383" s="16">
        <f t="shared" si="31"/>
        <v>1.6836282316522011E-2</v>
      </c>
      <c r="D383" s="16">
        <v>-6.1598451561860612E-3</v>
      </c>
      <c r="E383">
        <v>381</v>
      </c>
      <c r="F383" s="16">
        <f t="shared" ca="1" si="27"/>
        <v>-4.5248335995188883E-2</v>
      </c>
    </row>
    <row r="384" spans="1:6" ht="15" thickBot="1">
      <c r="A384" s="15" t="s">
        <v>384</v>
      </c>
      <c r="B384" s="3">
        <v>5761.5</v>
      </c>
      <c r="C384" s="16">
        <f t="shared" si="31"/>
        <v>1.5955914258439785E-2</v>
      </c>
      <c r="D384" s="16">
        <v>-6.2041968601510566E-3</v>
      </c>
      <c r="E384">
        <v>382</v>
      </c>
      <c r="F384" s="16">
        <f t="shared" ca="1" si="27"/>
        <v>2.6227200917450306E-2</v>
      </c>
    </row>
    <row r="385" spans="1:6" ht="15" thickBot="1">
      <c r="A385" s="15" t="s">
        <v>385</v>
      </c>
      <c r="B385" s="3">
        <v>5648.13</v>
      </c>
      <c r="C385" s="16">
        <f t="shared" si="31"/>
        <v>2.0072130067827709E-2</v>
      </c>
      <c r="D385" s="16">
        <v>-6.2466223733984583E-3</v>
      </c>
      <c r="E385">
        <v>383</v>
      </c>
      <c r="F385" s="16">
        <f t="shared" ca="1" si="27"/>
        <v>1.3259351107833751E-2</v>
      </c>
    </row>
    <row r="386" spans="1:6" ht="15" thickBot="1">
      <c r="A386" s="15" t="s">
        <v>386</v>
      </c>
      <c r="B386" s="3">
        <v>5803.59</v>
      </c>
      <c r="C386" s="16">
        <f t="shared" si="31"/>
        <v>-2.6786868128175878E-2</v>
      </c>
      <c r="D386" s="16">
        <v>-6.3407616950487133E-3</v>
      </c>
      <c r="E386">
        <v>384</v>
      </c>
      <c r="F386" s="16">
        <f t="shared" ca="1" si="27"/>
        <v>-2.0236523922240433E-2</v>
      </c>
    </row>
    <row r="387" spans="1:6" ht="15" thickBot="1">
      <c r="A387" s="15" t="s">
        <v>387</v>
      </c>
      <c r="B387" s="3">
        <v>5919.59</v>
      </c>
      <c r="C387" s="16">
        <f t="shared" si="31"/>
        <v>-1.959595174665818E-2</v>
      </c>
      <c r="D387" s="16">
        <v>-6.3480679582480493E-3</v>
      </c>
      <c r="E387">
        <v>385</v>
      </c>
      <c r="F387" s="16">
        <f t="shared" ref="F387:F450" ca="1" si="32">_xlfn.NORM.INV(RAND(),L$3,L$4)</f>
        <v>4.1416871363567476E-2</v>
      </c>
    </row>
    <row r="388" spans="1:6" ht="15" thickBot="1">
      <c r="A388" s="15" t="s">
        <v>388</v>
      </c>
      <c r="B388" s="3">
        <v>5976.5</v>
      </c>
      <c r="C388" s="16">
        <f t="shared" ref="C388:C403" si="33">B387/B388-1</f>
        <v>-9.5222956579937845E-3</v>
      </c>
      <c r="D388" s="16">
        <v>-6.3690152909002817E-3</v>
      </c>
      <c r="E388">
        <v>386</v>
      </c>
      <c r="F388" s="16">
        <f t="shared" ca="1" si="32"/>
        <v>1.48882203685115E-2</v>
      </c>
    </row>
    <row r="389" spans="1:6" ht="15" thickBot="1">
      <c r="A389" s="15" t="s">
        <v>389</v>
      </c>
      <c r="B389" s="3">
        <v>6005.21</v>
      </c>
      <c r="C389" s="16">
        <f t="shared" si="33"/>
        <v>-4.7808486297731267E-3</v>
      </c>
      <c r="D389" s="16">
        <v>-6.3824869330511014E-3</v>
      </c>
      <c r="E389">
        <v>387</v>
      </c>
      <c r="F389" s="16">
        <f t="shared" ca="1" si="32"/>
        <v>-3.0723658424203094E-3</v>
      </c>
    </row>
    <row r="390" spans="1:6" ht="15" thickBot="1">
      <c r="A390" s="15" t="s">
        <v>390</v>
      </c>
      <c r="B390" s="3">
        <v>5995.71</v>
      </c>
      <c r="C390" s="16">
        <f t="shared" si="33"/>
        <v>1.5844662266855103E-3</v>
      </c>
      <c r="D390" s="16">
        <v>-6.3879793495510429E-3</v>
      </c>
      <c r="E390">
        <v>388</v>
      </c>
      <c r="F390" s="16">
        <f t="shared" ca="1" si="32"/>
        <v>9.0171038691612884E-3</v>
      </c>
    </row>
    <row r="391" spans="1:6" ht="15" thickBot="1">
      <c r="A391" s="15" t="s">
        <v>391</v>
      </c>
      <c r="B391" s="3">
        <v>6357.86</v>
      </c>
      <c r="C391" s="16">
        <f t="shared" si="33"/>
        <v>-5.6960990018654067E-2</v>
      </c>
      <c r="D391" s="16">
        <v>-6.4578122571254948E-3</v>
      </c>
      <c r="E391">
        <v>389</v>
      </c>
      <c r="F391" s="16">
        <f t="shared" ca="1" si="32"/>
        <v>2.0036988362457504E-2</v>
      </c>
    </row>
    <row r="392" spans="1:6" ht="15" thickBot="1">
      <c r="A392" s="15" t="s">
        <v>392</v>
      </c>
      <c r="B392" s="3">
        <v>6558.49</v>
      </c>
      <c r="C392" s="16">
        <f t="shared" si="33"/>
        <v>-3.059088296238921E-2</v>
      </c>
      <c r="D392" s="16">
        <v>-6.5761227352091334E-3</v>
      </c>
      <c r="E392">
        <v>390</v>
      </c>
      <c r="F392" s="16">
        <f t="shared" ca="1" si="32"/>
        <v>-1.7490890832751252E-3</v>
      </c>
    </row>
    <row r="393" spans="1:6" ht="15" thickBot="1">
      <c r="A393" s="15" t="s">
        <v>393</v>
      </c>
      <c r="B393" s="3">
        <v>6561.33</v>
      </c>
      <c r="C393" s="16">
        <f t="shared" si="33"/>
        <v>-4.3283907378532938E-4</v>
      </c>
      <c r="D393" s="16">
        <v>-6.6660019986413133E-3</v>
      </c>
      <c r="E393">
        <v>391</v>
      </c>
      <c r="F393" s="16">
        <f t="shared" ca="1" si="32"/>
        <v>1.4938418509740575E-2</v>
      </c>
    </row>
    <row r="394" spans="1:6" ht="15" thickBot="1">
      <c r="A394" s="15" t="s">
        <v>394</v>
      </c>
      <c r="B394" s="3">
        <v>6583.06</v>
      </c>
      <c r="C394" s="16">
        <f t="shared" si="33"/>
        <v>-3.3008965435528115E-3</v>
      </c>
      <c r="D394" s="16">
        <v>-6.9422109320061987E-3</v>
      </c>
      <c r="E394">
        <v>392</v>
      </c>
      <c r="F394" s="16">
        <f t="shared" ca="1" si="32"/>
        <v>2.6510183779240104E-3</v>
      </c>
    </row>
    <row r="395" spans="1:6" ht="15" thickBot="1">
      <c r="A395" s="15" t="s">
        <v>395</v>
      </c>
      <c r="B395" s="3">
        <v>6519.09</v>
      </c>
      <c r="C395" s="16">
        <f t="shared" si="33"/>
        <v>9.812719259896685E-3</v>
      </c>
      <c r="D395" s="16">
        <v>-6.9634313546339532E-3</v>
      </c>
      <c r="E395">
        <v>393</v>
      </c>
      <c r="F395" s="16">
        <f t="shared" ca="1" si="32"/>
        <v>-1.386700145929769E-2</v>
      </c>
    </row>
    <row r="396" spans="1:6" ht="15" thickBot="1">
      <c r="A396" s="15" t="s">
        <v>396</v>
      </c>
      <c r="B396" s="3">
        <v>6557.25</v>
      </c>
      <c r="C396" s="16">
        <f t="shared" si="33"/>
        <v>-5.8195127530595858E-3</v>
      </c>
      <c r="D396" s="16">
        <v>-7.0445869048475496E-3</v>
      </c>
      <c r="E396">
        <v>394</v>
      </c>
      <c r="F396" s="16">
        <f t="shared" ca="1" si="32"/>
        <v>2.8312408555398454E-2</v>
      </c>
    </row>
    <row r="397" spans="1:6" ht="15" thickBot="1">
      <c r="A397" s="15" t="s">
        <v>397</v>
      </c>
      <c r="B397" s="3">
        <v>6374.23</v>
      </c>
      <c r="C397" s="16">
        <f t="shared" si="33"/>
        <v>2.8712487625956351E-2</v>
      </c>
      <c r="D397" s="16">
        <v>-7.0455271797553731E-3</v>
      </c>
      <c r="E397">
        <v>395</v>
      </c>
      <c r="F397" s="16">
        <f t="shared" ca="1" si="32"/>
        <v>5.3052358386001384E-2</v>
      </c>
    </row>
    <row r="398" spans="1:6" ht="15" thickBot="1">
      <c r="A398" s="15" t="s">
        <v>398</v>
      </c>
      <c r="B398" s="3">
        <v>6230.61</v>
      </c>
      <c r="C398" s="16">
        <f t="shared" si="33"/>
        <v>2.3050712530554796E-2</v>
      </c>
      <c r="D398" s="16">
        <v>-7.0691050634630326E-3</v>
      </c>
      <c r="E398">
        <v>396</v>
      </c>
      <c r="F398" s="16">
        <f t="shared" ca="1" si="32"/>
        <v>-5.3397111543521244E-3</v>
      </c>
    </row>
    <row r="399" spans="1:6" ht="15" thickBot="1">
      <c r="A399" s="15" t="s">
        <v>399</v>
      </c>
      <c r="B399" s="3">
        <v>6151.56</v>
      </c>
      <c r="C399" s="16">
        <f t="shared" si="33"/>
        <v>1.2850398923199835E-2</v>
      </c>
      <c r="D399" s="16">
        <v>-7.1254335409888236E-3</v>
      </c>
      <c r="E399">
        <v>397</v>
      </c>
      <c r="F399" s="16">
        <f t="shared" ca="1" si="32"/>
        <v>-3.1360054909725037E-2</v>
      </c>
    </row>
    <row r="400" spans="1:6" ht="15" thickBot="1">
      <c r="A400" s="15" t="s">
        <v>400</v>
      </c>
      <c r="B400" s="3">
        <v>6190.86</v>
      </c>
      <c r="C400" s="16">
        <f t="shared" si="33"/>
        <v>-6.3480679582480493E-3</v>
      </c>
      <c r="D400" s="16">
        <v>-7.3297232422236958E-3</v>
      </c>
      <c r="E400">
        <v>398</v>
      </c>
      <c r="F400" s="16">
        <f t="shared" ca="1" si="32"/>
        <v>1.7634456002811747E-2</v>
      </c>
    </row>
    <row r="401" spans="1:6" ht="15" thickBot="1">
      <c r="A401" s="15" t="s">
        <v>401</v>
      </c>
      <c r="B401" s="3">
        <v>6156.09</v>
      </c>
      <c r="C401" s="16">
        <f t="shared" si="33"/>
        <v>5.6480655740900332E-3</v>
      </c>
      <c r="D401" s="16">
        <v>-7.3907325377806643E-3</v>
      </c>
      <c r="E401">
        <v>399</v>
      </c>
      <c r="F401" s="16">
        <f t="shared" ca="1" si="32"/>
        <v>-3.2878959782671809E-2</v>
      </c>
    </row>
    <row r="402" spans="1:6" ht="15" thickBot="1">
      <c r="A402" s="15" t="s">
        <v>402</v>
      </c>
      <c r="B402" s="3">
        <v>6052.07</v>
      </c>
      <c r="C402" s="16">
        <f t="shared" si="33"/>
        <v>1.7187507745283881E-2</v>
      </c>
      <c r="D402" s="16">
        <v>-7.5900071528862689E-3</v>
      </c>
      <c r="E402">
        <v>400</v>
      </c>
      <c r="F402" s="16">
        <f t="shared" ca="1" si="32"/>
        <v>2.962203971696642E-2</v>
      </c>
    </row>
    <row r="403" spans="1:6" ht="15" thickBot="1">
      <c r="A403" s="15" t="s">
        <v>403</v>
      </c>
      <c r="B403" s="3">
        <v>5940.44</v>
      </c>
      <c r="C403" s="16">
        <f t="shared" si="33"/>
        <v>1.8791537327201402E-2</v>
      </c>
      <c r="D403" s="16">
        <v>-7.6173446158418479E-3</v>
      </c>
      <c r="E403">
        <v>401</v>
      </c>
      <c r="F403" s="16">
        <f t="shared" ca="1" si="32"/>
        <v>2.8742075347212327E-2</v>
      </c>
    </row>
    <row r="404" spans="1:6" ht="15" thickBot="1">
      <c r="A404" s="15" t="s">
        <v>404</v>
      </c>
      <c r="B404" s="3">
        <v>5841.24</v>
      </c>
      <c r="C404" s="16">
        <f t="shared" ref="C404:C419" si="34">B403/B404-1</f>
        <v>1.698269545507447E-2</v>
      </c>
      <c r="D404" s="16">
        <v>-7.7392617997713575E-3</v>
      </c>
      <c r="E404">
        <v>402</v>
      </c>
      <c r="F404" s="16">
        <f t="shared" ca="1" si="32"/>
        <v>3.3828734301419403E-2</v>
      </c>
    </row>
    <row r="405" spans="1:6" ht="15" thickBot="1">
      <c r="A405" s="15" t="s">
        <v>405</v>
      </c>
      <c r="B405" s="3">
        <v>5861.99</v>
      </c>
      <c r="C405" s="16">
        <f t="shared" si="34"/>
        <v>-3.5397535649156486E-3</v>
      </c>
      <c r="D405" s="16">
        <v>-7.7570077984004948E-3</v>
      </c>
      <c r="E405">
        <v>403</v>
      </c>
      <c r="F405" s="16">
        <f t="shared" ca="1" si="32"/>
        <v>-6.2375483389355635E-3</v>
      </c>
    </row>
    <row r="406" spans="1:6" ht="15" thickBot="1">
      <c r="A406" s="15" t="s">
        <v>406</v>
      </c>
      <c r="B406" s="3">
        <v>5846.67</v>
      </c>
      <c r="C406" s="16">
        <f t="shared" si="34"/>
        <v>2.620294971325432E-3</v>
      </c>
      <c r="D406" s="16">
        <v>-7.7838827838828673E-3</v>
      </c>
      <c r="E406">
        <v>404</v>
      </c>
      <c r="F406" s="16">
        <f t="shared" ca="1" si="32"/>
        <v>1.5909200581342802E-2</v>
      </c>
    </row>
    <row r="407" spans="1:6" ht="15" thickBot="1">
      <c r="A407" s="15" t="s">
        <v>407</v>
      </c>
      <c r="B407" s="3">
        <v>5840.7</v>
      </c>
      <c r="C407" s="16">
        <f t="shared" si="34"/>
        <v>1.0221377574606283E-3</v>
      </c>
      <c r="D407" s="16">
        <v>-7.7982535470193515E-3</v>
      </c>
      <c r="E407">
        <v>405</v>
      </c>
      <c r="F407" s="16">
        <f t="shared" ca="1" si="32"/>
        <v>5.4413663984753053E-3</v>
      </c>
    </row>
    <row r="408" spans="1:6" ht="15" thickBot="1">
      <c r="A408" s="15" t="s">
        <v>408</v>
      </c>
      <c r="B408" s="3">
        <v>5770.95</v>
      </c>
      <c r="C408" s="16">
        <f t="shared" si="34"/>
        <v>1.2086398253320585E-2</v>
      </c>
      <c r="D408" s="16">
        <v>-8.0998738485705823E-3</v>
      </c>
      <c r="E408">
        <v>406</v>
      </c>
      <c r="F408" s="16">
        <f t="shared" ca="1" si="32"/>
        <v>1.1249572419393453E-2</v>
      </c>
    </row>
    <row r="409" spans="1:6" ht="15" thickBot="1">
      <c r="A409" s="15" t="s">
        <v>409</v>
      </c>
      <c r="B409" s="3">
        <v>6002.97</v>
      </c>
      <c r="C409" s="16">
        <f t="shared" si="34"/>
        <v>-3.8650867820428925E-2</v>
      </c>
      <c r="D409" s="16">
        <v>-8.101082864169884E-3</v>
      </c>
      <c r="E409">
        <v>407</v>
      </c>
      <c r="F409" s="16">
        <f t="shared" ca="1" si="32"/>
        <v>-1.9155388677169885E-2</v>
      </c>
    </row>
    <row r="410" spans="1:6" ht="15" thickBot="1">
      <c r="A410" s="15" t="s">
        <v>410</v>
      </c>
      <c r="B410" s="3">
        <v>5899.25</v>
      </c>
      <c r="C410" s="16">
        <f t="shared" si="34"/>
        <v>1.758189600372928E-2</v>
      </c>
      <c r="D410" s="16">
        <v>-8.1780323729484516E-3</v>
      </c>
      <c r="E410">
        <v>408</v>
      </c>
      <c r="F410" s="16">
        <f t="shared" ca="1" si="32"/>
        <v>-4.7267754150067523E-2</v>
      </c>
    </row>
    <row r="411" spans="1:6" ht="15" thickBot="1">
      <c r="A411" s="15" t="s">
        <v>411</v>
      </c>
      <c r="B411" s="3">
        <v>6145.74</v>
      </c>
      <c r="C411" s="16">
        <f t="shared" si="34"/>
        <v>-4.0107456547136655E-2</v>
      </c>
      <c r="D411" s="16">
        <v>-8.1808963826374148E-3</v>
      </c>
      <c r="E411">
        <v>409</v>
      </c>
      <c r="F411" s="16">
        <f t="shared" ca="1" si="32"/>
        <v>2.3777902122471509E-2</v>
      </c>
    </row>
    <row r="412" spans="1:6" ht="15" thickBot="1">
      <c r="A412" s="15" t="s">
        <v>412</v>
      </c>
      <c r="B412" s="3">
        <v>6251.35</v>
      </c>
      <c r="C412" s="16">
        <f t="shared" si="34"/>
        <v>-1.6893950906604283E-2</v>
      </c>
      <c r="D412" s="16">
        <v>-8.2063440744332139E-3</v>
      </c>
      <c r="E412">
        <v>410</v>
      </c>
      <c r="F412" s="16">
        <f t="shared" ca="1" si="32"/>
        <v>8.1534691154744304E-3</v>
      </c>
    </row>
    <row r="413" spans="1:6" ht="15" thickBot="1">
      <c r="A413" s="15" t="s">
        <v>413</v>
      </c>
      <c r="B413" s="3">
        <v>6287.57</v>
      </c>
      <c r="C413" s="16">
        <f t="shared" si="34"/>
        <v>-5.7605720492971413E-3</v>
      </c>
      <c r="D413" s="16">
        <v>-8.2713621371357515E-3</v>
      </c>
      <c r="E413">
        <v>411</v>
      </c>
      <c r="F413" s="16">
        <f t="shared" ca="1" si="32"/>
        <v>3.833632202260092E-2</v>
      </c>
    </row>
    <row r="414" spans="1:6" ht="15" thickBot="1">
      <c r="A414" s="15" t="s">
        <v>414</v>
      </c>
      <c r="B414" s="3">
        <v>6223.75</v>
      </c>
      <c r="C414" s="16">
        <f t="shared" si="34"/>
        <v>1.0254267925286165E-2</v>
      </c>
      <c r="D414" s="16">
        <v>-8.4825289344399035E-3</v>
      </c>
      <c r="E414">
        <v>412</v>
      </c>
      <c r="F414" s="16">
        <f t="shared" ca="1" si="32"/>
        <v>-2.1336655747002446E-2</v>
      </c>
    </row>
    <row r="415" spans="1:6" ht="15" thickBot="1">
      <c r="A415" s="15" t="s">
        <v>415</v>
      </c>
      <c r="B415" s="3">
        <v>6085.8</v>
      </c>
      <c r="C415" s="16">
        <f t="shared" si="34"/>
        <v>2.266752111472603E-2</v>
      </c>
      <c r="D415" s="16">
        <v>-8.4886739944963763E-3</v>
      </c>
      <c r="E415">
        <v>413</v>
      </c>
      <c r="F415" s="16">
        <f t="shared" ca="1" si="32"/>
        <v>2.7328364594285228E-3</v>
      </c>
    </row>
    <row r="416" spans="1:6" ht="15" thickBot="1">
      <c r="A416" s="15" t="s">
        <v>416</v>
      </c>
      <c r="B416" s="3">
        <v>6042.32</v>
      </c>
      <c r="C416" s="16">
        <f t="shared" si="34"/>
        <v>7.195911504190633E-3</v>
      </c>
      <c r="D416" s="16">
        <v>-8.6193814683297454E-3</v>
      </c>
      <c r="E416">
        <v>414</v>
      </c>
      <c r="F416" s="16">
        <f t="shared" ca="1" si="32"/>
        <v>-2.7608388202066684E-2</v>
      </c>
    </row>
    <row r="417" spans="1:6" ht="15" thickBot="1">
      <c r="A417" s="15" t="s">
        <v>417</v>
      </c>
      <c r="B417" s="3">
        <v>6198.72</v>
      </c>
      <c r="C417" s="16">
        <f t="shared" si="34"/>
        <v>-2.5231015435444815E-2</v>
      </c>
      <c r="D417" s="16">
        <v>-8.6323300239073975E-3</v>
      </c>
      <c r="E417">
        <v>415</v>
      </c>
      <c r="F417" s="16">
        <f t="shared" ca="1" si="32"/>
        <v>-5.247242436686019E-3</v>
      </c>
    </row>
    <row r="418" spans="1:6" ht="15" thickBot="1">
      <c r="A418" s="15" t="s">
        <v>418</v>
      </c>
      <c r="B418" s="3">
        <v>6199.77</v>
      </c>
      <c r="C418" s="16">
        <f t="shared" si="34"/>
        <v>-1.6936112146093141E-4</v>
      </c>
      <c r="D418" s="16">
        <v>-8.6492686222445769E-3</v>
      </c>
      <c r="E418">
        <v>416</v>
      </c>
      <c r="F418" s="16">
        <f t="shared" ca="1" si="32"/>
        <v>1.5351701890243031E-2</v>
      </c>
    </row>
    <row r="419" spans="1:6" ht="15" thickBot="1">
      <c r="A419" s="15" t="s">
        <v>419</v>
      </c>
      <c r="B419" s="3">
        <v>6321.75</v>
      </c>
      <c r="C419" s="16">
        <f t="shared" si="34"/>
        <v>-1.9295290069996418E-2</v>
      </c>
      <c r="D419" s="16">
        <v>-8.8380546059434462E-3</v>
      </c>
      <c r="E419">
        <v>417</v>
      </c>
      <c r="F419" s="16">
        <f t="shared" ca="1" si="32"/>
        <v>3.3684103866208513E-3</v>
      </c>
    </row>
    <row r="420" spans="1:6" ht="15" thickBot="1">
      <c r="A420" s="15" t="s">
        <v>420</v>
      </c>
      <c r="B420" s="3">
        <v>6131.61</v>
      </c>
      <c r="C420" s="16">
        <f t="shared" ref="C420:C435" si="35">B419/B420-1</f>
        <v>3.1009800036205792E-2</v>
      </c>
      <c r="D420" s="16">
        <v>-8.8605490643108853E-3</v>
      </c>
      <c r="E420">
        <v>418</v>
      </c>
      <c r="F420" s="16">
        <f t="shared" ca="1" si="32"/>
        <v>2.9835299180016549E-2</v>
      </c>
    </row>
    <row r="421" spans="1:6" ht="15" thickBot="1">
      <c r="A421" s="15" t="s">
        <v>421</v>
      </c>
      <c r="B421" s="3">
        <v>5809.11</v>
      </c>
      <c r="C421" s="16">
        <f t="shared" si="35"/>
        <v>5.5516249477114421E-2</v>
      </c>
      <c r="D421" s="16">
        <v>-8.8765042303846631E-3</v>
      </c>
      <c r="E421">
        <v>419</v>
      </c>
      <c r="F421" s="16">
        <f t="shared" ca="1" si="32"/>
        <v>2.3875890230563135E-2</v>
      </c>
    </row>
    <row r="422" spans="1:6" ht="15" thickBot="1">
      <c r="A422" s="15" t="s">
        <v>422</v>
      </c>
      <c r="B422" s="3">
        <v>5857.56</v>
      </c>
      <c r="C422" s="16">
        <f t="shared" si="35"/>
        <v>-8.2713621371357515E-3</v>
      </c>
      <c r="D422" s="16">
        <v>-8.881419706904925E-3</v>
      </c>
      <c r="E422">
        <v>420</v>
      </c>
      <c r="F422" s="16">
        <f t="shared" ca="1" si="32"/>
        <v>1.5119226767149427E-2</v>
      </c>
    </row>
    <row r="423" spans="1:6" ht="15" thickBot="1">
      <c r="A423" s="15" t="s">
        <v>423</v>
      </c>
      <c r="B423" s="3">
        <v>5750.51</v>
      </c>
      <c r="C423" s="16">
        <f t="shared" si="35"/>
        <v>1.8615740169132922E-2</v>
      </c>
      <c r="D423" s="16">
        <v>-8.8830780724691305E-3</v>
      </c>
      <c r="E423">
        <v>421</v>
      </c>
      <c r="F423" s="16">
        <f t="shared" ca="1" si="32"/>
        <v>2.9315619338119884E-2</v>
      </c>
    </row>
    <row r="424" spans="1:6" ht="15" thickBot="1">
      <c r="A424" s="15" t="s">
        <v>424</v>
      </c>
      <c r="B424" s="3">
        <v>5566.24</v>
      </c>
      <c r="C424" s="16">
        <f t="shared" si="35"/>
        <v>3.3104932593635894E-2</v>
      </c>
      <c r="D424" s="16">
        <v>-8.9945107805735613E-3</v>
      </c>
      <c r="E424">
        <v>422</v>
      </c>
      <c r="F424" s="16">
        <f t="shared" ca="1" si="32"/>
        <v>1.1346248272359683E-2</v>
      </c>
    </row>
    <row r="425" spans="1:6" ht="15" thickBot="1">
      <c r="A425" s="15" t="s">
        <v>425</v>
      </c>
      <c r="B425" s="3">
        <v>5564.2</v>
      </c>
      <c r="C425" s="16">
        <f t="shared" si="35"/>
        <v>3.6662952445998265E-4</v>
      </c>
      <c r="D425" s="16">
        <v>-9.1403487727156341E-3</v>
      </c>
      <c r="E425">
        <v>423</v>
      </c>
      <c r="F425" s="16">
        <f t="shared" ca="1" si="32"/>
        <v>-3.7090851366459912E-2</v>
      </c>
    </row>
    <row r="426" spans="1:6" ht="15" thickBot="1">
      <c r="A426" s="15" t="s">
        <v>426</v>
      </c>
      <c r="B426" s="3">
        <v>5634.55</v>
      </c>
      <c r="C426" s="16">
        <f t="shared" si="35"/>
        <v>-1.2485469114658754E-2</v>
      </c>
      <c r="D426" s="16">
        <v>-9.1586065222972746E-3</v>
      </c>
      <c r="E426">
        <v>424</v>
      </c>
      <c r="F426" s="16">
        <f t="shared" ca="1" si="32"/>
        <v>3.1050293266596248E-2</v>
      </c>
    </row>
    <row r="427" spans="1:6" ht="15" thickBot="1">
      <c r="A427" s="15" t="s">
        <v>427</v>
      </c>
      <c r="B427" s="3">
        <v>5685.69</v>
      </c>
      <c r="C427" s="16">
        <f t="shared" si="35"/>
        <v>-8.9945107805735613E-3</v>
      </c>
      <c r="D427" s="16">
        <v>-9.1627806659378974E-3</v>
      </c>
      <c r="E427">
        <v>425</v>
      </c>
      <c r="F427" s="16">
        <f t="shared" ca="1" si="32"/>
        <v>-1.9427522307776158E-2</v>
      </c>
    </row>
    <row r="428" spans="1:6" ht="15" thickBot="1">
      <c r="A428" s="15" t="s">
        <v>428</v>
      </c>
      <c r="B428" s="3">
        <v>5834.63</v>
      </c>
      <c r="C428" s="16">
        <f t="shared" si="35"/>
        <v>-2.5526897164001916E-2</v>
      </c>
      <c r="D428" s="16">
        <v>-9.2517332701748112E-3</v>
      </c>
      <c r="E428">
        <v>426</v>
      </c>
      <c r="F428" s="16">
        <f t="shared" ca="1" si="32"/>
        <v>6.0983664277795356E-2</v>
      </c>
    </row>
    <row r="429" spans="1:6" ht="15" thickBot="1">
      <c r="A429" s="15" t="s">
        <v>429</v>
      </c>
      <c r="B429" s="3">
        <v>5695.49</v>
      </c>
      <c r="C429" s="16">
        <f t="shared" si="35"/>
        <v>2.4429855903530751E-2</v>
      </c>
      <c r="D429" s="16">
        <v>-9.3118669917408026E-3</v>
      </c>
      <c r="E429">
        <v>427</v>
      </c>
      <c r="F429" s="16">
        <f t="shared" ca="1" si="32"/>
        <v>5.9998337543425845E-3</v>
      </c>
    </row>
    <row r="430" spans="1:6" ht="15" thickBot="1">
      <c r="A430" s="15" t="s">
        <v>430</v>
      </c>
      <c r="B430" s="3">
        <v>5553.16</v>
      </c>
      <c r="C430" s="16">
        <f t="shared" si="35"/>
        <v>2.5630451850838121E-2</v>
      </c>
      <c r="D430" s="16">
        <v>-9.4300000792436611E-3</v>
      </c>
      <c r="E430">
        <v>428</v>
      </c>
      <c r="F430" s="16">
        <f t="shared" ca="1" si="32"/>
        <v>2.4051006434146958E-2</v>
      </c>
    </row>
    <row r="431" spans="1:6" ht="15" thickBot="1">
      <c r="A431" s="15" t="s">
        <v>431</v>
      </c>
      <c r="B431" s="3">
        <v>5589.92</v>
      </c>
      <c r="C431" s="16">
        <f t="shared" si="35"/>
        <v>-6.5761227352091334E-3</v>
      </c>
      <c r="D431" s="16">
        <v>-9.487464333428397E-3</v>
      </c>
      <c r="E431">
        <v>429</v>
      </c>
      <c r="F431" s="16">
        <f t="shared" ca="1" si="32"/>
        <v>4.8073415783263775E-2</v>
      </c>
    </row>
    <row r="432" spans="1:6" ht="15" thickBot="1">
      <c r="A432" s="15" t="s">
        <v>432</v>
      </c>
      <c r="B432" s="3">
        <v>5804.03</v>
      </c>
      <c r="C432" s="16">
        <f t="shared" si="35"/>
        <v>-3.6889885131537903E-2</v>
      </c>
      <c r="D432" s="16">
        <v>-9.5222956579937845E-3</v>
      </c>
      <c r="E432">
        <v>430</v>
      </c>
      <c r="F432" s="16">
        <f t="shared" ca="1" si="32"/>
        <v>-1.3675692244076265E-3</v>
      </c>
    </row>
    <row r="433" spans="1:6" ht="15" thickBot="1">
      <c r="A433" s="15" t="s">
        <v>433</v>
      </c>
      <c r="B433" s="3">
        <v>5458.94</v>
      </c>
      <c r="C433" s="16">
        <f t="shared" si="35"/>
        <v>6.3215569322982113E-2</v>
      </c>
      <c r="D433" s="16">
        <v>-9.5613370138878384E-3</v>
      </c>
      <c r="E433">
        <v>431</v>
      </c>
      <c r="F433" s="16">
        <f t="shared" ca="1" si="32"/>
        <v>1.8967693225177423E-2</v>
      </c>
    </row>
    <row r="434" spans="1:6" ht="15" thickBot="1">
      <c r="A434" s="15" t="s">
        <v>434</v>
      </c>
      <c r="B434" s="3">
        <v>5125.79</v>
      </c>
      <c r="C434" s="16">
        <f t="shared" si="35"/>
        <v>6.4994859329000843E-2</v>
      </c>
      <c r="D434" s="16">
        <v>-9.615916554765902E-3</v>
      </c>
      <c r="E434">
        <v>432</v>
      </c>
      <c r="F434" s="16">
        <f t="shared" ca="1" si="32"/>
        <v>1.7866859122615777E-2</v>
      </c>
    </row>
    <row r="435" spans="1:6" ht="15" thickBot="1">
      <c r="A435" s="15" t="s">
        <v>435</v>
      </c>
      <c r="B435" s="3">
        <v>5084.75</v>
      </c>
      <c r="C435" s="16">
        <f t="shared" si="35"/>
        <v>8.071193274005628E-3</v>
      </c>
      <c r="D435" s="16">
        <v>-9.6877556074169702E-3</v>
      </c>
      <c r="E435">
        <v>433</v>
      </c>
      <c r="F435" s="16">
        <f t="shared" ca="1" si="32"/>
        <v>-4.8768122654178625E-3</v>
      </c>
    </row>
    <row r="436" spans="1:6" ht="15" thickBot="1">
      <c r="A436" s="15" t="s">
        <v>436</v>
      </c>
      <c r="B436" s="3">
        <v>4957.5</v>
      </c>
      <c r="C436" s="16">
        <f t="shared" ref="C436:C451" si="36">B435/B436-1</f>
        <v>2.566817952597078E-2</v>
      </c>
      <c r="D436" s="16">
        <v>-9.7976102623686945E-3</v>
      </c>
      <c r="E436">
        <v>434</v>
      </c>
      <c r="F436" s="16">
        <f t="shared" ca="1" si="32"/>
        <v>-4.5692442548367369E-3</v>
      </c>
    </row>
    <row r="437" spans="1:6" ht="15" thickBot="1">
      <c r="A437" s="15" t="s">
        <v>437</v>
      </c>
      <c r="B437" s="3">
        <v>4982.47</v>
      </c>
      <c r="C437" s="16">
        <f t="shared" si="36"/>
        <v>-5.0115705664058874E-3</v>
      </c>
      <c r="D437" s="16">
        <v>-9.8357881528901014E-3</v>
      </c>
      <c r="E437">
        <v>435</v>
      </c>
      <c r="F437" s="16">
        <f t="shared" ca="1" si="32"/>
        <v>2.4221728085105899E-2</v>
      </c>
    </row>
    <row r="438" spans="1:6" ht="15" thickBot="1">
      <c r="A438" s="15" t="s">
        <v>438</v>
      </c>
      <c r="B438" s="3">
        <v>4901.03</v>
      </c>
      <c r="C438" s="16">
        <f t="shared" si="36"/>
        <v>1.6616915219862083E-2</v>
      </c>
      <c r="D438" s="16">
        <v>-9.8492390840563271E-3</v>
      </c>
      <c r="E438">
        <v>436</v>
      </c>
      <c r="F438" s="16">
        <f t="shared" ca="1" si="32"/>
        <v>3.8678963590789116E-3</v>
      </c>
    </row>
    <row r="439" spans="1:6" ht="15" thickBot="1">
      <c r="A439" s="15" t="s">
        <v>439</v>
      </c>
      <c r="B439" s="3">
        <v>4839.3500000000004</v>
      </c>
      <c r="C439" s="16">
        <f t="shared" si="36"/>
        <v>1.2745513343733972E-2</v>
      </c>
      <c r="D439" s="16">
        <v>-1.0081489170141067E-2</v>
      </c>
      <c r="E439">
        <v>437</v>
      </c>
      <c r="F439" s="16">
        <f t="shared" ca="1" si="32"/>
        <v>-1.4584344334682246E-2</v>
      </c>
    </row>
    <row r="440" spans="1:6" ht="15" thickBot="1">
      <c r="A440" s="15" t="s">
        <v>440</v>
      </c>
      <c r="B440" s="3">
        <v>4894.2700000000004</v>
      </c>
      <c r="C440" s="16">
        <f t="shared" si="36"/>
        <v>-1.1221285298931183E-2</v>
      </c>
      <c r="D440" s="16">
        <v>-1.0271045009718205E-2</v>
      </c>
      <c r="E440">
        <v>438</v>
      </c>
      <c r="F440" s="16">
        <f t="shared" ca="1" si="32"/>
        <v>1.6232723379033583E-2</v>
      </c>
    </row>
    <row r="441" spans="1:6" ht="15" thickBot="1">
      <c r="A441" s="15" t="s">
        <v>441</v>
      </c>
      <c r="B441" s="3">
        <v>4851.68</v>
      </c>
      <c r="C441" s="16">
        <f t="shared" si="36"/>
        <v>8.7784025327308779E-3</v>
      </c>
      <c r="D441" s="16">
        <v>-1.0298392120825728E-2</v>
      </c>
      <c r="E441">
        <v>439</v>
      </c>
      <c r="F441" s="16">
        <f t="shared" ca="1" si="32"/>
        <v>-3.2030952765243845E-3</v>
      </c>
    </row>
    <row r="442" spans="1:6" ht="15" thickBot="1">
      <c r="A442" s="15" t="s">
        <v>442</v>
      </c>
      <c r="B442" s="3">
        <v>4860.49</v>
      </c>
      <c r="C442" s="16">
        <f t="shared" si="36"/>
        <v>-1.8125744523699305E-3</v>
      </c>
      <c r="D442" s="16">
        <v>-1.0336565992640101E-2</v>
      </c>
      <c r="E442">
        <v>440</v>
      </c>
      <c r="F442" s="16">
        <f t="shared" ca="1" si="32"/>
        <v>-1.8975148134346788E-2</v>
      </c>
    </row>
    <row r="443" spans="1:6" ht="15" thickBot="1">
      <c r="A443" s="15" t="s">
        <v>443</v>
      </c>
      <c r="B443" s="3">
        <v>4898.3999999999996</v>
      </c>
      <c r="C443" s="16">
        <f t="shared" si="36"/>
        <v>-7.7392617997713575E-3</v>
      </c>
      <c r="D443" s="16">
        <v>-1.0340257002629638E-2</v>
      </c>
      <c r="E443">
        <v>441</v>
      </c>
      <c r="F443" s="16">
        <f t="shared" ca="1" si="32"/>
        <v>-1.0057762519581306E-2</v>
      </c>
    </row>
    <row r="444" spans="1:6" ht="15" thickBot="1">
      <c r="A444" s="15" t="s">
        <v>444</v>
      </c>
      <c r="B444" s="3">
        <v>4822.93</v>
      </c>
      <c r="C444" s="16">
        <f t="shared" si="36"/>
        <v>1.5648164082829208E-2</v>
      </c>
      <c r="D444" s="16">
        <v>-1.0392309690828827E-2</v>
      </c>
      <c r="E444">
        <v>442</v>
      </c>
      <c r="F444" s="16">
        <f t="shared" ca="1" si="32"/>
        <v>-1.8279060191152285E-2</v>
      </c>
    </row>
    <row r="445" spans="1:6" ht="15" thickBot="1">
      <c r="A445" s="15" t="s">
        <v>445</v>
      </c>
      <c r="B445" s="3">
        <v>4752.3900000000003</v>
      </c>
      <c r="C445" s="16">
        <f t="shared" si="36"/>
        <v>1.4843057914017965E-2</v>
      </c>
      <c r="D445" s="16">
        <v>-1.0504311099957864E-2</v>
      </c>
      <c r="E445">
        <v>443</v>
      </c>
      <c r="F445" s="16">
        <f t="shared" ca="1" si="32"/>
        <v>2.5840920584694886E-2</v>
      </c>
    </row>
    <row r="446" spans="1:6" ht="15" thickBot="1">
      <c r="A446" s="15" t="s">
        <v>446</v>
      </c>
      <c r="B446" s="3">
        <v>4797.91</v>
      </c>
      <c r="C446" s="16">
        <f t="shared" si="36"/>
        <v>-9.487464333428397E-3</v>
      </c>
      <c r="D446" s="16">
        <v>-1.0517936145630791E-2</v>
      </c>
      <c r="E446">
        <v>444</v>
      </c>
      <c r="F446" s="16">
        <f t="shared" ca="1" si="32"/>
        <v>2.4224045485633113E-2</v>
      </c>
    </row>
    <row r="447" spans="1:6" ht="15" thickBot="1">
      <c r="A447" s="15" t="s">
        <v>447</v>
      </c>
      <c r="B447" s="3">
        <v>4845.57</v>
      </c>
      <c r="C447" s="16">
        <f t="shared" si="36"/>
        <v>-9.8357881528901014E-3</v>
      </c>
      <c r="D447" s="16">
        <v>-1.0575413046930549E-2</v>
      </c>
      <c r="E447">
        <v>445</v>
      </c>
      <c r="F447" s="16">
        <f t="shared" ca="1" si="32"/>
        <v>7.7817446235580179E-2</v>
      </c>
    </row>
    <row r="448" spans="1:6" ht="15" thickBot="1">
      <c r="A448" s="15" t="s">
        <v>448</v>
      </c>
      <c r="B448" s="3">
        <v>4835.5200000000004</v>
      </c>
      <c r="C448" s="16">
        <f t="shared" si="36"/>
        <v>2.0783700615443212E-3</v>
      </c>
      <c r="D448" s="16">
        <v>-1.0854386666767413E-2</v>
      </c>
      <c r="E448">
        <v>446</v>
      </c>
      <c r="F448" s="16">
        <f t="shared" ca="1" si="32"/>
        <v>-1.7403637722018726E-2</v>
      </c>
    </row>
    <row r="449" spans="1:6" ht="15" thickBot="1">
      <c r="A449" s="15" t="s">
        <v>449</v>
      </c>
      <c r="B449" s="3">
        <v>4779.3500000000004</v>
      </c>
      <c r="C449" s="16">
        <f t="shared" si="36"/>
        <v>1.1752644188017136E-2</v>
      </c>
      <c r="D449" s="16">
        <v>-1.1018138430722857E-2</v>
      </c>
      <c r="E449">
        <v>447</v>
      </c>
      <c r="F449" s="16">
        <f t="shared" ca="1" si="32"/>
        <v>-4.2979567649820147E-3</v>
      </c>
    </row>
    <row r="450" spans="1:6" ht="15" thickBot="1">
      <c r="A450" s="15" t="s">
        <v>450</v>
      </c>
      <c r="B450" s="3">
        <v>4720.55</v>
      </c>
      <c r="C450" s="16">
        <f t="shared" si="36"/>
        <v>1.2456175657497681E-2</v>
      </c>
      <c r="D450" s="16">
        <v>-1.1077795421682635E-2</v>
      </c>
      <c r="E450">
        <v>448</v>
      </c>
      <c r="F450" s="16">
        <f t="shared" ca="1" si="32"/>
        <v>3.5142315447286618E-2</v>
      </c>
    </row>
    <row r="451" spans="1:6" ht="15" thickBot="1">
      <c r="A451" s="15" t="s">
        <v>451</v>
      </c>
      <c r="B451" s="3">
        <v>4654.24</v>
      </c>
      <c r="C451" s="16">
        <f t="shared" si="36"/>
        <v>1.4247224036577411E-2</v>
      </c>
      <c r="D451" s="16">
        <v>-1.1107218580963529E-2</v>
      </c>
      <c r="E451">
        <v>449</v>
      </c>
      <c r="F451" s="16">
        <f t="shared" ref="F451:F514" ca="1" si="37">_xlfn.NORM.INV(RAND(),L$3,L$4)</f>
        <v>2.7937795255685721E-2</v>
      </c>
    </row>
    <row r="452" spans="1:6" ht="15" thickBot="1">
      <c r="A452" s="15" t="s">
        <v>452</v>
      </c>
      <c r="B452" s="3">
        <v>4702.54</v>
      </c>
      <c r="C452" s="16">
        <f t="shared" ref="C452:C467" si="38">B451/B452-1</f>
        <v>-1.0271045009718205E-2</v>
      </c>
      <c r="D452" s="16">
        <v>-1.1111592310976026E-2</v>
      </c>
      <c r="E452">
        <v>450</v>
      </c>
      <c r="F452" s="16">
        <f t="shared" ca="1" si="37"/>
        <v>1.6375625023055686E-3</v>
      </c>
    </row>
    <row r="453" spans="1:6" ht="15" thickBot="1">
      <c r="A453" s="15" t="s">
        <v>453</v>
      </c>
      <c r="B453" s="3">
        <v>4698.66</v>
      </c>
      <c r="C453" s="16">
        <f t="shared" si="38"/>
        <v>8.2576734643491356E-4</v>
      </c>
      <c r="D453" s="16">
        <v>-1.1116819362388286E-2</v>
      </c>
      <c r="E453">
        <v>451</v>
      </c>
      <c r="F453" s="16">
        <f t="shared" ca="1" si="37"/>
        <v>1.1669232494642599E-2</v>
      </c>
    </row>
    <row r="454" spans="1:6" ht="15" thickBot="1">
      <c r="A454" s="15" t="s">
        <v>454</v>
      </c>
      <c r="B454" s="3">
        <v>4687.87</v>
      </c>
      <c r="C454" s="16">
        <f t="shared" si="38"/>
        <v>2.3016849869983425E-3</v>
      </c>
      <c r="D454" s="16">
        <v>-1.1126956300582247E-2</v>
      </c>
      <c r="E454">
        <v>452</v>
      </c>
      <c r="F454" s="16">
        <f t="shared" ca="1" si="37"/>
        <v>4.4328683017769419E-2</v>
      </c>
    </row>
    <row r="455" spans="1:6" ht="15" thickBot="1">
      <c r="A455" s="15" t="s">
        <v>455</v>
      </c>
      <c r="B455" s="3">
        <v>4379.6400000000003</v>
      </c>
      <c r="C455" s="16">
        <f t="shared" si="38"/>
        <v>7.0377930606168482E-2</v>
      </c>
      <c r="D455" s="16">
        <v>-1.1196897331849032E-2</v>
      </c>
      <c r="E455">
        <v>453</v>
      </c>
      <c r="F455" s="16">
        <f t="shared" ca="1" si="37"/>
        <v>-8.4980372444564689E-3</v>
      </c>
    </row>
    <row r="456" spans="1:6" ht="15" thickBot="1">
      <c r="A456" s="15" t="s">
        <v>456</v>
      </c>
      <c r="B456" s="3">
        <v>4304.57</v>
      </c>
      <c r="C456" s="16">
        <f t="shared" si="38"/>
        <v>1.7439604885040927E-2</v>
      </c>
      <c r="D456" s="16">
        <v>-1.1221285298931183E-2</v>
      </c>
      <c r="E456">
        <v>454</v>
      </c>
      <c r="F456" s="16">
        <f t="shared" ca="1" si="37"/>
        <v>-1.6092291671998403E-2</v>
      </c>
    </row>
    <row r="457" spans="1:6" ht="15" thickBot="1">
      <c r="A457" s="15" t="s">
        <v>457</v>
      </c>
      <c r="B457" s="3">
        <v>4267.96</v>
      </c>
      <c r="C457" s="16">
        <f t="shared" si="38"/>
        <v>8.5778685835855573E-3</v>
      </c>
      <c r="D457" s="16">
        <v>-1.1229907273750284E-2</v>
      </c>
      <c r="E457">
        <v>455</v>
      </c>
      <c r="F457" s="16">
        <f t="shared" ca="1" si="37"/>
        <v>-2.8626466991475901E-2</v>
      </c>
    </row>
    <row r="458" spans="1:6" ht="15" thickBot="1">
      <c r="A458" s="15" t="s">
        <v>458</v>
      </c>
      <c r="B458" s="3">
        <v>4173.49</v>
      </c>
      <c r="C458" s="16">
        <f t="shared" si="38"/>
        <v>2.2635731725725972E-2</v>
      </c>
      <c r="D458" s="16">
        <v>-1.1458236190120874E-2</v>
      </c>
      <c r="E458">
        <v>456</v>
      </c>
      <c r="F458" s="16">
        <f t="shared" ca="1" si="37"/>
        <v>-1.5174205178413936E-2</v>
      </c>
    </row>
    <row r="459" spans="1:6" ht="15" thickBot="1">
      <c r="A459" s="15" t="s">
        <v>459</v>
      </c>
      <c r="B459" s="3">
        <v>4210.8</v>
      </c>
      <c r="C459" s="16">
        <f t="shared" si="38"/>
        <v>-8.8605490643108853E-3</v>
      </c>
      <c r="D459" s="16">
        <v>-1.1589755247404798E-2</v>
      </c>
      <c r="E459">
        <v>457</v>
      </c>
      <c r="F459" s="16">
        <f t="shared" ca="1" si="37"/>
        <v>-5.9054990015798879E-3</v>
      </c>
    </row>
    <row r="460" spans="1:6" ht="15" thickBot="1">
      <c r="A460" s="15" t="s">
        <v>460</v>
      </c>
      <c r="B460" s="3">
        <v>4245.5200000000004</v>
      </c>
      <c r="C460" s="16">
        <f t="shared" si="38"/>
        <v>-8.1780323729484516E-3</v>
      </c>
      <c r="D460" s="16">
        <v>-1.1763825243218062E-2</v>
      </c>
      <c r="E460">
        <v>458</v>
      </c>
      <c r="F460" s="16">
        <f t="shared" ca="1" si="37"/>
        <v>1.50741780900055E-2</v>
      </c>
    </row>
    <row r="461" spans="1:6" ht="15" thickBot="1">
      <c r="A461" s="15" t="s">
        <v>461</v>
      </c>
      <c r="B461" s="3">
        <v>4206.72</v>
      </c>
      <c r="C461" s="16">
        <f t="shared" si="38"/>
        <v>9.2233378974593272E-3</v>
      </c>
      <c r="D461" s="16">
        <v>-1.1960773639637101E-2</v>
      </c>
      <c r="E461">
        <v>459</v>
      </c>
      <c r="F461" s="16">
        <f t="shared" ca="1" si="37"/>
        <v>1.3421160313799599E-2</v>
      </c>
    </row>
    <row r="462" spans="1:6" ht="15" thickBot="1">
      <c r="A462" s="15" t="s">
        <v>462</v>
      </c>
      <c r="B462" s="3">
        <v>4239.01</v>
      </c>
      <c r="C462" s="16">
        <f t="shared" si="38"/>
        <v>-7.6173446158418479E-3</v>
      </c>
      <c r="D462" s="16">
        <v>-1.2092538327264757E-2</v>
      </c>
      <c r="E462">
        <v>460</v>
      </c>
      <c r="F462" s="16">
        <f t="shared" ca="1" si="37"/>
        <v>3.5061455903801074E-2</v>
      </c>
    </row>
    <row r="463" spans="1:6" ht="15" thickBot="1">
      <c r="A463" s="15" t="s">
        <v>463</v>
      </c>
      <c r="B463" s="3">
        <v>4226.92</v>
      </c>
      <c r="C463" s="16">
        <f t="shared" si="38"/>
        <v>2.8602386607743391E-3</v>
      </c>
      <c r="D463" s="16">
        <v>-1.2162884529484441E-2</v>
      </c>
      <c r="E463">
        <v>461</v>
      </c>
      <c r="F463" s="16">
        <f t="shared" ca="1" si="37"/>
        <v>-4.5964812798520847E-2</v>
      </c>
    </row>
    <row r="464" spans="1:6" ht="15" thickBot="1">
      <c r="A464" s="15" t="s">
        <v>464</v>
      </c>
      <c r="B464" s="3">
        <v>4299.1499999999996</v>
      </c>
      <c r="C464" s="16">
        <f t="shared" si="38"/>
        <v>-1.680099554563097E-2</v>
      </c>
      <c r="D464" s="16">
        <v>-1.2178241628271191E-2</v>
      </c>
      <c r="E464">
        <v>462</v>
      </c>
      <c r="F464" s="16">
        <f t="shared" ca="1" si="37"/>
        <v>-3.8195290088746711E-2</v>
      </c>
    </row>
    <row r="465" spans="1:6" ht="15" thickBot="1">
      <c r="A465" s="15" t="s">
        <v>465</v>
      </c>
      <c r="B465" s="3">
        <v>4199.16</v>
      </c>
      <c r="C465" s="16">
        <f t="shared" si="38"/>
        <v>2.3811905238190434E-2</v>
      </c>
      <c r="D465" s="16">
        <v>-1.223534585663133E-2</v>
      </c>
      <c r="E465">
        <v>463</v>
      </c>
      <c r="F465" s="16">
        <f t="shared" ca="1" si="37"/>
        <v>-7.2532621583626484E-3</v>
      </c>
    </row>
    <row r="466" spans="1:6" ht="15" thickBot="1">
      <c r="A466" s="15" t="s">
        <v>466</v>
      </c>
      <c r="B466" s="3">
        <v>4202.54</v>
      </c>
      <c r="C466" s="16">
        <f t="shared" si="38"/>
        <v>-8.0427550957284932E-4</v>
      </c>
      <c r="D466" s="16">
        <v>-1.2280031979784889E-2</v>
      </c>
      <c r="E466">
        <v>464</v>
      </c>
      <c r="F466" s="16">
        <f t="shared" ca="1" si="37"/>
        <v>4.323194705777849E-2</v>
      </c>
    </row>
    <row r="467" spans="1:6" ht="15" thickBot="1">
      <c r="A467" s="15" t="s">
        <v>467</v>
      </c>
      <c r="B467" s="3">
        <v>4255.22</v>
      </c>
      <c r="C467" s="16">
        <f t="shared" si="38"/>
        <v>-1.2380088456061089E-2</v>
      </c>
      <c r="D467" s="16">
        <v>-1.2380088456061089E-2</v>
      </c>
      <c r="E467">
        <v>465</v>
      </c>
      <c r="F467" s="16">
        <f t="shared" ca="1" si="37"/>
        <v>-1.2139947048456733E-2</v>
      </c>
    </row>
    <row r="468" spans="1:6" ht="15" thickBot="1">
      <c r="A468" s="15" t="s">
        <v>468</v>
      </c>
      <c r="B468" s="3">
        <v>4159.96</v>
      </c>
      <c r="C468" s="16">
        <f t="shared" ref="C468:C483" si="39">B467/B468-1</f>
        <v>2.2899258646717824E-2</v>
      </c>
      <c r="D468" s="16">
        <v>-1.2485469114658754E-2</v>
      </c>
      <c r="E468">
        <v>466</v>
      </c>
      <c r="F468" s="16">
        <f t="shared" ca="1" si="37"/>
        <v>4.0831453559263764E-2</v>
      </c>
    </row>
    <row r="469" spans="1:6" ht="15" thickBot="1">
      <c r="A469" s="15" t="s">
        <v>469</v>
      </c>
      <c r="B469" s="3">
        <v>4152.99</v>
      </c>
      <c r="C469" s="16">
        <f t="shared" si="39"/>
        <v>1.6783088810712332E-3</v>
      </c>
      <c r="D469" s="16">
        <v>-1.2663710951434481E-2</v>
      </c>
      <c r="E469">
        <v>467</v>
      </c>
      <c r="F469" s="16">
        <f t="shared" ca="1" si="37"/>
        <v>-2.6557052088166819E-2</v>
      </c>
    </row>
    <row r="470" spans="1:6" ht="15" thickBot="1">
      <c r="A470" s="15" t="s">
        <v>470</v>
      </c>
      <c r="B470" s="3">
        <v>4179.6099999999997</v>
      </c>
      <c r="C470" s="16">
        <f t="shared" si="39"/>
        <v>-6.3690152909002817E-3</v>
      </c>
      <c r="D470" s="16">
        <v>-1.2803316512486229E-2</v>
      </c>
      <c r="E470">
        <v>468</v>
      </c>
      <c r="F470" s="16">
        <f t="shared" ca="1" si="37"/>
        <v>1.3288022388545543E-2</v>
      </c>
    </row>
    <row r="471" spans="1:6" ht="15" thickBot="1">
      <c r="A471" s="15" t="s">
        <v>471</v>
      </c>
      <c r="B471" s="3">
        <v>4223.9799999999996</v>
      </c>
      <c r="C471" s="16">
        <f t="shared" si="39"/>
        <v>-1.0504311099957864E-2</v>
      </c>
      <c r="D471" s="16">
        <v>-1.3081460800648537E-2</v>
      </c>
      <c r="E471">
        <v>469</v>
      </c>
      <c r="F471" s="16">
        <f t="shared" ca="1" si="37"/>
        <v>4.0144106751930551E-2</v>
      </c>
    </row>
    <row r="472" spans="1:6" ht="15" thickBot="1">
      <c r="A472" s="15" t="s">
        <v>472</v>
      </c>
      <c r="B472" s="3">
        <v>4223.24</v>
      </c>
      <c r="C472" s="16">
        <f t="shared" si="39"/>
        <v>1.7522092043065207E-4</v>
      </c>
      <c r="D472" s="16">
        <v>-1.3444598980064892E-2</v>
      </c>
      <c r="E472">
        <v>470</v>
      </c>
      <c r="F472" s="16">
        <f t="shared" ca="1" si="37"/>
        <v>4.009964963557433E-3</v>
      </c>
    </row>
    <row r="473" spans="1:6" ht="15" thickBot="1">
      <c r="A473" s="15" t="s">
        <v>473</v>
      </c>
      <c r="B473" s="3">
        <v>4167.2700000000004</v>
      </c>
      <c r="C473" s="16">
        <f t="shared" si="39"/>
        <v>1.3430855212165138E-2</v>
      </c>
      <c r="D473" s="16">
        <v>-1.3522149349721624E-2</v>
      </c>
      <c r="E473">
        <v>471</v>
      </c>
      <c r="F473" s="16">
        <f t="shared" ca="1" si="37"/>
        <v>1.2579363630705952E-2</v>
      </c>
    </row>
    <row r="474" spans="1:6" ht="15" thickBot="1">
      <c r="A474" s="15" t="s">
        <v>474</v>
      </c>
      <c r="B474" s="3">
        <v>4201.3</v>
      </c>
      <c r="C474" s="16">
        <f t="shared" si="39"/>
        <v>-8.0998738485705823E-3</v>
      </c>
      <c r="D474" s="16">
        <v>-1.3527464312413251E-2</v>
      </c>
      <c r="E474">
        <v>472</v>
      </c>
      <c r="F474" s="16">
        <f t="shared" ca="1" si="37"/>
        <v>-2.7880872185080544E-3</v>
      </c>
    </row>
    <row r="475" spans="1:6" ht="15" thickBot="1">
      <c r="A475" s="15" t="s">
        <v>475</v>
      </c>
      <c r="B475" s="3">
        <v>4280.74</v>
      </c>
      <c r="C475" s="16">
        <f t="shared" si="39"/>
        <v>-1.8557539117068478E-2</v>
      </c>
      <c r="D475" s="16">
        <v>-1.3787895630574809E-2</v>
      </c>
      <c r="E475">
        <v>473</v>
      </c>
      <c r="F475" s="16">
        <f t="shared" ca="1" si="37"/>
        <v>-1.7680959244271561E-2</v>
      </c>
    </row>
    <row r="476" spans="1:6" ht="15" thickBot="1">
      <c r="A476" s="15" t="s">
        <v>476</v>
      </c>
      <c r="B476" s="3">
        <v>4464.46</v>
      </c>
      <c r="C476" s="16">
        <f t="shared" si="39"/>
        <v>-4.115167343866899E-2</v>
      </c>
      <c r="D476" s="16">
        <v>-1.3873187172519397E-2</v>
      </c>
      <c r="E476">
        <v>474</v>
      </c>
      <c r="F476" s="16">
        <f t="shared" ca="1" si="37"/>
        <v>-2.4567385844415899E-2</v>
      </c>
    </row>
    <row r="477" spans="1:6" ht="15" thickBot="1">
      <c r="A477" s="15" t="s">
        <v>477</v>
      </c>
      <c r="B477" s="3">
        <v>4346.3100000000004</v>
      </c>
      <c r="C477" s="16">
        <f t="shared" si="39"/>
        <v>2.7183979053495788E-2</v>
      </c>
      <c r="D477" s="16">
        <v>-1.4040458786822252E-2</v>
      </c>
      <c r="E477">
        <v>475</v>
      </c>
      <c r="F477" s="16">
        <f t="shared" ca="1" si="37"/>
        <v>2.4081615654186428E-2</v>
      </c>
    </row>
    <row r="478" spans="1:6" ht="15" thickBot="1">
      <c r="A478" s="15" t="s">
        <v>478</v>
      </c>
      <c r="B478" s="3">
        <v>4284.18</v>
      </c>
      <c r="C478" s="16">
        <f t="shared" si="39"/>
        <v>1.4502191784658836E-2</v>
      </c>
      <c r="D478" s="16">
        <v>-1.425071992849436E-2</v>
      </c>
      <c r="E478">
        <v>476</v>
      </c>
      <c r="F478" s="16">
        <f t="shared" ca="1" si="37"/>
        <v>-2.424344622863854E-2</v>
      </c>
    </row>
    <row r="479" spans="1:6" ht="15" thickBot="1">
      <c r="A479" s="15" t="s">
        <v>479</v>
      </c>
      <c r="B479" s="3">
        <v>4312.93</v>
      </c>
      <c r="C479" s="16">
        <f t="shared" si="39"/>
        <v>-6.6660019986413133E-3</v>
      </c>
      <c r="D479" s="16">
        <v>-1.4488318653988363E-2</v>
      </c>
      <c r="E479">
        <v>477</v>
      </c>
      <c r="F479" s="16">
        <f t="shared" ca="1" si="37"/>
        <v>-1.9611661618607515E-2</v>
      </c>
    </row>
    <row r="480" spans="1:6" ht="15" thickBot="1">
      <c r="A480" s="15" t="s">
        <v>480</v>
      </c>
      <c r="B480" s="3">
        <v>4272.34</v>
      </c>
      <c r="C480" s="16">
        <f t="shared" si="39"/>
        <v>9.5006483566382194E-3</v>
      </c>
      <c r="D480" s="16">
        <v>-1.4646729968558203E-2</v>
      </c>
      <c r="E480">
        <v>478</v>
      </c>
      <c r="F480" s="16">
        <f t="shared" ca="1" si="37"/>
        <v>-5.618735476667127E-2</v>
      </c>
    </row>
    <row r="481" spans="1:6" ht="15" thickBot="1">
      <c r="A481" s="15" t="s">
        <v>481</v>
      </c>
      <c r="B481" s="3">
        <v>4178.76</v>
      </c>
      <c r="C481" s="16">
        <f t="shared" si="39"/>
        <v>2.2394203065024154E-2</v>
      </c>
      <c r="D481" s="16">
        <v>-1.4661194042276837E-2</v>
      </c>
      <c r="E481">
        <v>479</v>
      </c>
      <c r="F481" s="16">
        <f t="shared" ca="1" si="37"/>
        <v>1.358987523120609E-2</v>
      </c>
    </row>
    <row r="482" spans="1:6" ht="15" thickBot="1">
      <c r="A482" s="15" t="s">
        <v>482</v>
      </c>
      <c r="B482" s="3">
        <v>4225.57</v>
      </c>
      <c r="C482" s="16">
        <f t="shared" si="39"/>
        <v>-1.1077795421682635E-2</v>
      </c>
      <c r="D482" s="16">
        <v>-1.4777509646883291E-2</v>
      </c>
      <c r="E482">
        <v>480</v>
      </c>
      <c r="F482" s="16">
        <f t="shared" ca="1" si="37"/>
        <v>4.0062992822583056E-2</v>
      </c>
    </row>
    <row r="483" spans="1:6" ht="15" thickBot="1">
      <c r="A483" s="15" t="s">
        <v>483</v>
      </c>
      <c r="B483" s="3">
        <v>4288.95</v>
      </c>
      <c r="C483" s="16">
        <f t="shared" si="39"/>
        <v>-1.4777509646883291E-2</v>
      </c>
      <c r="D483" s="16">
        <v>-1.4945016179693016E-2</v>
      </c>
      <c r="E483">
        <v>481</v>
      </c>
      <c r="F483" s="16">
        <f t="shared" ca="1" si="37"/>
        <v>-1.5360235932207967E-2</v>
      </c>
    </row>
    <row r="484" spans="1:6" ht="15" thickBot="1">
      <c r="A484" s="15" t="s">
        <v>484</v>
      </c>
      <c r="B484" s="3">
        <v>4354.72</v>
      </c>
      <c r="C484" s="16">
        <f t="shared" ref="C484:C499" si="40">B483/B484-1</f>
        <v>-1.5103152441488854E-2</v>
      </c>
      <c r="D484" s="16">
        <v>-1.5103152441488854E-2</v>
      </c>
      <c r="E484">
        <v>482</v>
      </c>
      <c r="F484" s="16">
        <f t="shared" ca="1" si="37"/>
        <v>5.0281192178320147E-3</v>
      </c>
    </row>
    <row r="485" spans="1:6" ht="15" thickBot="1">
      <c r="A485" s="15" t="s">
        <v>485</v>
      </c>
      <c r="B485" s="3">
        <v>4403.72</v>
      </c>
      <c r="C485" s="16">
        <f t="shared" si="40"/>
        <v>-1.1126956300582247E-2</v>
      </c>
      <c r="D485" s="16">
        <v>-1.5264263918475462E-2</v>
      </c>
      <c r="E485">
        <v>483</v>
      </c>
      <c r="F485" s="16">
        <f t="shared" ca="1" si="37"/>
        <v>3.4420313587729026E-2</v>
      </c>
    </row>
    <row r="486" spans="1:6" ht="15" thickBot="1">
      <c r="A486" s="15" t="s">
        <v>486</v>
      </c>
      <c r="B486" s="3">
        <v>4224.68</v>
      </c>
      <c r="C486" s="16">
        <f t="shared" si="40"/>
        <v>4.23795411723491E-2</v>
      </c>
      <c r="D486" s="16">
        <v>-1.5495555661562355E-2</v>
      </c>
      <c r="E486">
        <v>484</v>
      </c>
      <c r="F486" s="16">
        <f t="shared" ca="1" si="37"/>
        <v>1.0892120834007622E-2</v>
      </c>
    </row>
    <row r="487" spans="1:6" ht="15" thickBot="1">
      <c r="A487" s="15" t="s">
        <v>487</v>
      </c>
      <c r="B487" s="3">
        <v>4274.97</v>
      </c>
      <c r="C487" s="16">
        <f t="shared" si="40"/>
        <v>-1.1763825243218062E-2</v>
      </c>
      <c r="D487" s="16">
        <v>-1.5704323353572747E-2</v>
      </c>
      <c r="E487">
        <v>485</v>
      </c>
      <c r="F487" s="16">
        <f t="shared" ca="1" si="37"/>
        <v>3.1745892508324706E-2</v>
      </c>
    </row>
    <row r="488" spans="1:6" ht="15" thickBot="1">
      <c r="A488" s="15" t="s">
        <v>488</v>
      </c>
      <c r="B488" s="3">
        <v>3981.27</v>
      </c>
      <c r="C488" s="16">
        <f t="shared" si="40"/>
        <v>7.3770430038656132E-2</v>
      </c>
      <c r="D488" s="16">
        <v>-1.5770241457347511E-2</v>
      </c>
      <c r="E488">
        <v>486</v>
      </c>
      <c r="F488" s="16">
        <f t="shared" ca="1" si="37"/>
        <v>-3.0877230307752614E-2</v>
      </c>
    </row>
    <row r="489" spans="1:6" ht="15" thickBot="1">
      <c r="A489" s="15" t="s">
        <v>489</v>
      </c>
      <c r="B489" s="3">
        <v>3804.57</v>
      </c>
      <c r="C489" s="16">
        <f t="shared" si="40"/>
        <v>4.6444144804800525E-2</v>
      </c>
      <c r="D489" s="16">
        <v>-1.5907967791633837E-2</v>
      </c>
      <c r="E489">
        <v>487</v>
      </c>
      <c r="F489" s="16">
        <f t="shared" ca="1" si="37"/>
        <v>-2.9116120057839791E-2</v>
      </c>
    </row>
    <row r="490" spans="1:6" ht="15" thickBot="1">
      <c r="A490" s="15" t="s">
        <v>490</v>
      </c>
      <c r="B490" s="3">
        <v>3747.56</v>
      </c>
      <c r="C490" s="16">
        <f t="shared" si="40"/>
        <v>1.5212564975610965E-2</v>
      </c>
      <c r="D490" s="16">
        <v>-1.5924553887602833E-2</v>
      </c>
      <c r="E490">
        <v>488</v>
      </c>
      <c r="F490" s="16">
        <f t="shared" ca="1" si="37"/>
        <v>4.6251991569386551E-2</v>
      </c>
    </row>
    <row r="491" spans="1:6" ht="15" thickBot="1">
      <c r="A491" s="15" t="s">
        <v>491</v>
      </c>
      <c r="B491" s="3">
        <v>3719.1</v>
      </c>
      <c r="C491" s="16">
        <f t="shared" si="40"/>
        <v>7.6523890188486821E-3</v>
      </c>
      <c r="D491" s="16">
        <v>-1.6015134108007478E-2</v>
      </c>
      <c r="E491">
        <v>489</v>
      </c>
      <c r="F491" s="16">
        <f t="shared" ca="1" si="37"/>
        <v>-4.4851380746592631E-2</v>
      </c>
    </row>
    <row r="492" spans="1:6" ht="15" thickBot="1">
      <c r="A492" s="15" t="s">
        <v>492</v>
      </c>
      <c r="B492" s="3">
        <v>3643.39</v>
      </c>
      <c r="C492" s="16">
        <f t="shared" si="40"/>
        <v>2.0780097656303509E-2</v>
      </c>
      <c r="D492" s="16">
        <v>-1.6074879801664665E-2</v>
      </c>
      <c r="E492">
        <v>490</v>
      </c>
      <c r="F492" s="16">
        <f t="shared" ca="1" si="37"/>
        <v>-9.4677923998317537E-3</v>
      </c>
    </row>
    <row r="493" spans="1:6" ht="15" thickBot="1">
      <c r="A493" s="15" t="s">
        <v>493</v>
      </c>
      <c r="B493" s="3">
        <v>3668.86</v>
      </c>
      <c r="C493" s="16">
        <f t="shared" si="40"/>
        <v>-6.9422109320061987E-3</v>
      </c>
      <c r="D493" s="16">
        <v>-1.6206314403199973E-2</v>
      </c>
      <c r="E493">
        <v>491</v>
      </c>
      <c r="F493" s="16">
        <f t="shared" ca="1" si="37"/>
        <v>1.7783395841260992E-2</v>
      </c>
    </row>
    <row r="494" spans="1:6" ht="15" thickBot="1">
      <c r="A494" s="15" t="s">
        <v>494</v>
      </c>
      <c r="B494" s="3">
        <v>3608.02</v>
      </c>
      <c r="C494" s="16">
        <f t="shared" si="40"/>
        <v>1.6862434243712698E-2</v>
      </c>
      <c r="D494" s="16">
        <v>-1.6281574649942621E-2</v>
      </c>
      <c r="E494">
        <v>492</v>
      </c>
      <c r="F494" s="16">
        <f t="shared" ca="1" si="37"/>
        <v>-4.5276663605661731E-2</v>
      </c>
    </row>
    <row r="495" spans="1:6" ht="15" thickBot="1">
      <c r="A495" s="15" t="s">
        <v>495</v>
      </c>
      <c r="B495" s="3">
        <v>3621.4</v>
      </c>
      <c r="C495" s="16">
        <f t="shared" si="40"/>
        <v>-3.6947037057492027E-3</v>
      </c>
      <c r="D495" s="16">
        <v>-1.6425742216113037E-2</v>
      </c>
      <c r="E495">
        <v>493</v>
      </c>
      <c r="F495" s="16">
        <f t="shared" ca="1" si="37"/>
        <v>-7.6053256521528027E-3</v>
      </c>
    </row>
    <row r="496" spans="1:6" ht="15" thickBot="1">
      <c r="A496" s="15" t="s">
        <v>496</v>
      </c>
      <c r="B496" s="3">
        <v>3718.31</v>
      </c>
      <c r="C496" s="16">
        <f t="shared" si="40"/>
        <v>-2.6062915679434973E-2</v>
      </c>
      <c r="D496" s="16">
        <v>-1.6452175486103005E-2</v>
      </c>
      <c r="E496">
        <v>494</v>
      </c>
      <c r="F496" s="16">
        <f t="shared" ca="1" si="37"/>
        <v>2.9543808507709018E-2</v>
      </c>
    </row>
    <row r="497" spans="1:6" ht="15" thickBot="1">
      <c r="A497" s="15" t="s">
        <v>497</v>
      </c>
      <c r="B497" s="3">
        <v>3757.16</v>
      </c>
      <c r="C497" s="16">
        <f t="shared" si="40"/>
        <v>-1.0340257002629638E-2</v>
      </c>
      <c r="D497" s="16">
        <v>-1.6513516123520922E-2</v>
      </c>
      <c r="E497">
        <v>495</v>
      </c>
      <c r="F497" s="16">
        <f t="shared" ca="1" si="37"/>
        <v>1.0473545673662197E-3</v>
      </c>
    </row>
    <row r="498" spans="1:6" ht="15" thickBot="1">
      <c r="A498" s="15" t="s">
        <v>498</v>
      </c>
      <c r="B498" s="3">
        <v>3780.04</v>
      </c>
      <c r="C498" s="16">
        <f t="shared" si="40"/>
        <v>-6.052846001629586E-3</v>
      </c>
      <c r="D498" s="16">
        <v>-1.6751828062903096E-2</v>
      </c>
      <c r="E498">
        <v>496</v>
      </c>
      <c r="F498" s="16">
        <f t="shared" ca="1" si="37"/>
        <v>3.0538349827859468E-2</v>
      </c>
    </row>
    <row r="499" spans="1:6" ht="15" thickBot="1">
      <c r="A499" s="15" t="s">
        <v>499</v>
      </c>
      <c r="B499" s="3">
        <v>3788</v>
      </c>
      <c r="C499" s="16">
        <f t="shared" si="40"/>
        <v>-2.1013727560718065E-3</v>
      </c>
      <c r="D499" s="16">
        <v>-1.6767722134890306E-2</v>
      </c>
      <c r="E499">
        <v>497</v>
      </c>
      <c r="F499" s="16">
        <f t="shared" ca="1" si="37"/>
        <v>-1.1997351637529234E-2</v>
      </c>
    </row>
    <row r="500" spans="1:6" ht="15" thickBot="1">
      <c r="A500" s="15" t="s">
        <v>500</v>
      </c>
      <c r="B500" s="3">
        <v>3809.24</v>
      </c>
      <c r="C500" s="16">
        <f t="shared" ref="C500:C515" si="41">B499/B500-1</f>
        <v>-5.5759154056976845E-3</v>
      </c>
      <c r="D500" s="16">
        <v>-1.680099554563097E-2</v>
      </c>
      <c r="E500">
        <v>498</v>
      </c>
      <c r="F500" s="16">
        <f t="shared" ca="1" si="37"/>
        <v>1.2355585878551296E-2</v>
      </c>
    </row>
    <row r="501" spans="1:6" ht="15" thickBot="1">
      <c r="A501" s="15" t="s">
        <v>501</v>
      </c>
      <c r="B501" s="3">
        <v>3775.12</v>
      </c>
      <c r="C501" s="16">
        <f t="shared" si="41"/>
        <v>9.0381232914449328E-3</v>
      </c>
      <c r="D501" s="16">
        <v>-1.6847302428979027E-2</v>
      </c>
      <c r="E501">
        <v>499</v>
      </c>
      <c r="F501" s="16">
        <f t="shared" ca="1" si="37"/>
        <v>1.4910055924244801E-2</v>
      </c>
    </row>
    <row r="502" spans="1:6" ht="15" thickBot="1">
      <c r="A502" s="15" t="s">
        <v>502</v>
      </c>
      <c r="B502" s="3">
        <v>3689.6</v>
      </c>
      <c r="C502" s="16">
        <f t="shared" si="41"/>
        <v>2.3178664353859402E-2</v>
      </c>
      <c r="D502" s="16">
        <v>-1.6893950906604283E-2</v>
      </c>
      <c r="E502">
        <v>500</v>
      </c>
      <c r="F502" s="16">
        <f t="shared" ca="1" si="37"/>
        <v>-1.0150761698531552E-4</v>
      </c>
    </row>
    <row r="503" spans="1:6" ht="15" thickBot="1">
      <c r="A503" s="15" t="s">
        <v>503</v>
      </c>
      <c r="B503" s="3">
        <v>3724.28</v>
      </c>
      <c r="C503" s="16">
        <f t="shared" si="41"/>
        <v>-9.3118669917408026E-3</v>
      </c>
      <c r="D503" s="16">
        <v>-1.7341516526162115E-2</v>
      </c>
      <c r="E503">
        <v>501</v>
      </c>
      <c r="F503" s="16">
        <f t="shared" ca="1" si="37"/>
        <v>1.2133507276237368E-2</v>
      </c>
    </row>
    <row r="504" spans="1:6" ht="15" thickBot="1">
      <c r="A504" s="15" t="s">
        <v>504</v>
      </c>
      <c r="B504" s="3">
        <v>3591.6</v>
      </c>
      <c r="C504" s="16">
        <f t="shared" si="41"/>
        <v>3.6941752979173792E-2</v>
      </c>
      <c r="D504" s="16">
        <v>-1.7363840588064616E-2</v>
      </c>
      <c r="E504">
        <v>502</v>
      </c>
      <c r="F504" s="16">
        <f t="shared" ca="1" si="37"/>
        <v>2.562935568955433E-2</v>
      </c>
    </row>
    <row r="505" spans="1:6" ht="15" thickBot="1">
      <c r="A505" s="15" t="s">
        <v>505</v>
      </c>
      <c r="B505" s="3">
        <v>3548.22</v>
      </c>
      <c r="C505" s="16">
        <f t="shared" si="41"/>
        <v>1.2225848453590871E-2</v>
      </c>
      <c r="D505" s="16">
        <v>-1.7427376139889206E-2</v>
      </c>
      <c r="E505">
        <v>503</v>
      </c>
      <c r="F505" s="16">
        <f t="shared" ca="1" si="37"/>
        <v>-8.3734947699068314E-3</v>
      </c>
    </row>
    <row r="506" spans="1:6" ht="15" thickBot="1">
      <c r="A506" s="15" t="s">
        <v>506</v>
      </c>
      <c r="B506" s="3">
        <v>3552.55</v>
      </c>
      <c r="C506" s="16">
        <f t="shared" si="41"/>
        <v>-1.2188428030570631E-3</v>
      </c>
      <c r="D506" s="16">
        <v>-1.7428670699803916E-2</v>
      </c>
      <c r="E506">
        <v>504</v>
      </c>
      <c r="F506" s="16">
        <f t="shared" ca="1" si="37"/>
        <v>1.1385562867678709E-2</v>
      </c>
    </row>
    <row r="507" spans="1:6" ht="15" thickBot="1">
      <c r="A507" s="15" t="s">
        <v>507</v>
      </c>
      <c r="B507" s="3">
        <v>3573.15</v>
      </c>
      <c r="C507" s="16">
        <f t="shared" si="41"/>
        <v>-5.7652211633991701E-3</v>
      </c>
      <c r="D507" s="16">
        <v>-1.7498020585906549E-2</v>
      </c>
      <c r="E507">
        <v>505</v>
      </c>
      <c r="F507" s="16">
        <f t="shared" ca="1" si="37"/>
        <v>7.1574753586832818E-3</v>
      </c>
    </row>
    <row r="508" spans="1:6" ht="15" thickBot="1">
      <c r="A508" s="15" t="s">
        <v>508</v>
      </c>
      <c r="B508" s="3">
        <v>3593.15</v>
      </c>
      <c r="C508" s="16">
        <f t="shared" si="41"/>
        <v>-5.566146695796137E-3</v>
      </c>
      <c r="D508" s="16">
        <v>-1.7556895260932848E-2</v>
      </c>
      <c r="E508">
        <v>506</v>
      </c>
      <c r="F508" s="16">
        <f t="shared" ca="1" si="37"/>
        <v>-6.9019494684215065E-3</v>
      </c>
    </row>
    <row r="509" spans="1:6" ht="15" thickBot="1">
      <c r="A509" s="15" t="s">
        <v>509</v>
      </c>
      <c r="B509" s="3">
        <v>3624.39</v>
      </c>
      <c r="C509" s="16">
        <f t="shared" si="41"/>
        <v>-8.6193814683297454E-3</v>
      </c>
      <c r="D509" s="16">
        <v>-1.7902772240669274E-2</v>
      </c>
      <c r="E509">
        <v>507</v>
      </c>
      <c r="F509" s="16">
        <f t="shared" ca="1" si="37"/>
        <v>4.1109482863983464E-2</v>
      </c>
    </row>
    <row r="510" spans="1:6" ht="15" thickBot="1">
      <c r="A510" s="15" t="s">
        <v>510</v>
      </c>
      <c r="B510" s="3">
        <v>3610.56</v>
      </c>
      <c r="C510" s="16">
        <f t="shared" si="41"/>
        <v>3.8304307365062407E-3</v>
      </c>
      <c r="D510" s="16">
        <v>-1.8245271418755205E-2</v>
      </c>
      <c r="E510">
        <v>508</v>
      </c>
      <c r="F510" s="16">
        <f t="shared" ca="1" si="37"/>
        <v>1.8230016292031404E-3</v>
      </c>
    </row>
    <row r="511" spans="1:6" ht="15" thickBot="1">
      <c r="A511" s="15" t="s">
        <v>511</v>
      </c>
      <c r="B511" s="3">
        <v>3587.72</v>
      </c>
      <c r="C511" s="16">
        <f t="shared" si="41"/>
        <v>6.3661601239783927E-3</v>
      </c>
      <c r="D511" s="16">
        <v>-1.8557539117068478E-2</v>
      </c>
      <c r="E511">
        <v>509</v>
      </c>
      <c r="F511" s="16">
        <f t="shared" ca="1" si="37"/>
        <v>2.8579187426315811E-2</v>
      </c>
    </row>
    <row r="512" spans="1:6" ht="15" thickBot="1">
      <c r="A512" s="15" t="s">
        <v>512</v>
      </c>
      <c r="B512" s="3">
        <v>3539.57</v>
      </c>
      <c r="C512" s="16">
        <f t="shared" si="41"/>
        <v>1.3603347299248059E-2</v>
      </c>
      <c r="D512" s="16">
        <v>-1.858477201238995E-2</v>
      </c>
      <c r="E512">
        <v>510</v>
      </c>
      <c r="F512" s="16">
        <f t="shared" ca="1" si="37"/>
        <v>5.31779295227457E-3</v>
      </c>
    </row>
    <row r="513" spans="1:6" ht="15" thickBot="1">
      <c r="A513" s="15" t="s">
        <v>513</v>
      </c>
      <c r="B513" s="3">
        <v>3548.52</v>
      </c>
      <c r="C513" s="16">
        <f t="shared" si="41"/>
        <v>-2.5221782602323772E-3</v>
      </c>
      <c r="D513" s="16">
        <v>-1.8732462685087659E-2</v>
      </c>
      <c r="E513">
        <v>511</v>
      </c>
      <c r="F513" s="16">
        <f t="shared" ca="1" si="37"/>
        <v>-4.1154445224405537E-3</v>
      </c>
    </row>
    <row r="514" spans="1:6" ht="15" thickBot="1">
      <c r="A514" s="15" t="s">
        <v>514</v>
      </c>
      <c r="B514" s="3">
        <v>3565.69</v>
      </c>
      <c r="C514" s="16">
        <f t="shared" si="41"/>
        <v>-4.8153372839478958E-3</v>
      </c>
      <c r="D514" s="16">
        <v>-1.8741939668658225E-2</v>
      </c>
      <c r="E514">
        <v>512</v>
      </c>
      <c r="F514" s="16">
        <f t="shared" ca="1" si="37"/>
        <v>-1.1723274052489397E-2</v>
      </c>
    </row>
    <row r="515" spans="1:6" ht="15" thickBot="1">
      <c r="A515" s="15" t="s">
        <v>515</v>
      </c>
      <c r="B515" s="3">
        <v>3550.56</v>
      </c>
      <c r="C515" s="16">
        <f t="shared" si="41"/>
        <v>4.2612996259745461E-3</v>
      </c>
      <c r="D515" s="16">
        <v>-1.9015666516120966E-2</v>
      </c>
      <c r="E515">
        <v>513</v>
      </c>
      <c r="F515" s="16">
        <f t="shared" ref="F515:F578" ca="1" si="42">_xlfn.NORM.INV(RAND(),L$3,L$4)</f>
        <v>-6.4685284526536562E-3</v>
      </c>
    </row>
    <row r="516" spans="1:6" ht="15" thickBot="1">
      <c r="A516" s="15" t="s">
        <v>516</v>
      </c>
      <c r="B516" s="3">
        <v>3603.39</v>
      </c>
      <c r="C516" s="16">
        <f t="shared" ref="C516:C531" si="43">B515/B516-1</f>
        <v>-1.4661194042276837E-2</v>
      </c>
      <c r="D516" s="16">
        <v>-1.9135676844125982E-2</v>
      </c>
      <c r="E516">
        <v>514</v>
      </c>
      <c r="F516" s="16">
        <f t="shared" ca="1" si="42"/>
        <v>-9.2899444491643599E-3</v>
      </c>
    </row>
    <row r="517" spans="1:6" ht="15" thickBot="1">
      <c r="A517" s="15" t="s">
        <v>517</v>
      </c>
      <c r="B517" s="3">
        <v>3635.68</v>
      </c>
      <c r="C517" s="16">
        <f t="shared" si="43"/>
        <v>-8.881419706904925E-3</v>
      </c>
      <c r="D517" s="16">
        <v>-1.9277959786728305E-2</v>
      </c>
      <c r="E517">
        <v>515</v>
      </c>
      <c r="F517" s="16">
        <f t="shared" ca="1" si="42"/>
        <v>5.8706000264088258E-3</v>
      </c>
    </row>
    <row r="518" spans="1:6" ht="15" thickBot="1">
      <c r="A518" s="15" t="s">
        <v>518</v>
      </c>
      <c r="B518" s="3">
        <v>3645.73</v>
      </c>
      <c r="C518" s="16">
        <f t="shared" si="43"/>
        <v>-2.7566495598961849E-3</v>
      </c>
      <c r="D518" s="16">
        <v>-1.9295290069996418E-2</v>
      </c>
      <c r="E518">
        <v>516</v>
      </c>
      <c r="F518" s="16">
        <f t="shared" ca="1" si="42"/>
        <v>-7.1274055933263749E-3</v>
      </c>
    </row>
    <row r="519" spans="1:6" ht="15" thickBot="1">
      <c r="A519" s="15" t="s">
        <v>519</v>
      </c>
      <c r="B519" s="3">
        <v>3609.96</v>
      </c>
      <c r="C519" s="16">
        <f t="shared" si="43"/>
        <v>9.9086970492747728E-3</v>
      </c>
      <c r="D519" s="16">
        <v>-1.9433882551753157E-2</v>
      </c>
      <c r="E519">
        <v>517</v>
      </c>
      <c r="F519" s="16">
        <f t="shared" ca="1" si="42"/>
        <v>2.5301452114325829E-2</v>
      </c>
    </row>
    <row r="520" spans="1:6" ht="15" thickBot="1">
      <c r="A520" s="15" t="s">
        <v>520</v>
      </c>
      <c r="B520" s="3">
        <v>3464.75</v>
      </c>
      <c r="C520" s="16">
        <f t="shared" si="43"/>
        <v>4.1910671765639673E-2</v>
      </c>
      <c r="D520" s="16">
        <v>-1.959595174665818E-2</v>
      </c>
      <c r="E520">
        <v>518</v>
      </c>
      <c r="F520" s="16">
        <f t="shared" ca="1" si="42"/>
        <v>1.2013924952936451E-2</v>
      </c>
    </row>
    <row r="521" spans="1:6" ht="15" thickBot="1">
      <c r="A521" s="15" t="s">
        <v>521</v>
      </c>
      <c r="B521" s="3">
        <v>3503.7</v>
      </c>
      <c r="C521" s="16">
        <f t="shared" si="43"/>
        <v>-1.1116819362388286E-2</v>
      </c>
      <c r="D521" s="16">
        <v>-1.9881507441014135E-2</v>
      </c>
      <c r="E521">
        <v>519</v>
      </c>
      <c r="F521" s="16">
        <f t="shared" ca="1" si="42"/>
        <v>1.0840951230074791E-2</v>
      </c>
    </row>
    <row r="522" spans="1:6" ht="15" thickBot="1">
      <c r="A522" s="15" t="s">
        <v>522</v>
      </c>
      <c r="B522" s="3">
        <v>3500.02</v>
      </c>
      <c r="C522" s="16">
        <f t="shared" si="43"/>
        <v>1.0514225632995977E-3</v>
      </c>
      <c r="D522" s="16">
        <v>-2.0111701403078608E-2</v>
      </c>
      <c r="E522">
        <v>520</v>
      </c>
      <c r="F522" s="16">
        <f t="shared" ca="1" si="42"/>
        <v>-2.5993150056103892E-2</v>
      </c>
    </row>
    <row r="523" spans="1:6" ht="15" thickBot="1">
      <c r="A523" s="15" t="s">
        <v>523</v>
      </c>
      <c r="B523" s="3">
        <v>3596.68</v>
      </c>
      <c r="C523" s="16">
        <f t="shared" si="43"/>
        <v>-2.6874784523505002E-2</v>
      </c>
      <c r="D523" s="16">
        <v>-2.0371202618675421E-2</v>
      </c>
      <c r="E523">
        <v>521</v>
      </c>
      <c r="F523" s="16">
        <f t="shared" ca="1" si="42"/>
        <v>5.6615599334903111E-3</v>
      </c>
    </row>
    <row r="524" spans="1:6" ht="15" thickBot="1">
      <c r="A524" s="15" t="s">
        <v>524</v>
      </c>
      <c r="B524" s="3">
        <v>3670.5</v>
      </c>
      <c r="C524" s="16">
        <f t="shared" si="43"/>
        <v>-2.0111701403078608E-2</v>
      </c>
      <c r="D524" s="16">
        <v>-2.039077190443328E-2</v>
      </c>
      <c r="E524">
        <v>522</v>
      </c>
      <c r="F524" s="16">
        <f t="shared" ca="1" si="42"/>
        <v>-2.6074792298262321E-3</v>
      </c>
    </row>
    <row r="525" spans="1:6" ht="15" thickBot="1">
      <c r="A525" s="15" t="s">
        <v>525</v>
      </c>
      <c r="B525" s="3">
        <v>3737.41</v>
      </c>
      <c r="C525" s="16">
        <f t="shared" si="43"/>
        <v>-1.7902772240669274E-2</v>
      </c>
      <c r="D525" s="16">
        <v>-2.0523411073526843E-2</v>
      </c>
      <c r="E525">
        <v>523</v>
      </c>
      <c r="F525" s="16">
        <f t="shared" ca="1" si="42"/>
        <v>-1.6397576174983754E-2</v>
      </c>
    </row>
    <row r="526" spans="1:6" ht="15" thickBot="1">
      <c r="A526" s="15" t="s">
        <v>526</v>
      </c>
      <c r="B526" s="3">
        <v>3828.6</v>
      </c>
      <c r="C526" s="16">
        <f t="shared" si="43"/>
        <v>-2.3818105835031078E-2</v>
      </c>
      <c r="D526" s="16">
        <v>-2.0539328578530358E-2</v>
      </c>
      <c r="E526">
        <v>524</v>
      </c>
      <c r="F526" s="16">
        <f t="shared" ca="1" si="42"/>
        <v>2.0466556064279658E-2</v>
      </c>
    </row>
    <row r="527" spans="1:6" ht="15" thickBot="1">
      <c r="A527" s="15" t="s">
        <v>527</v>
      </c>
      <c r="B527" s="3">
        <v>3839.89</v>
      </c>
      <c r="C527" s="16">
        <f t="shared" si="43"/>
        <v>-2.9401883908132254E-3</v>
      </c>
      <c r="D527" s="16">
        <v>-2.0750291342849225E-2</v>
      </c>
      <c r="E527">
        <v>525</v>
      </c>
      <c r="F527" s="16">
        <f t="shared" ca="1" si="42"/>
        <v>-2.0299558960783729E-3</v>
      </c>
    </row>
    <row r="528" spans="1:6" ht="15" thickBot="1">
      <c r="A528" s="15" t="s">
        <v>528</v>
      </c>
      <c r="B528" s="3">
        <v>3515.99</v>
      </c>
      <c r="C528" s="16">
        <f t="shared" si="43"/>
        <v>9.2121991245708967E-2</v>
      </c>
      <c r="D528" s="16">
        <v>-2.0800762631077108E-2</v>
      </c>
      <c r="E528">
        <v>526</v>
      </c>
      <c r="F528" s="16">
        <f t="shared" ca="1" si="42"/>
        <v>1.8215128158879091E-2</v>
      </c>
    </row>
    <row r="529" spans="1:6" ht="15" thickBot="1">
      <c r="A529" s="15" t="s">
        <v>529</v>
      </c>
      <c r="B529" s="3">
        <v>3462.46</v>
      </c>
      <c r="C529" s="16">
        <f t="shared" si="43"/>
        <v>1.5460106398341056E-2</v>
      </c>
      <c r="D529" s="16">
        <v>-2.0829229427669849E-2</v>
      </c>
      <c r="E529">
        <v>527</v>
      </c>
      <c r="F529" s="16">
        <f t="shared" ca="1" si="42"/>
        <v>-9.3015264090790806E-3</v>
      </c>
    </row>
    <row r="530" spans="1:6" ht="15" thickBot="1">
      <c r="A530" s="15" t="s">
        <v>530</v>
      </c>
      <c r="B530" s="3">
        <v>3363.96</v>
      </c>
      <c r="C530" s="16">
        <f t="shared" si="43"/>
        <v>2.9280966479982018E-2</v>
      </c>
      <c r="D530" s="16">
        <v>-2.123172525592143E-2</v>
      </c>
      <c r="E530">
        <v>528</v>
      </c>
      <c r="F530" s="16">
        <f t="shared" ca="1" si="42"/>
        <v>-5.2927141458857803E-2</v>
      </c>
    </row>
    <row r="531" spans="1:6" ht="15" thickBot="1">
      <c r="A531" s="15" t="s">
        <v>531</v>
      </c>
      <c r="B531" s="3">
        <v>3278.35</v>
      </c>
      <c r="C531" s="16">
        <f t="shared" si="43"/>
        <v>2.611374624429974E-2</v>
      </c>
      <c r="D531" s="16">
        <v>-2.1815087170451331E-2</v>
      </c>
      <c r="E531">
        <v>529</v>
      </c>
      <c r="F531" s="16">
        <f t="shared" ca="1" si="42"/>
        <v>6.343428175259846E-4</v>
      </c>
    </row>
    <row r="532" spans="1:6" ht="15" thickBot="1">
      <c r="A532" s="15" t="s">
        <v>532</v>
      </c>
      <c r="B532" s="3">
        <v>3159.41</v>
      </c>
      <c r="C532" s="16">
        <f t="shared" ref="C532:C547" si="44">B531/B532-1</f>
        <v>3.7646269398400323E-2</v>
      </c>
      <c r="D532" s="16">
        <v>-2.2636719827824114E-2</v>
      </c>
      <c r="E532">
        <v>530</v>
      </c>
      <c r="F532" s="16">
        <f t="shared" ca="1" si="42"/>
        <v>1.2932947412669732E-2</v>
      </c>
    </row>
    <row r="533" spans="1:6" ht="15" thickBot="1">
      <c r="A533" s="15" t="s">
        <v>533</v>
      </c>
      <c r="B533" s="3">
        <v>3185.47</v>
      </c>
      <c r="C533" s="16">
        <f t="shared" si="44"/>
        <v>-8.1808963826374148E-3</v>
      </c>
      <c r="D533" s="16">
        <v>-2.2722586402328937E-2</v>
      </c>
      <c r="E533">
        <v>531</v>
      </c>
      <c r="F533" s="16">
        <f t="shared" ca="1" si="42"/>
        <v>-1.448106118719809E-2</v>
      </c>
    </row>
    <row r="534" spans="1:6" ht="15" thickBot="1">
      <c r="A534" s="15" t="s">
        <v>534</v>
      </c>
      <c r="B534" s="3">
        <v>3175.77</v>
      </c>
      <c r="C534" s="16">
        <f t="shared" si="44"/>
        <v>3.054377363600036E-3</v>
      </c>
      <c r="D534" s="16">
        <v>-2.3089659394479045E-2</v>
      </c>
      <c r="E534">
        <v>532</v>
      </c>
      <c r="F534" s="16">
        <f t="shared" ca="1" si="42"/>
        <v>-4.0637663809374849E-2</v>
      </c>
    </row>
    <row r="535" spans="1:6" ht="15" thickBot="1">
      <c r="A535" s="15" t="s">
        <v>535</v>
      </c>
      <c r="B535" s="3">
        <v>3030.81</v>
      </c>
      <c r="C535" s="16">
        <f t="shared" si="44"/>
        <v>4.7828798242054216E-2</v>
      </c>
      <c r="D535" s="16">
        <v>-2.3091541019678585E-2</v>
      </c>
      <c r="E535">
        <v>533</v>
      </c>
      <c r="F535" s="16">
        <f t="shared" ca="1" si="42"/>
        <v>2.3518353992240091E-2</v>
      </c>
    </row>
    <row r="536" spans="1:6" ht="15" thickBot="1">
      <c r="A536" s="15" t="s">
        <v>536</v>
      </c>
      <c r="B536" s="3">
        <v>2982.85</v>
      </c>
      <c r="C536" s="16">
        <f t="shared" si="44"/>
        <v>1.6078582563655575E-2</v>
      </c>
      <c r="D536" s="16">
        <v>-2.313008754415613E-2</v>
      </c>
      <c r="E536">
        <v>534</v>
      </c>
      <c r="F536" s="16">
        <f t="shared" ca="1" si="42"/>
        <v>-3.9236032361733564E-2</v>
      </c>
    </row>
    <row r="537" spans="1:6" ht="15" thickBot="1">
      <c r="A537" s="15" t="s">
        <v>537</v>
      </c>
      <c r="B537" s="3">
        <v>3035.49</v>
      </c>
      <c r="C537" s="16">
        <f t="shared" si="44"/>
        <v>-1.7341516526162115E-2</v>
      </c>
      <c r="D537" s="16">
        <v>-2.3367250701486264E-2</v>
      </c>
      <c r="E537">
        <v>535</v>
      </c>
      <c r="F537" s="16">
        <f t="shared" ca="1" si="42"/>
        <v>1.8972282068576939E-2</v>
      </c>
    </row>
    <row r="538" spans="1:6" ht="15" thickBot="1">
      <c r="A538" s="15" t="s">
        <v>538</v>
      </c>
      <c r="B538" s="3">
        <v>2947.78</v>
      </c>
      <c r="C538" s="16">
        <f t="shared" si="44"/>
        <v>2.9754594983343319E-2</v>
      </c>
      <c r="D538" s="16">
        <v>-2.3818105835031078E-2</v>
      </c>
      <c r="E538">
        <v>536</v>
      </c>
      <c r="F538" s="16">
        <f t="shared" ca="1" si="42"/>
        <v>-3.7365204167530411E-3</v>
      </c>
    </row>
    <row r="539" spans="1:6" ht="15" thickBot="1">
      <c r="A539" s="15" t="s">
        <v>539</v>
      </c>
      <c r="B539" s="3">
        <v>2907.89</v>
      </c>
      <c r="C539" s="16">
        <f t="shared" si="44"/>
        <v>1.3717850400118303E-2</v>
      </c>
      <c r="D539" s="16">
        <v>-2.3977265999644781E-2</v>
      </c>
      <c r="E539">
        <v>537</v>
      </c>
      <c r="F539" s="16">
        <f t="shared" ca="1" si="42"/>
        <v>-1.0110305992723535E-2</v>
      </c>
    </row>
    <row r="540" spans="1:6" ht="15" thickBot="1">
      <c r="A540" s="15" t="s">
        <v>540</v>
      </c>
      <c r="B540" s="3">
        <v>2811.38</v>
      </c>
      <c r="C540" s="16">
        <f t="shared" si="44"/>
        <v>3.4328336973301177E-2</v>
      </c>
      <c r="D540" s="16">
        <v>-2.4127806708338029E-2</v>
      </c>
      <c r="E540">
        <v>538</v>
      </c>
      <c r="F540" s="16">
        <f t="shared" ca="1" si="42"/>
        <v>1.054425426453472E-3</v>
      </c>
    </row>
    <row r="541" spans="1:6" ht="15" thickBot="1">
      <c r="A541" s="15" t="s">
        <v>541</v>
      </c>
      <c r="B541" s="3">
        <v>2904.11</v>
      </c>
      <c r="C541" s="16">
        <f t="shared" si="44"/>
        <v>-3.1930608689064832E-2</v>
      </c>
      <c r="D541" s="16">
        <v>-2.4619227979692182E-2</v>
      </c>
      <c r="E541">
        <v>539</v>
      </c>
      <c r="F541" s="16">
        <f t="shared" ca="1" si="42"/>
        <v>7.3839961129730297E-3</v>
      </c>
    </row>
    <row r="542" spans="1:6" ht="15" thickBot="1">
      <c r="A542" s="15" t="s">
        <v>542</v>
      </c>
      <c r="B542" s="3">
        <v>3083.29</v>
      </c>
      <c r="C542" s="16">
        <f t="shared" si="44"/>
        <v>-5.8113249159177371E-2</v>
      </c>
      <c r="D542" s="16">
        <v>-2.4637660474841283E-2</v>
      </c>
      <c r="E542">
        <v>540</v>
      </c>
      <c r="F542" s="16">
        <f t="shared" ca="1" si="42"/>
        <v>1.500723080745639E-2</v>
      </c>
    </row>
    <row r="543" spans="1:6" ht="15" thickBot="1">
      <c r="A543" s="15" t="s">
        <v>543</v>
      </c>
      <c r="B543" s="3">
        <v>2948.73</v>
      </c>
      <c r="C543" s="16">
        <f t="shared" si="44"/>
        <v>4.563320480342381E-2</v>
      </c>
      <c r="D543" s="16">
        <v>-2.4719380265148971E-2</v>
      </c>
      <c r="E543">
        <v>541</v>
      </c>
      <c r="F543" s="16">
        <f t="shared" ca="1" si="42"/>
        <v>-1.1885947849548887E-3</v>
      </c>
    </row>
    <row r="544" spans="1:6" ht="15" thickBot="1">
      <c r="A544" s="15" t="s">
        <v>544</v>
      </c>
      <c r="B544" s="3">
        <v>2931.72</v>
      </c>
      <c r="C544" s="16">
        <f t="shared" si="44"/>
        <v>5.8020547664852096E-3</v>
      </c>
      <c r="D544" s="16">
        <v>-2.4952884236939643E-2</v>
      </c>
      <c r="E544">
        <v>542</v>
      </c>
      <c r="F544" s="16">
        <f t="shared" ca="1" si="42"/>
        <v>1.7070485199018177E-2</v>
      </c>
    </row>
    <row r="545" spans="1:6" ht="15" thickBot="1">
      <c r="A545" s="15" t="s">
        <v>545</v>
      </c>
      <c r="B545" s="3">
        <v>2860.63</v>
      </c>
      <c r="C545" s="16">
        <f t="shared" si="44"/>
        <v>2.485116914805463E-2</v>
      </c>
      <c r="D545" s="16">
        <v>-2.5231015435444815E-2</v>
      </c>
      <c r="E545">
        <v>543</v>
      </c>
      <c r="F545" s="16">
        <f t="shared" ca="1" si="42"/>
        <v>-3.9769969890022357E-2</v>
      </c>
    </row>
    <row r="546" spans="1:6" ht="15" thickBot="1">
      <c r="A546" s="15" t="s">
        <v>546</v>
      </c>
      <c r="B546" s="3">
        <v>2840.68</v>
      </c>
      <c r="C546" s="16">
        <f t="shared" si="44"/>
        <v>7.022966332005165E-3</v>
      </c>
      <c r="D546" s="16">
        <v>-2.5288581546307309E-2</v>
      </c>
      <c r="E546">
        <v>544</v>
      </c>
      <c r="F546" s="16">
        <f t="shared" ca="1" si="42"/>
        <v>-2.120945288861072E-2</v>
      </c>
    </row>
    <row r="547" spans="1:6" ht="15" thickBot="1">
      <c r="A547" s="15" t="s">
        <v>547</v>
      </c>
      <c r="B547" s="3">
        <v>2756.56</v>
      </c>
      <c r="C547" s="16">
        <f t="shared" si="44"/>
        <v>3.0516295672867511E-2</v>
      </c>
      <c r="D547" s="16">
        <v>-2.5526897164001916E-2</v>
      </c>
      <c r="E547">
        <v>545</v>
      </c>
      <c r="F547" s="16">
        <f t="shared" ca="1" si="42"/>
        <v>-1.6297997523809948E-2</v>
      </c>
    </row>
    <row r="548" spans="1:6" ht="15" thickBot="1">
      <c r="A548" s="15" t="s">
        <v>548</v>
      </c>
      <c r="B548" s="3">
        <v>2679.75</v>
      </c>
      <c r="C548" s="16">
        <f t="shared" ref="C548:C563" si="45">B547/B548-1</f>
        <v>2.866312155984696E-2</v>
      </c>
      <c r="D548" s="16">
        <v>-2.5957669698203234E-2</v>
      </c>
      <c r="E548">
        <v>546</v>
      </c>
      <c r="F548" s="16">
        <f t="shared" ca="1" si="42"/>
        <v>-9.8093227552654462E-3</v>
      </c>
    </row>
    <row r="549" spans="1:6" ht="15" thickBot="1">
      <c r="A549" s="15" t="s">
        <v>549</v>
      </c>
      <c r="B549" s="3">
        <v>2674.03</v>
      </c>
      <c r="C549" s="16">
        <f t="shared" si="45"/>
        <v>2.1390934282710106E-3</v>
      </c>
      <c r="D549" s="16">
        <v>-2.6062915679434973E-2</v>
      </c>
      <c r="E549">
        <v>547</v>
      </c>
      <c r="F549" s="16">
        <f t="shared" ca="1" si="42"/>
        <v>-1.8174674482389554E-2</v>
      </c>
    </row>
    <row r="550" spans="1:6" ht="15" thickBot="1">
      <c r="A550" s="15" t="s">
        <v>550</v>
      </c>
      <c r="B550" s="3">
        <v>2635.92</v>
      </c>
      <c r="C550" s="16">
        <f t="shared" si="45"/>
        <v>1.4457950165407185E-2</v>
      </c>
      <c r="D550" s="16">
        <v>-2.6371766341616421E-2</v>
      </c>
      <c r="E550">
        <v>548</v>
      </c>
      <c r="F550" s="16">
        <f t="shared" ca="1" si="42"/>
        <v>2.1051346938123962E-2</v>
      </c>
    </row>
    <row r="551" spans="1:6" ht="15" thickBot="1">
      <c r="A551" s="15" t="s">
        <v>551</v>
      </c>
      <c r="B551" s="3">
        <v>2590.9499999999998</v>
      </c>
      <c r="C551" s="16">
        <f t="shared" si="45"/>
        <v>1.7356568054188726E-2</v>
      </c>
      <c r="D551" s="16">
        <v>-2.6461373658221654E-2</v>
      </c>
      <c r="E551">
        <v>549</v>
      </c>
      <c r="F551" s="16">
        <f t="shared" ca="1" si="42"/>
        <v>-4.3373569665631608E-3</v>
      </c>
    </row>
    <row r="552" spans="1:6" ht="15" thickBot="1">
      <c r="A552" s="15" t="s">
        <v>552</v>
      </c>
      <c r="B552" s="3">
        <v>2656.62</v>
      </c>
      <c r="C552" s="16">
        <f t="shared" si="45"/>
        <v>-2.4719380265148971E-2</v>
      </c>
      <c r="D552" s="16">
        <v>-2.6786868128175878E-2</v>
      </c>
      <c r="E552">
        <v>550</v>
      </c>
      <c r="F552" s="16">
        <f t="shared" ca="1" si="42"/>
        <v>2.1445697028946512E-3</v>
      </c>
    </row>
    <row r="553" spans="1:6" ht="15" thickBot="1">
      <c r="A553" s="15" t="s">
        <v>553</v>
      </c>
      <c r="B553" s="3">
        <v>2718.15</v>
      </c>
      <c r="C553" s="16">
        <f t="shared" si="45"/>
        <v>-2.2636719827824114E-2</v>
      </c>
      <c r="D553" s="16">
        <v>-2.6874784523505002E-2</v>
      </c>
      <c r="E553">
        <v>551</v>
      </c>
      <c r="F553" s="16">
        <f t="shared" ca="1" si="42"/>
        <v>1.2062471894950976E-2</v>
      </c>
    </row>
    <row r="554" spans="1:6" ht="15" thickBot="1">
      <c r="A554" s="15" t="s">
        <v>554</v>
      </c>
      <c r="B554" s="3">
        <v>2708.3</v>
      </c>
      <c r="C554" s="16">
        <f t="shared" si="45"/>
        <v>3.6369678396042104E-3</v>
      </c>
      <c r="D554" s="16">
        <v>-2.7168337669479792E-2</v>
      </c>
      <c r="E554">
        <v>552</v>
      </c>
      <c r="F554" s="16">
        <f t="shared" ca="1" si="42"/>
        <v>2.5034812286886633E-2</v>
      </c>
    </row>
    <row r="555" spans="1:6" ht="15" thickBot="1">
      <c r="A555" s="15" t="s">
        <v>555</v>
      </c>
      <c r="B555" s="3">
        <v>2752.08</v>
      </c>
      <c r="C555" s="16">
        <f t="shared" si="45"/>
        <v>-1.5907967791633837E-2</v>
      </c>
      <c r="D555" s="16">
        <v>-2.7298874741392254E-2</v>
      </c>
      <c r="E555">
        <v>553</v>
      </c>
      <c r="F555" s="16">
        <f t="shared" ca="1" si="42"/>
        <v>-3.005458002363956E-2</v>
      </c>
    </row>
    <row r="556" spans="1:6" ht="15" thickBot="1">
      <c r="A556" s="15" t="s">
        <v>556</v>
      </c>
      <c r="B556" s="3">
        <v>2662.88</v>
      </c>
      <c r="C556" s="16">
        <f t="shared" si="45"/>
        <v>3.3497566544493207E-2</v>
      </c>
      <c r="D556" s="16">
        <v>-2.9060227960533425E-2</v>
      </c>
      <c r="E556">
        <v>554</v>
      </c>
      <c r="F556" s="16">
        <f t="shared" ca="1" si="42"/>
        <v>-1.2364827639471377E-2</v>
      </c>
    </row>
    <row r="557" spans="1:6" ht="15" thickBot="1">
      <c r="A557" s="15" t="s">
        <v>557</v>
      </c>
      <c r="B557" s="3">
        <v>2742.58</v>
      </c>
      <c r="C557" s="16">
        <f t="shared" si="45"/>
        <v>-2.9060227960533425E-2</v>
      </c>
      <c r="D557" s="16">
        <v>-2.9656843985202186E-2</v>
      </c>
      <c r="E557">
        <v>555</v>
      </c>
      <c r="F557" s="16">
        <f t="shared" ca="1" si="42"/>
        <v>1.4964129327235096E-2</v>
      </c>
    </row>
    <row r="558" spans="1:6" ht="15" thickBot="1">
      <c r="A558" s="15" t="s">
        <v>558</v>
      </c>
      <c r="B558" s="3">
        <v>2750.24</v>
      </c>
      <c r="C558" s="16">
        <f t="shared" si="45"/>
        <v>-2.7852114724532528E-3</v>
      </c>
      <c r="D558" s="16">
        <v>-3.0012201104388625E-2</v>
      </c>
      <c r="E558">
        <v>556</v>
      </c>
      <c r="F558" s="16">
        <f t="shared" ca="1" si="42"/>
        <v>1.1519397315646714E-2</v>
      </c>
    </row>
    <row r="559" spans="1:6" ht="15" thickBot="1">
      <c r="A559" s="15" t="s">
        <v>559</v>
      </c>
      <c r="B559" s="3">
        <v>2702.58</v>
      </c>
      <c r="C559" s="16">
        <f t="shared" si="45"/>
        <v>1.7635000629028452E-2</v>
      </c>
      <c r="D559" s="16">
        <v>-3.059088296238921E-2</v>
      </c>
      <c r="E559">
        <v>557</v>
      </c>
      <c r="F559" s="16">
        <f t="shared" ca="1" si="42"/>
        <v>1.5479149056333861E-3</v>
      </c>
    </row>
    <row r="560" spans="1:6" ht="15" thickBot="1">
      <c r="A560" s="15" t="s">
        <v>560</v>
      </c>
      <c r="B560" s="3">
        <v>2709.3</v>
      </c>
      <c r="C560" s="16">
        <f t="shared" si="45"/>
        <v>-2.4803454766915145E-3</v>
      </c>
      <c r="D560" s="16">
        <v>-3.0834140451897918E-2</v>
      </c>
      <c r="E560">
        <v>558</v>
      </c>
      <c r="F560" s="16">
        <f t="shared" ca="1" si="42"/>
        <v>5.749326611048643E-3</v>
      </c>
    </row>
    <row r="561" spans="1:6" ht="15" thickBot="1">
      <c r="A561" s="15" t="s">
        <v>561</v>
      </c>
      <c r="B561" s="3">
        <v>2681.59</v>
      </c>
      <c r="C561" s="16">
        <f t="shared" si="45"/>
        <v>1.0333421589430181E-2</v>
      </c>
      <c r="D561" s="16">
        <v>-3.1514685493924222E-2</v>
      </c>
      <c r="E561">
        <v>559</v>
      </c>
      <c r="F561" s="16">
        <f t="shared" ca="1" si="42"/>
        <v>-1.2153183629427498E-2</v>
      </c>
    </row>
    <row r="562" spans="1:6" ht="15" thickBot="1">
      <c r="A562" s="15" t="s">
        <v>562</v>
      </c>
      <c r="B562" s="3">
        <v>2638.51</v>
      </c>
      <c r="C562" s="16">
        <f t="shared" si="45"/>
        <v>1.6327396902039437E-2</v>
      </c>
      <c r="D562" s="16">
        <v>-3.1877152549395382E-2</v>
      </c>
      <c r="E562">
        <v>560</v>
      </c>
      <c r="F562" s="16">
        <f t="shared" ca="1" si="42"/>
        <v>-1.755886237845293E-2</v>
      </c>
    </row>
    <row r="563" spans="1:6" ht="15" thickBot="1">
      <c r="A563" s="15" t="s">
        <v>563</v>
      </c>
      <c r="B563" s="3">
        <v>2694.42</v>
      </c>
      <c r="C563" s="16">
        <f t="shared" si="45"/>
        <v>-2.0750291342849225E-2</v>
      </c>
      <c r="D563" s="16">
        <v>-3.1930608689064832E-2</v>
      </c>
      <c r="E563">
        <v>561</v>
      </c>
      <c r="F563" s="16">
        <f t="shared" ca="1" si="42"/>
        <v>-3.205831907295937E-2</v>
      </c>
    </row>
    <row r="564" spans="1:6" ht="15" thickBot="1">
      <c r="A564" s="15" t="s">
        <v>564</v>
      </c>
      <c r="B564" s="3">
        <v>2702.58</v>
      </c>
      <c r="C564" s="16">
        <f t="shared" ref="C564:C579" si="46">B563/B564-1</f>
        <v>-3.0193370779032502E-3</v>
      </c>
      <c r="D564" s="16">
        <v>-3.2148773543508424E-2</v>
      </c>
      <c r="E564">
        <v>562</v>
      </c>
      <c r="F564" s="16">
        <f t="shared" ca="1" si="42"/>
        <v>6.0920264290036372E-2</v>
      </c>
    </row>
    <row r="565" spans="1:6" ht="15" thickBot="1">
      <c r="A565" s="15" t="s">
        <v>565</v>
      </c>
      <c r="B565" s="3">
        <v>2663.98</v>
      </c>
      <c r="C565" s="16">
        <f t="shared" si="46"/>
        <v>1.4489598270257309E-2</v>
      </c>
      <c r="D565" s="16">
        <v>-3.2879485037127787E-2</v>
      </c>
      <c r="E565">
        <v>563</v>
      </c>
      <c r="F565" s="16">
        <f t="shared" ca="1" si="42"/>
        <v>-1.0898191887291842E-2</v>
      </c>
    </row>
    <row r="566" spans="1:6" ht="15" thickBot="1">
      <c r="A566" s="15" t="s">
        <v>566</v>
      </c>
      <c r="B566" s="3">
        <v>2551</v>
      </c>
      <c r="C566" s="16">
        <f t="shared" si="46"/>
        <v>4.4288514308114424E-2</v>
      </c>
      <c r="D566" s="16">
        <v>-3.2898369909802994E-2</v>
      </c>
      <c r="E566">
        <v>564</v>
      </c>
      <c r="F566" s="16">
        <f t="shared" ca="1" si="42"/>
        <v>4.1953133152570592E-2</v>
      </c>
    </row>
    <row r="567" spans="1:6" ht="15" thickBot="1">
      <c r="A567" s="15" t="s">
        <v>567</v>
      </c>
      <c r="B567" s="3">
        <v>2572.84</v>
      </c>
      <c r="C567" s="16">
        <f t="shared" si="46"/>
        <v>-8.4886739944963763E-3</v>
      </c>
      <c r="D567" s="16">
        <v>-3.369913782581202E-2</v>
      </c>
      <c r="E567">
        <v>565</v>
      </c>
      <c r="F567" s="16">
        <f t="shared" ca="1" si="42"/>
        <v>1.7632876629222138E-2</v>
      </c>
    </row>
    <row r="568" spans="1:6" ht="15" thickBot="1">
      <c r="A568" s="15" t="s">
        <v>568</v>
      </c>
      <c r="B568" s="3">
        <v>2608.81</v>
      </c>
      <c r="C568" s="16">
        <f t="shared" si="46"/>
        <v>-1.3787895630574809E-2</v>
      </c>
      <c r="D568" s="16">
        <v>-3.4041347295692415E-2</v>
      </c>
      <c r="E568">
        <v>566</v>
      </c>
      <c r="F568" s="16">
        <f t="shared" ca="1" si="42"/>
        <v>-1.7236082602022532E-2</v>
      </c>
    </row>
    <row r="569" spans="1:6" ht="15" thickBot="1">
      <c r="A569" s="15" t="s">
        <v>569</v>
      </c>
      <c r="B569" s="3">
        <v>2639.4</v>
      </c>
      <c r="C569" s="16">
        <f t="shared" si="46"/>
        <v>-1.1589755247404798E-2</v>
      </c>
      <c r="D569" s="16">
        <v>-3.405047109979209E-2</v>
      </c>
      <c r="E569">
        <v>567</v>
      </c>
      <c r="F569" s="16">
        <f t="shared" ca="1" si="42"/>
        <v>-1.528259489741458E-3</v>
      </c>
    </row>
    <row r="570" spans="1:6" ht="15" thickBot="1">
      <c r="A570" s="15" t="s">
        <v>570</v>
      </c>
      <c r="B570" s="3">
        <v>2665.22</v>
      </c>
      <c r="C570" s="16">
        <f t="shared" si="46"/>
        <v>-9.6877556074169702E-3</v>
      </c>
      <c r="D570" s="16">
        <v>-3.4721444593107886E-2</v>
      </c>
      <c r="E570">
        <v>568</v>
      </c>
      <c r="F570" s="16">
        <f t="shared" ca="1" si="42"/>
        <v>-3.3751195130376421E-3</v>
      </c>
    </row>
    <row r="571" spans="1:6" ht="15" thickBot="1">
      <c r="A571" s="15" t="s">
        <v>571</v>
      </c>
      <c r="B571" s="3">
        <v>2682.34</v>
      </c>
      <c r="C571" s="16">
        <f t="shared" si="46"/>
        <v>-6.3824869330511014E-3</v>
      </c>
      <c r="D571" s="16">
        <v>-3.5378196389474148E-2</v>
      </c>
      <c r="E571">
        <v>569</v>
      </c>
      <c r="F571" s="16">
        <f t="shared" ca="1" si="42"/>
        <v>-1.7883814046693054E-2</v>
      </c>
    </row>
    <row r="572" spans="1:6" ht="15" thickBot="1">
      <c r="A572" s="15" t="s">
        <v>572</v>
      </c>
      <c r="B572" s="3">
        <v>2701.59</v>
      </c>
      <c r="C572" s="16">
        <f t="shared" si="46"/>
        <v>-7.1254335409888236E-3</v>
      </c>
      <c r="D572" s="16">
        <v>-3.5645642662474275E-2</v>
      </c>
      <c r="E572">
        <v>570</v>
      </c>
      <c r="F572" s="16">
        <f t="shared" ca="1" si="42"/>
        <v>1.0595027754470136E-2</v>
      </c>
    </row>
    <row r="573" spans="1:6" ht="15" thickBot="1">
      <c r="A573" s="15" t="s">
        <v>573</v>
      </c>
      <c r="B573" s="3">
        <v>2653.73</v>
      </c>
      <c r="C573" s="16">
        <f t="shared" si="46"/>
        <v>1.803499225618288E-2</v>
      </c>
      <c r="D573" s="16">
        <v>-3.6233888678744552E-2</v>
      </c>
      <c r="E573">
        <v>571</v>
      </c>
      <c r="F573" s="16">
        <f t="shared" ca="1" si="42"/>
        <v>-3.583295980096491E-2</v>
      </c>
    </row>
    <row r="574" spans="1:6" ht="15" thickBot="1">
      <c r="A574" s="15" t="s">
        <v>574</v>
      </c>
      <c r="B574" s="3">
        <v>2725.86</v>
      </c>
      <c r="C574" s="16">
        <f t="shared" si="46"/>
        <v>-2.6461373658221654E-2</v>
      </c>
      <c r="D574" s="16">
        <v>-3.6640777309603023E-2</v>
      </c>
      <c r="E574">
        <v>572</v>
      </c>
      <c r="F574" s="16">
        <f t="shared" ca="1" si="42"/>
        <v>-2.7015441423438816E-2</v>
      </c>
    </row>
    <row r="575" spans="1:6" ht="15" thickBot="1">
      <c r="A575" s="15" t="s">
        <v>575</v>
      </c>
      <c r="B575" s="3">
        <v>2733.57</v>
      </c>
      <c r="C575" s="16">
        <f t="shared" si="46"/>
        <v>-2.8204874943754676E-3</v>
      </c>
      <c r="D575" s="16">
        <v>-3.6889885131537903E-2</v>
      </c>
      <c r="E575">
        <v>573</v>
      </c>
      <c r="F575" s="16">
        <f t="shared" ca="1" si="42"/>
        <v>2.3310469380084797E-2</v>
      </c>
    </row>
    <row r="576" spans="1:6" ht="15" thickBot="1">
      <c r="A576" s="15" t="s">
        <v>576</v>
      </c>
      <c r="B576" s="3">
        <v>2802.62</v>
      </c>
      <c r="C576" s="16">
        <f t="shared" si="46"/>
        <v>-2.4637660474841283E-2</v>
      </c>
      <c r="D576" s="16">
        <v>-3.720551547931028E-2</v>
      </c>
      <c r="E576">
        <v>574</v>
      </c>
      <c r="F576" s="16">
        <f t="shared" ca="1" si="42"/>
        <v>1.2785864428486393E-2</v>
      </c>
    </row>
    <row r="577" spans="1:6" ht="15" thickBot="1">
      <c r="A577" s="15" t="s">
        <v>577</v>
      </c>
      <c r="B577" s="3">
        <v>2871.47</v>
      </c>
      <c r="C577" s="16">
        <f t="shared" si="46"/>
        <v>-2.3977265999644781E-2</v>
      </c>
      <c r="D577" s="16">
        <v>-3.8477688648028807E-2</v>
      </c>
      <c r="E577">
        <v>575</v>
      </c>
      <c r="F577" s="16">
        <f t="shared" ca="1" si="42"/>
        <v>4.6539061773611988E-3</v>
      </c>
    </row>
    <row r="578" spans="1:6" ht="15" thickBot="1">
      <c r="A578" s="15" t="s">
        <v>578</v>
      </c>
      <c r="B578" s="3">
        <v>2843.81</v>
      </c>
      <c r="C578" s="16">
        <f t="shared" si="46"/>
        <v>9.7263881904907645E-3</v>
      </c>
      <c r="D578" s="16">
        <v>-3.8650867820428925E-2</v>
      </c>
      <c r="E578">
        <v>576</v>
      </c>
      <c r="F578" s="16">
        <f t="shared" ca="1" si="42"/>
        <v>2.5546265614939761E-2</v>
      </c>
    </row>
    <row r="579" spans="1:6" ht="15" thickBot="1">
      <c r="A579" s="15" t="s">
        <v>579</v>
      </c>
      <c r="B579" s="3">
        <v>2821.33</v>
      </c>
      <c r="C579" s="16">
        <f t="shared" si="46"/>
        <v>7.9678733079788788E-3</v>
      </c>
      <c r="D579" s="16">
        <v>-3.8698363442893013E-2</v>
      </c>
      <c r="E579">
        <v>577</v>
      </c>
      <c r="F579" s="16">
        <f t="shared" ref="F579:F642" ca="1" si="47">_xlfn.NORM.INV(RAND(),L$3,L$4)</f>
        <v>-1.1843709034542321E-2</v>
      </c>
    </row>
    <row r="580" spans="1:6" ht="15" thickBot="1">
      <c r="A580" s="15" t="s">
        <v>580</v>
      </c>
      <c r="B580" s="3">
        <v>2818.79</v>
      </c>
      <c r="C580" s="16">
        <f t="shared" ref="C580:C595" si="48">B579/B580-1</f>
        <v>9.0109586028042088E-4</v>
      </c>
      <c r="D580" s="16">
        <v>-4.0107456547136655E-2</v>
      </c>
      <c r="E580">
        <v>578</v>
      </c>
      <c r="F580" s="16">
        <f t="shared" ca="1" si="47"/>
        <v>-3.475874910520492E-2</v>
      </c>
    </row>
    <row r="581" spans="1:6" ht="15" thickBot="1">
      <c r="A581" s="15" t="s">
        <v>581</v>
      </c>
      <c r="B581" s="3">
        <v>2808.79</v>
      </c>
      <c r="C581" s="16">
        <f t="shared" si="48"/>
        <v>3.5602519234261276E-3</v>
      </c>
      <c r="D581" s="16">
        <v>-4.0246193865459579E-2</v>
      </c>
      <c r="E581">
        <v>579</v>
      </c>
      <c r="F581" s="16">
        <f t="shared" ca="1" si="47"/>
        <v>-4.0200413913449258E-2</v>
      </c>
    </row>
    <row r="582" spans="1:6" ht="15" thickBot="1">
      <c r="A582" s="15" t="s">
        <v>582</v>
      </c>
      <c r="B582" s="3">
        <v>2855.06</v>
      </c>
      <c r="C582" s="16">
        <f t="shared" si="48"/>
        <v>-1.6206314403199973E-2</v>
      </c>
      <c r="D582" s="16">
        <v>-4.115167343866899E-2</v>
      </c>
      <c r="E582">
        <v>580</v>
      </c>
      <c r="F582" s="16">
        <f t="shared" ca="1" si="47"/>
        <v>7.282964411836213E-3</v>
      </c>
    </row>
    <row r="583" spans="1:6" ht="15" thickBot="1">
      <c r="A583" s="15" t="s">
        <v>583</v>
      </c>
      <c r="B583" s="3">
        <v>2827</v>
      </c>
      <c r="C583" s="16">
        <f t="shared" si="48"/>
        <v>9.9257163070392007E-3</v>
      </c>
      <c r="D583" s="16">
        <v>-4.153022287589625E-2</v>
      </c>
      <c r="E583">
        <v>581</v>
      </c>
      <c r="F583" s="16">
        <f t="shared" ca="1" si="47"/>
        <v>-2.6808728274864618E-2</v>
      </c>
    </row>
    <row r="584" spans="1:6" ht="15" thickBot="1">
      <c r="A584" s="15" t="s">
        <v>584</v>
      </c>
      <c r="B584" s="3">
        <v>2803.67</v>
      </c>
      <c r="C584" s="16">
        <f t="shared" si="48"/>
        <v>8.3212360941193886E-3</v>
      </c>
      <c r="D584" s="16">
        <v>-4.5350458923085646E-2</v>
      </c>
      <c r="E584">
        <v>582</v>
      </c>
      <c r="F584" s="16">
        <f t="shared" ca="1" si="47"/>
        <v>-1.2458396209376842E-2</v>
      </c>
    </row>
    <row r="585" spans="1:6" ht="15" thickBot="1">
      <c r="A585" s="15" t="s">
        <v>585</v>
      </c>
      <c r="B585" s="3">
        <v>2812.57</v>
      </c>
      <c r="C585" s="16">
        <f t="shared" si="48"/>
        <v>-3.1643656868984849E-3</v>
      </c>
      <c r="D585" s="16">
        <v>-5.0762317445033012E-2</v>
      </c>
      <c r="E585">
        <v>583</v>
      </c>
      <c r="F585" s="16">
        <f t="shared" ca="1" si="47"/>
        <v>-7.0652142274888379E-3</v>
      </c>
    </row>
    <row r="586" spans="1:6" ht="15" thickBot="1">
      <c r="A586" s="15" t="s">
        <v>586</v>
      </c>
      <c r="B586" s="3">
        <v>2862.27</v>
      </c>
      <c r="C586" s="16">
        <f t="shared" si="48"/>
        <v>-1.7363840588064616E-2</v>
      </c>
      <c r="D586" s="16">
        <v>-5.2102669814843128E-2</v>
      </c>
      <c r="E586">
        <v>584</v>
      </c>
      <c r="F586" s="16">
        <f t="shared" ca="1" si="47"/>
        <v>3.7485211534796038E-2</v>
      </c>
    </row>
    <row r="587" spans="1:6" ht="15" thickBot="1">
      <c r="A587" s="15" t="s">
        <v>587</v>
      </c>
      <c r="B587" s="3">
        <v>2845.26</v>
      </c>
      <c r="C587" s="16">
        <f t="shared" si="48"/>
        <v>5.9783640159423168E-3</v>
      </c>
      <c r="D587" s="16">
        <v>-5.3610206297502683E-2</v>
      </c>
      <c r="E587">
        <v>585</v>
      </c>
      <c r="F587" s="16">
        <f t="shared" ca="1" si="47"/>
        <v>3.4707043410803343E-2</v>
      </c>
    </row>
    <row r="588" spans="1:6" ht="15" thickBot="1">
      <c r="A588" s="15" t="s">
        <v>588</v>
      </c>
      <c r="B588" s="3">
        <v>2939.77</v>
      </c>
      <c r="C588" s="16">
        <f t="shared" si="48"/>
        <v>-3.2148773543508424E-2</v>
      </c>
      <c r="D588" s="16">
        <v>-5.6960990018654067E-2</v>
      </c>
      <c r="E588">
        <v>586</v>
      </c>
      <c r="F588" s="16">
        <f t="shared" ca="1" si="47"/>
        <v>3.346166616969435E-3</v>
      </c>
    </row>
    <row r="589" spans="1:6" ht="15" thickBot="1">
      <c r="A589" s="15" t="s">
        <v>589</v>
      </c>
      <c r="B589" s="3">
        <v>2676.27</v>
      </c>
      <c r="C589" s="16">
        <f t="shared" si="48"/>
        <v>9.8457928385402127E-2</v>
      </c>
      <c r="D589" s="16">
        <v>-5.7302844140436515E-2</v>
      </c>
      <c r="E589">
        <v>587</v>
      </c>
      <c r="F589" s="16">
        <f t="shared" ca="1" si="47"/>
        <v>9.6575250429011307E-3</v>
      </c>
    </row>
    <row r="590" spans="1:6" ht="15" thickBot="1">
      <c r="A590" s="15" t="s">
        <v>590</v>
      </c>
      <c r="B590" s="3">
        <v>2576.9699999999998</v>
      </c>
      <c r="C590" s="16">
        <f t="shared" si="48"/>
        <v>3.8533626701125812E-2</v>
      </c>
      <c r="D590" s="16">
        <v>-5.8113249159177371E-2</v>
      </c>
      <c r="E590">
        <v>588</v>
      </c>
      <c r="F590" s="16">
        <f t="shared" ca="1" si="47"/>
        <v>1.8423899836615947E-2</v>
      </c>
    </row>
    <row r="591" spans="1:6" ht="15" thickBot="1">
      <c r="A591" s="15" t="s">
        <v>591</v>
      </c>
      <c r="B591" s="3">
        <v>2646.77</v>
      </c>
      <c r="C591" s="16">
        <f t="shared" si="48"/>
        <v>-2.6371766341616421E-2</v>
      </c>
      <c r="D591" s="16">
        <v>-6.7484699359195877E-2</v>
      </c>
      <c r="E591">
        <v>589</v>
      </c>
      <c r="F591" s="16">
        <f t="shared" ca="1" si="47"/>
        <v>4.0328158591995067E-2</v>
      </c>
    </row>
    <row r="592" spans="1:6" ht="15" thickBot="1">
      <c r="A592" s="15" t="s">
        <v>592</v>
      </c>
      <c r="B592" s="3">
        <v>2465.4899999999998</v>
      </c>
      <c r="C592" s="16">
        <f t="shared" si="48"/>
        <v>7.352696624200461E-2</v>
      </c>
      <c r="D592" s="16">
        <v>-7.0777716633179222E-2</v>
      </c>
      <c r="E592">
        <v>590</v>
      </c>
      <c r="F592" s="16">
        <f t="shared" ca="1" si="47"/>
        <v>1.717902963959321E-2</v>
      </c>
    </row>
    <row r="593" spans="1:6" ht="15" thickBot="1">
      <c r="A593" s="15" t="s">
        <v>593</v>
      </c>
      <c r="B593" s="3">
        <v>2549.31</v>
      </c>
      <c r="C593" s="16">
        <f t="shared" si="48"/>
        <v>-3.2879485037127787E-2</v>
      </c>
      <c r="D593" s="16">
        <v>-7.3910276601078739E-2</v>
      </c>
      <c r="E593">
        <v>591</v>
      </c>
      <c r="F593" s="16">
        <f t="shared" ca="1" si="47"/>
        <v>1.6071332118580296E-2</v>
      </c>
    </row>
    <row r="594" spans="1:6" ht="15" thickBot="1">
      <c r="A594" s="15" t="s">
        <v>594</v>
      </c>
      <c r="B594" s="3">
        <v>2562.84</v>
      </c>
      <c r="C594" s="16">
        <f t="shared" si="48"/>
        <v>-5.2792995270871668E-3</v>
      </c>
      <c r="D594" s="16">
        <v>-7.6277631403475099E-2</v>
      </c>
      <c r="E594">
        <v>592</v>
      </c>
      <c r="F594" s="16">
        <f t="shared" ca="1" si="47"/>
        <v>4.3456524081765188E-2</v>
      </c>
    </row>
    <row r="595" spans="1:6" ht="15" thickBot="1">
      <c r="A595" s="15" t="s">
        <v>595</v>
      </c>
      <c r="B595" s="3">
        <v>2774.47</v>
      </c>
      <c r="C595" s="16">
        <f t="shared" si="48"/>
        <v>-7.6277631403475099E-2</v>
      </c>
      <c r="D595" s="16">
        <v>-7.9402774225762141E-2</v>
      </c>
      <c r="E595">
        <v>593</v>
      </c>
      <c r="F595" s="16">
        <f t="shared" ca="1" si="47"/>
        <v>-6.3977448770532316E-3</v>
      </c>
    </row>
    <row r="596" spans="1:6" ht="15" thickBot="1">
      <c r="A596" s="15" t="s">
        <v>596</v>
      </c>
      <c r="B596" s="3">
        <v>2661.29</v>
      </c>
      <c r="C596" s="16">
        <f t="shared" ref="C596" si="49">B595/B596-1</f>
        <v>4.25282475791815E-2</v>
      </c>
      <c r="D596" s="16">
        <v>-8.0122045684348664E-2</v>
      </c>
      <c r="E596">
        <v>594</v>
      </c>
      <c r="F596" s="16">
        <f t="shared" ca="1" si="47"/>
        <v>1.6312835796378284E-2</v>
      </c>
    </row>
    <row r="597" spans="1:6" ht="27.6" customHeight="1">
      <c r="A597" s="224"/>
      <c r="B597" s="224"/>
      <c r="E597">
        <v>595</v>
      </c>
      <c r="F597" s="16">
        <f t="shared" ca="1" si="47"/>
        <v>1.6713139482695299E-2</v>
      </c>
    </row>
    <row r="598" spans="1:6">
      <c r="A598" s="4"/>
      <c r="E598">
        <v>596</v>
      </c>
      <c r="F598" s="16">
        <f t="shared" ca="1" si="47"/>
        <v>2.1718314732332739E-2</v>
      </c>
    </row>
    <row r="599" spans="1:6">
      <c r="A599" s="5"/>
      <c r="E599">
        <v>597</v>
      </c>
      <c r="F599" s="16">
        <f t="shared" ca="1" si="47"/>
        <v>-4.0233416600774213E-3</v>
      </c>
    </row>
    <row r="600" spans="1:6" ht="17.399999999999999">
      <c r="A600" s="6"/>
      <c r="E600">
        <v>598</v>
      </c>
      <c r="F600" s="16">
        <f t="shared" ca="1" si="47"/>
        <v>4.0954137107506797E-2</v>
      </c>
    </row>
    <row r="601" spans="1:6">
      <c r="A601" s="7"/>
      <c r="E601">
        <v>599</v>
      </c>
      <c r="F601" s="16">
        <f t="shared" ca="1" si="47"/>
        <v>-3.6792506558926347E-3</v>
      </c>
    </row>
    <row r="602" spans="1:6">
      <c r="A602" s="8"/>
      <c r="E602">
        <v>600</v>
      </c>
      <c r="F602" s="16">
        <f t="shared" ca="1" si="47"/>
        <v>5.2848300002891604E-2</v>
      </c>
    </row>
    <row r="603" spans="1:6" ht="15" thickBot="1">
      <c r="A603" s="9"/>
      <c r="E603">
        <v>601</v>
      </c>
      <c r="F603" s="16">
        <f t="shared" ca="1" si="47"/>
        <v>2.4319510367898228E-3</v>
      </c>
    </row>
    <row r="604" spans="1:6">
      <c r="A604" s="10"/>
      <c r="E604">
        <v>602</v>
      </c>
      <c r="F604" s="16">
        <f t="shared" ca="1" si="47"/>
        <v>8.0039917019801027E-3</v>
      </c>
    </row>
    <row r="605" spans="1:6" ht="15" thickBot="1">
      <c r="A605" s="11"/>
      <c r="E605">
        <v>603</v>
      </c>
      <c r="F605" s="16">
        <f t="shared" ca="1" si="47"/>
        <v>-1.8943530969274314E-2</v>
      </c>
    </row>
    <row r="606" spans="1:6">
      <c r="A606" s="10"/>
      <c r="E606">
        <v>604</v>
      </c>
      <c r="F606" s="16">
        <f t="shared" ca="1" si="47"/>
        <v>-9.6645324256242233E-3</v>
      </c>
    </row>
    <row r="607" spans="1:6" ht="15" thickBot="1">
      <c r="A607" s="11"/>
      <c r="E607">
        <v>605</v>
      </c>
      <c r="F607" s="16">
        <f t="shared" ca="1" si="47"/>
        <v>1.9661016607477464E-2</v>
      </c>
    </row>
    <row r="608" spans="1:6">
      <c r="A608" s="10"/>
      <c r="E608">
        <v>606</v>
      </c>
      <c r="F608" s="16">
        <f t="shared" ca="1" si="47"/>
        <v>1.4152116367981995E-2</v>
      </c>
    </row>
    <row r="609" spans="1:6" ht="15" thickBot="1">
      <c r="A609" s="11"/>
      <c r="E609">
        <v>607</v>
      </c>
      <c r="F609" s="16">
        <f t="shared" ca="1" si="47"/>
        <v>4.1036889335646864E-2</v>
      </c>
    </row>
    <row r="610" spans="1:6">
      <c r="A610" s="10"/>
      <c r="E610">
        <v>608</v>
      </c>
      <c r="F610" s="16">
        <f t="shared" ca="1" si="47"/>
        <v>-1.3775529589295003E-2</v>
      </c>
    </row>
    <row r="611" spans="1:6" ht="15" thickBot="1">
      <c r="A611" s="11"/>
      <c r="E611">
        <v>609</v>
      </c>
      <c r="F611" s="16">
        <f t="shared" ca="1" si="47"/>
        <v>9.5382838578077188E-3</v>
      </c>
    </row>
    <row r="612" spans="1:6">
      <c r="A612" s="10"/>
      <c r="E612">
        <v>610</v>
      </c>
      <c r="F612" s="16">
        <f t="shared" ca="1" si="47"/>
        <v>3.3207365683462886E-2</v>
      </c>
    </row>
    <row r="613" spans="1:6" ht="15" thickBot="1">
      <c r="A613" s="11"/>
      <c r="E613">
        <v>611</v>
      </c>
      <c r="F613" s="16">
        <f t="shared" ca="1" si="47"/>
        <v>1.5849625839874926E-2</v>
      </c>
    </row>
    <row r="614" spans="1:6">
      <c r="A614" s="13"/>
      <c r="E614">
        <v>612</v>
      </c>
      <c r="F614" s="16">
        <f t="shared" ca="1" si="47"/>
        <v>1.7962472275909247E-2</v>
      </c>
    </row>
    <row r="615" spans="1:6">
      <c r="A615" s="13"/>
      <c r="E615">
        <v>613</v>
      </c>
      <c r="F615" s="16">
        <f t="shared" ca="1" si="47"/>
        <v>-2.8806765171527193E-2</v>
      </c>
    </row>
    <row r="616" spans="1:6">
      <c r="A616" s="13"/>
      <c r="E616">
        <v>614</v>
      </c>
      <c r="F616" s="16">
        <f t="shared" ca="1" si="47"/>
        <v>-2.001198787109441E-2</v>
      </c>
    </row>
    <row r="617" spans="1:6">
      <c r="A617" s="14"/>
      <c r="E617">
        <v>615</v>
      </c>
      <c r="F617" s="16">
        <f t="shared" ca="1" si="47"/>
        <v>5.1532514417869546E-2</v>
      </c>
    </row>
    <row r="618" spans="1:6">
      <c r="A618" s="14"/>
      <c r="E618">
        <v>616</v>
      </c>
      <c r="F618" s="16">
        <f t="shared" ca="1" si="47"/>
        <v>-9.416036075087765E-3</v>
      </c>
    </row>
    <row r="619" spans="1:6">
      <c r="A619" s="13"/>
      <c r="E619">
        <v>617</v>
      </c>
      <c r="F619" s="16">
        <f t="shared" ca="1" si="47"/>
        <v>-3.0899526834772213E-2</v>
      </c>
    </row>
    <row r="620" spans="1:6">
      <c r="E620">
        <v>618</v>
      </c>
      <c r="F620" s="16">
        <f t="shared" ca="1" si="47"/>
        <v>-3.197201137075964E-2</v>
      </c>
    </row>
    <row r="621" spans="1:6">
      <c r="E621">
        <v>619</v>
      </c>
      <c r="F621" s="16">
        <f t="shared" ca="1" si="47"/>
        <v>4.0946244966358434E-5</v>
      </c>
    </row>
    <row r="622" spans="1:6">
      <c r="E622">
        <v>620</v>
      </c>
      <c r="F622" s="16">
        <f t="shared" ca="1" si="47"/>
        <v>1.1394165707339025E-2</v>
      </c>
    </row>
    <row r="623" spans="1:6">
      <c r="E623">
        <v>621</v>
      </c>
      <c r="F623" s="16">
        <f t="shared" ca="1" si="47"/>
        <v>-2.5586913994677461E-2</v>
      </c>
    </row>
    <row r="624" spans="1:6">
      <c r="E624">
        <v>622</v>
      </c>
      <c r="F624" s="16">
        <f t="shared" ca="1" si="47"/>
        <v>-1.8218887331034245E-2</v>
      </c>
    </row>
    <row r="625" spans="5:6">
      <c r="E625">
        <v>623</v>
      </c>
      <c r="F625" s="16">
        <f t="shared" ca="1" si="47"/>
        <v>1.6494192599555896E-2</v>
      </c>
    </row>
    <row r="626" spans="5:6">
      <c r="E626">
        <v>624</v>
      </c>
      <c r="F626" s="16">
        <f t="shared" ca="1" si="47"/>
        <v>1.3872804535215676E-2</v>
      </c>
    </row>
    <row r="627" spans="5:6">
      <c r="E627">
        <v>625</v>
      </c>
      <c r="F627" s="16">
        <f t="shared" ca="1" si="47"/>
        <v>2.2495742917514359E-2</v>
      </c>
    </row>
    <row r="628" spans="5:6">
      <c r="E628">
        <v>626</v>
      </c>
      <c r="F628" s="16">
        <f t="shared" ca="1" si="47"/>
        <v>1.090754938270666E-3</v>
      </c>
    </row>
    <row r="629" spans="5:6">
      <c r="E629">
        <v>627</v>
      </c>
      <c r="F629" s="16">
        <f t="shared" ca="1" si="47"/>
        <v>-2.7610949641117689E-2</v>
      </c>
    </row>
    <row r="630" spans="5:6">
      <c r="E630">
        <v>628</v>
      </c>
      <c r="F630" s="16">
        <f t="shared" ca="1" si="47"/>
        <v>2.7694807956937222E-2</v>
      </c>
    </row>
    <row r="631" spans="5:6">
      <c r="E631">
        <v>629</v>
      </c>
      <c r="F631" s="16">
        <f t="shared" ca="1" si="47"/>
        <v>-5.3543008613528779E-2</v>
      </c>
    </row>
    <row r="632" spans="5:6">
      <c r="E632">
        <v>630</v>
      </c>
      <c r="F632" s="16">
        <f t="shared" ca="1" si="47"/>
        <v>-3.9055437335120145E-2</v>
      </c>
    </row>
    <row r="633" spans="5:6">
      <c r="E633">
        <v>631</v>
      </c>
      <c r="F633" s="16">
        <f t="shared" ca="1" si="47"/>
        <v>9.2623920367288573E-3</v>
      </c>
    </row>
    <row r="634" spans="5:6">
      <c r="E634">
        <v>632</v>
      </c>
      <c r="F634" s="16">
        <f t="shared" ca="1" si="47"/>
        <v>1.2019993618195304E-2</v>
      </c>
    </row>
    <row r="635" spans="5:6">
      <c r="E635">
        <v>633</v>
      </c>
      <c r="F635" s="16">
        <f t="shared" ca="1" si="47"/>
        <v>-2.8297125114797985E-3</v>
      </c>
    </row>
    <row r="636" spans="5:6">
      <c r="E636">
        <v>634</v>
      </c>
      <c r="F636" s="16">
        <f t="shared" ca="1" si="47"/>
        <v>1.139561448159351E-2</v>
      </c>
    </row>
    <row r="637" spans="5:6">
      <c r="E637">
        <v>635</v>
      </c>
      <c r="F637" s="16">
        <f t="shared" ca="1" si="47"/>
        <v>1.2626743266296349E-2</v>
      </c>
    </row>
    <row r="638" spans="5:6">
      <c r="E638">
        <v>636</v>
      </c>
      <c r="F638" s="16">
        <f t="shared" ca="1" si="47"/>
        <v>-5.7896611521211479E-3</v>
      </c>
    </row>
    <row r="639" spans="5:6">
      <c r="E639">
        <v>637</v>
      </c>
      <c r="F639" s="16">
        <f t="shared" ca="1" si="47"/>
        <v>5.1925683626464811E-2</v>
      </c>
    </row>
    <row r="640" spans="5:6">
      <c r="E640">
        <v>638</v>
      </c>
      <c r="F640" s="16">
        <f t="shared" ca="1" si="47"/>
        <v>4.6762202219510177E-2</v>
      </c>
    </row>
    <row r="641" spans="5:6">
      <c r="E641">
        <v>639</v>
      </c>
      <c r="F641" s="16">
        <f t="shared" ca="1" si="47"/>
        <v>-2.0617119667034181E-2</v>
      </c>
    </row>
    <row r="642" spans="5:6">
      <c r="E642">
        <v>640</v>
      </c>
      <c r="F642" s="16">
        <f t="shared" ca="1" si="47"/>
        <v>-2.263170048377415E-2</v>
      </c>
    </row>
    <row r="643" spans="5:6">
      <c r="E643">
        <v>641</v>
      </c>
      <c r="F643" s="16">
        <f t="shared" ref="F643:F706" ca="1" si="50">_xlfn.NORM.INV(RAND(),L$3,L$4)</f>
        <v>8.9348300250879781E-3</v>
      </c>
    </row>
    <row r="644" spans="5:6">
      <c r="E644">
        <v>642</v>
      </c>
      <c r="F644" s="16">
        <f t="shared" ca="1" si="50"/>
        <v>3.5899666210907032E-3</v>
      </c>
    </row>
    <row r="645" spans="5:6">
      <c r="E645">
        <v>643</v>
      </c>
      <c r="F645" s="16">
        <f t="shared" ca="1" si="50"/>
        <v>2.1700865133318582E-2</v>
      </c>
    </row>
    <row r="646" spans="5:6">
      <c r="E646">
        <v>644</v>
      </c>
      <c r="F646" s="16">
        <f t="shared" ca="1" si="50"/>
        <v>-2.8780388331714046E-4</v>
      </c>
    </row>
    <row r="647" spans="5:6">
      <c r="E647">
        <v>645</v>
      </c>
      <c r="F647" s="16">
        <f t="shared" ca="1" si="50"/>
        <v>-1.0422799399946725E-2</v>
      </c>
    </row>
    <row r="648" spans="5:6">
      <c r="E648">
        <v>646</v>
      </c>
      <c r="F648" s="16">
        <f t="shared" ca="1" si="50"/>
        <v>-1.4521015097934305E-2</v>
      </c>
    </row>
    <row r="649" spans="5:6">
      <c r="E649">
        <v>647</v>
      </c>
      <c r="F649" s="16">
        <f t="shared" ca="1" si="50"/>
        <v>2.1647174675274772E-2</v>
      </c>
    </row>
    <row r="650" spans="5:6">
      <c r="E650">
        <v>648</v>
      </c>
      <c r="F650" s="16">
        <f t="shared" ca="1" si="50"/>
        <v>3.2844981992253282E-2</v>
      </c>
    </row>
    <row r="651" spans="5:6">
      <c r="E651">
        <v>649</v>
      </c>
      <c r="F651" s="16">
        <f t="shared" ca="1" si="50"/>
        <v>-2.3399305176875738E-3</v>
      </c>
    </row>
    <row r="652" spans="5:6">
      <c r="E652">
        <v>650</v>
      </c>
      <c r="F652" s="16">
        <f t="shared" ca="1" si="50"/>
        <v>-1.9837725983658249E-2</v>
      </c>
    </row>
    <row r="653" spans="5:6">
      <c r="E653">
        <v>651</v>
      </c>
      <c r="F653" s="16">
        <f t="shared" ca="1" si="50"/>
        <v>-1.3655253780495234E-3</v>
      </c>
    </row>
    <row r="654" spans="5:6">
      <c r="E654">
        <v>652</v>
      </c>
      <c r="F654" s="16">
        <f t="shared" ca="1" si="50"/>
        <v>5.5024500578034572E-3</v>
      </c>
    </row>
    <row r="655" spans="5:6">
      <c r="E655">
        <v>653</v>
      </c>
      <c r="F655" s="16">
        <f t="shared" ca="1" si="50"/>
        <v>4.0214958411383572E-4</v>
      </c>
    </row>
    <row r="656" spans="5:6">
      <c r="E656">
        <v>654</v>
      </c>
      <c r="F656" s="16">
        <f t="shared" ca="1" si="50"/>
        <v>3.4777343497379321E-2</v>
      </c>
    </row>
    <row r="657" spans="5:6">
      <c r="E657">
        <v>655</v>
      </c>
      <c r="F657" s="16">
        <f t="shared" ca="1" si="50"/>
        <v>-8.3270990308735512E-3</v>
      </c>
    </row>
    <row r="658" spans="5:6">
      <c r="E658">
        <v>656</v>
      </c>
      <c r="F658" s="16">
        <f t="shared" ca="1" si="50"/>
        <v>-4.0635583071913523E-3</v>
      </c>
    </row>
    <row r="659" spans="5:6">
      <c r="E659">
        <v>657</v>
      </c>
      <c r="F659" s="16">
        <f t="shared" ca="1" si="50"/>
        <v>1.0645245517218294E-2</v>
      </c>
    </row>
    <row r="660" spans="5:6">
      <c r="E660">
        <v>658</v>
      </c>
      <c r="F660" s="16">
        <f t="shared" ca="1" si="50"/>
        <v>-1.699077351033006E-2</v>
      </c>
    </row>
    <row r="661" spans="5:6">
      <c r="E661">
        <v>659</v>
      </c>
      <c r="F661" s="16">
        <f t="shared" ca="1" si="50"/>
        <v>1.709882945200596E-2</v>
      </c>
    </row>
    <row r="662" spans="5:6">
      <c r="E662">
        <v>660</v>
      </c>
      <c r="F662" s="16">
        <f t="shared" ca="1" si="50"/>
        <v>-3.2943746075402555E-2</v>
      </c>
    </row>
    <row r="663" spans="5:6">
      <c r="E663">
        <v>661</v>
      </c>
      <c r="F663" s="16">
        <f t="shared" ca="1" si="50"/>
        <v>4.9843006623417924E-2</v>
      </c>
    </row>
    <row r="664" spans="5:6">
      <c r="E664">
        <v>662</v>
      </c>
      <c r="F664" s="16">
        <f t="shared" ca="1" si="50"/>
        <v>-1.598333422804692E-2</v>
      </c>
    </row>
    <row r="665" spans="5:6">
      <c r="E665">
        <v>663</v>
      </c>
      <c r="F665" s="16">
        <f t="shared" ca="1" si="50"/>
        <v>-5.9623766284925645E-3</v>
      </c>
    </row>
    <row r="666" spans="5:6">
      <c r="E666">
        <v>664</v>
      </c>
      <c r="F666" s="16">
        <f t="shared" ca="1" si="50"/>
        <v>-3.3787283254890929E-2</v>
      </c>
    </row>
    <row r="667" spans="5:6">
      <c r="E667">
        <v>665</v>
      </c>
      <c r="F667" s="16">
        <f t="shared" ca="1" si="50"/>
        <v>-3.228218726360939E-3</v>
      </c>
    </row>
    <row r="668" spans="5:6">
      <c r="E668">
        <v>666</v>
      </c>
      <c r="F668" s="16">
        <f t="shared" ca="1" si="50"/>
        <v>2.4878049962292929E-2</v>
      </c>
    </row>
    <row r="669" spans="5:6">
      <c r="E669">
        <v>667</v>
      </c>
      <c r="F669" s="16">
        <f t="shared" ca="1" si="50"/>
        <v>1.8582852863871083E-2</v>
      </c>
    </row>
    <row r="670" spans="5:6">
      <c r="E670">
        <v>668</v>
      </c>
      <c r="F670" s="16">
        <f t="shared" ca="1" si="50"/>
        <v>-6.3850550071413964E-2</v>
      </c>
    </row>
    <row r="671" spans="5:6">
      <c r="E671">
        <v>669</v>
      </c>
      <c r="F671" s="16">
        <f t="shared" ca="1" si="50"/>
        <v>1.883279696700382E-2</v>
      </c>
    </row>
    <row r="672" spans="5:6">
      <c r="E672">
        <v>670</v>
      </c>
      <c r="F672" s="16">
        <f t="shared" ca="1" si="50"/>
        <v>1.2846669592386194E-2</v>
      </c>
    </row>
    <row r="673" spans="5:6">
      <c r="E673">
        <v>671</v>
      </c>
      <c r="F673" s="16">
        <f t="shared" ca="1" si="50"/>
        <v>-1.6999252103778298E-2</v>
      </c>
    </row>
    <row r="674" spans="5:6">
      <c r="E674">
        <v>672</v>
      </c>
      <c r="F674" s="16">
        <f t="shared" ca="1" si="50"/>
        <v>9.9409178639882946E-3</v>
      </c>
    </row>
    <row r="675" spans="5:6">
      <c r="E675">
        <v>673</v>
      </c>
      <c r="F675" s="16">
        <f t="shared" ca="1" si="50"/>
        <v>1.2116584998374823E-2</v>
      </c>
    </row>
    <row r="676" spans="5:6">
      <c r="E676">
        <v>674</v>
      </c>
      <c r="F676" s="16">
        <f t="shared" ca="1" si="50"/>
        <v>-3.1924821158638608E-2</v>
      </c>
    </row>
    <row r="677" spans="5:6">
      <c r="E677">
        <v>675</v>
      </c>
      <c r="F677" s="16">
        <f t="shared" ca="1" si="50"/>
        <v>-7.300822096221792E-3</v>
      </c>
    </row>
    <row r="678" spans="5:6">
      <c r="E678">
        <v>676</v>
      </c>
      <c r="F678" s="16">
        <f t="shared" ca="1" si="50"/>
        <v>2.0386960025565497E-2</v>
      </c>
    </row>
    <row r="679" spans="5:6">
      <c r="E679">
        <v>677</v>
      </c>
      <c r="F679" s="16">
        <f t="shared" ca="1" si="50"/>
        <v>7.4035178150211756E-3</v>
      </c>
    </row>
    <row r="680" spans="5:6">
      <c r="E680">
        <v>678</v>
      </c>
      <c r="F680" s="16">
        <f t="shared" ca="1" si="50"/>
        <v>-4.0133931076925998E-2</v>
      </c>
    </row>
    <row r="681" spans="5:6">
      <c r="E681">
        <v>679</v>
      </c>
      <c r="F681" s="16">
        <f t="shared" ca="1" si="50"/>
        <v>-2.7203161066712177E-2</v>
      </c>
    </row>
    <row r="682" spans="5:6">
      <c r="E682">
        <v>680</v>
      </c>
      <c r="F682" s="16">
        <f t="shared" ca="1" si="50"/>
        <v>3.3272202818391036E-2</v>
      </c>
    </row>
    <row r="683" spans="5:6">
      <c r="E683">
        <v>681</v>
      </c>
      <c r="F683" s="16">
        <f t="shared" ca="1" si="50"/>
        <v>-9.6653594794279887E-3</v>
      </c>
    </row>
    <row r="684" spans="5:6">
      <c r="E684">
        <v>682</v>
      </c>
      <c r="F684" s="16">
        <f t="shared" ca="1" si="50"/>
        <v>5.0301969069107277E-3</v>
      </c>
    </row>
    <row r="685" spans="5:6">
      <c r="E685">
        <v>683</v>
      </c>
      <c r="F685" s="16">
        <f t="shared" ca="1" si="50"/>
        <v>-3.1340346976965631E-2</v>
      </c>
    </row>
    <row r="686" spans="5:6">
      <c r="E686">
        <v>684</v>
      </c>
      <c r="F686" s="16">
        <f t="shared" ca="1" si="50"/>
        <v>1.7237068820913439E-2</v>
      </c>
    </row>
    <row r="687" spans="5:6">
      <c r="E687">
        <v>685</v>
      </c>
      <c r="F687" s="16">
        <f t="shared" ca="1" si="50"/>
        <v>-9.7936969432941313E-3</v>
      </c>
    </row>
    <row r="688" spans="5:6">
      <c r="E688">
        <v>686</v>
      </c>
      <c r="F688" s="16">
        <f t="shared" ca="1" si="50"/>
        <v>8.961683432879437E-3</v>
      </c>
    </row>
    <row r="689" spans="5:6">
      <c r="E689">
        <v>687</v>
      </c>
      <c r="F689" s="16">
        <f t="shared" ca="1" si="50"/>
        <v>-3.712550041841662E-2</v>
      </c>
    </row>
    <row r="690" spans="5:6">
      <c r="E690">
        <v>688</v>
      </c>
      <c r="F690" s="16">
        <f t="shared" ca="1" si="50"/>
        <v>1.9696397287317008E-2</v>
      </c>
    </row>
    <row r="691" spans="5:6">
      <c r="E691">
        <v>689</v>
      </c>
      <c r="F691" s="16">
        <f t="shared" ca="1" si="50"/>
        <v>1.63741241634301E-2</v>
      </c>
    </row>
    <row r="692" spans="5:6">
      <c r="E692">
        <v>690</v>
      </c>
      <c r="F692" s="16">
        <f t="shared" ca="1" si="50"/>
        <v>8.2026118118079708E-2</v>
      </c>
    </row>
    <row r="693" spans="5:6">
      <c r="E693">
        <v>691</v>
      </c>
      <c r="F693" s="16">
        <f t="shared" ca="1" si="50"/>
        <v>3.4178465744268052E-3</v>
      </c>
    </row>
    <row r="694" spans="5:6">
      <c r="E694">
        <v>692</v>
      </c>
      <c r="F694" s="16">
        <f t="shared" ca="1" si="50"/>
        <v>-2.7428055065594368E-3</v>
      </c>
    </row>
    <row r="695" spans="5:6">
      <c r="E695">
        <v>693</v>
      </c>
      <c r="F695" s="16">
        <f t="shared" ca="1" si="50"/>
        <v>5.7687681573586211E-2</v>
      </c>
    </row>
    <row r="696" spans="5:6">
      <c r="E696">
        <v>694</v>
      </c>
      <c r="F696" s="16">
        <f t="shared" ca="1" si="50"/>
        <v>-1.1562102355485524E-2</v>
      </c>
    </row>
    <row r="697" spans="5:6">
      <c r="E697">
        <v>695</v>
      </c>
      <c r="F697" s="16">
        <f t="shared" ca="1" si="50"/>
        <v>-1.862711048525446E-2</v>
      </c>
    </row>
    <row r="698" spans="5:6">
      <c r="E698">
        <v>696</v>
      </c>
      <c r="F698" s="16">
        <f t="shared" ca="1" si="50"/>
        <v>-3.4279246044370645E-2</v>
      </c>
    </row>
    <row r="699" spans="5:6">
      <c r="E699">
        <v>697</v>
      </c>
      <c r="F699" s="16">
        <f t="shared" ca="1" si="50"/>
        <v>1.0828602420544835E-2</v>
      </c>
    </row>
    <row r="700" spans="5:6">
      <c r="E700">
        <v>698</v>
      </c>
      <c r="F700" s="16">
        <f t="shared" ca="1" si="50"/>
        <v>2.1464323630562589E-2</v>
      </c>
    </row>
    <row r="701" spans="5:6">
      <c r="E701">
        <v>699</v>
      </c>
      <c r="F701" s="16">
        <f t="shared" ca="1" si="50"/>
        <v>7.1709950149428875E-3</v>
      </c>
    </row>
    <row r="702" spans="5:6">
      <c r="E702">
        <v>700</v>
      </c>
      <c r="F702" s="16">
        <f t="shared" ca="1" si="50"/>
        <v>3.3489147086325742E-2</v>
      </c>
    </row>
    <row r="703" spans="5:6">
      <c r="E703">
        <v>701</v>
      </c>
      <c r="F703" s="16">
        <f t="shared" ca="1" si="50"/>
        <v>3.6610692158547738E-2</v>
      </c>
    </row>
    <row r="704" spans="5:6">
      <c r="E704">
        <v>702</v>
      </c>
      <c r="F704" s="16">
        <f t="shared" ca="1" si="50"/>
        <v>8.153413912492264E-3</v>
      </c>
    </row>
    <row r="705" spans="5:6">
      <c r="E705">
        <v>703</v>
      </c>
      <c r="F705" s="16">
        <f t="shared" ca="1" si="50"/>
        <v>6.3949329775730007E-3</v>
      </c>
    </row>
    <row r="706" spans="5:6">
      <c r="E706">
        <v>704</v>
      </c>
      <c r="F706" s="16">
        <f t="shared" ca="1" si="50"/>
        <v>-6.8730081480711048E-3</v>
      </c>
    </row>
    <row r="707" spans="5:6">
      <c r="E707">
        <v>705</v>
      </c>
      <c r="F707" s="16">
        <f t="shared" ref="F707:F770" ca="1" si="51">_xlfn.NORM.INV(RAND(),L$3,L$4)</f>
        <v>2.9585910579910625E-3</v>
      </c>
    </row>
    <row r="708" spans="5:6">
      <c r="E708">
        <v>706</v>
      </c>
      <c r="F708" s="16">
        <f t="shared" ca="1" si="51"/>
        <v>-2.8520961771578531E-2</v>
      </c>
    </row>
    <row r="709" spans="5:6">
      <c r="E709">
        <v>707</v>
      </c>
      <c r="F709" s="16">
        <f t="shared" ca="1" si="51"/>
        <v>-9.779852612806738E-3</v>
      </c>
    </row>
    <row r="710" spans="5:6">
      <c r="E710">
        <v>708</v>
      </c>
      <c r="F710" s="16">
        <f t="shared" ca="1" si="51"/>
        <v>1.8982290705220929E-2</v>
      </c>
    </row>
    <row r="711" spans="5:6">
      <c r="E711">
        <v>709</v>
      </c>
      <c r="F711" s="16">
        <f t="shared" ca="1" si="51"/>
        <v>2.6578079471130597E-3</v>
      </c>
    </row>
    <row r="712" spans="5:6">
      <c r="E712">
        <v>710</v>
      </c>
      <c r="F712" s="16">
        <f t="shared" ca="1" si="51"/>
        <v>-7.1773699948981902E-3</v>
      </c>
    </row>
    <row r="713" spans="5:6">
      <c r="E713">
        <v>711</v>
      </c>
      <c r="F713" s="16">
        <f t="shared" ca="1" si="51"/>
        <v>6.1635343609640096E-3</v>
      </c>
    </row>
    <row r="714" spans="5:6">
      <c r="E714">
        <v>712</v>
      </c>
      <c r="F714" s="16">
        <f t="shared" ca="1" si="51"/>
        <v>2.928500672620362E-2</v>
      </c>
    </row>
    <row r="715" spans="5:6">
      <c r="E715">
        <v>713</v>
      </c>
      <c r="F715" s="16">
        <f t="shared" ca="1" si="51"/>
        <v>-8.4441396834300728E-3</v>
      </c>
    </row>
    <row r="716" spans="5:6">
      <c r="E716">
        <v>714</v>
      </c>
      <c r="F716" s="16">
        <f t="shared" ca="1" si="51"/>
        <v>1.1154645991909188E-2</v>
      </c>
    </row>
    <row r="717" spans="5:6">
      <c r="E717">
        <v>715</v>
      </c>
      <c r="F717" s="16">
        <f t="shared" ca="1" si="51"/>
        <v>-4.001735841367636E-2</v>
      </c>
    </row>
    <row r="718" spans="5:6">
      <c r="E718">
        <v>716</v>
      </c>
      <c r="F718" s="16">
        <f t="shared" ca="1" si="51"/>
        <v>9.0472211334025987E-4</v>
      </c>
    </row>
    <row r="719" spans="5:6">
      <c r="E719">
        <v>717</v>
      </c>
      <c r="F719" s="16">
        <f t="shared" ca="1" si="51"/>
        <v>1.1778622174660865E-2</v>
      </c>
    </row>
    <row r="720" spans="5:6">
      <c r="E720">
        <v>718</v>
      </c>
      <c r="F720" s="16">
        <f t="shared" ca="1" si="51"/>
        <v>-2.392442365110261E-2</v>
      </c>
    </row>
    <row r="721" spans="5:6">
      <c r="E721">
        <v>719</v>
      </c>
      <c r="F721" s="16">
        <f t="shared" ca="1" si="51"/>
        <v>-2.6365595009856829E-2</v>
      </c>
    </row>
    <row r="722" spans="5:6">
      <c r="E722">
        <v>720</v>
      </c>
      <c r="F722" s="16">
        <f t="shared" ca="1" si="51"/>
        <v>-9.4695951381139065E-3</v>
      </c>
    </row>
    <row r="723" spans="5:6">
      <c r="E723">
        <v>721</v>
      </c>
      <c r="F723" s="16">
        <f t="shared" ca="1" si="51"/>
        <v>1.338917112001138E-3</v>
      </c>
    </row>
    <row r="724" spans="5:6">
      <c r="E724">
        <v>722</v>
      </c>
      <c r="F724" s="16">
        <f t="shared" ca="1" si="51"/>
        <v>-1.4199639409379274E-2</v>
      </c>
    </row>
    <row r="725" spans="5:6">
      <c r="E725">
        <v>723</v>
      </c>
      <c r="F725" s="16">
        <f t="shared" ca="1" si="51"/>
        <v>-5.1796517099775737E-2</v>
      </c>
    </row>
    <row r="726" spans="5:6">
      <c r="E726">
        <v>724</v>
      </c>
      <c r="F726" s="16">
        <f t="shared" ca="1" si="51"/>
        <v>3.0391013001150632E-3</v>
      </c>
    </row>
    <row r="727" spans="5:6">
      <c r="E727">
        <v>725</v>
      </c>
      <c r="F727" s="16">
        <f t="shared" ca="1" si="51"/>
        <v>4.5130495318147362E-2</v>
      </c>
    </row>
    <row r="728" spans="5:6">
      <c r="E728">
        <v>726</v>
      </c>
      <c r="F728" s="16">
        <f t="shared" ca="1" si="51"/>
        <v>-3.0068153631574168E-2</v>
      </c>
    </row>
    <row r="729" spans="5:6">
      <c r="E729">
        <v>727</v>
      </c>
      <c r="F729" s="16">
        <f t="shared" ca="1" si="51"/>
        <v>2.942459949161037E-2</v>
      </c>
    </row>
    <row r="730" spans="5:6">
      <c r="E730">
        <v>728</v>
      </c>
      <c r="F730" s="16">
        <f t="shared" ca="1" si="51"/>
        <v>-6.9303108218260129E-3</v>
      </c>
    </row>
    <row r="731" spans="5:6">
      <c r="E731">
        <v>729</v>
      </c>
      <c r="F731" s="16">
        <f t="shared" ca="1" si="51"/>
        <v>3.6376503096348115E-2</v>
      </c>
    </row>
    <row r="732" spans="5:6">
      <c r="E732">
        <v>730</v>
      </c>
      <c r="F732" s="16">
        <f t="shared" ca="1" si="51"/>
        <v>-4.2270187388735924E-3</v>
      </c>
    </row>
    <row r="733" spans="5:6">
      <c r="E733">
        <v>731</v>
      </c>
      <c r="F733" s="16">
        <f t="shared" ca="1" si="51"/>
        <v>-2.0154743088093841E-4</v>
      </c>
    </row>
    <row r="734" spans="5:6">
      <c r="E734">
        <v>732</v>
      </c>
      <c r="F734" s="16">
        <f t="shared" ca="1" si="51"/>
        <v>-1.7073417435147328E-2</v>
      </c>
    </row>
    <row r="735" spans="5:6">
      <c r="E735">
        <v>733</v>
      </c>
      <c r="F735" s="16">
        <f t="shared" ca="1" si="51"/>
        <v>1.9815101446899407E-4</v>
      </c>
    </row>
    <row r="736" spans="5:6">
      <c r="E736">
        <v>734</v>
      </c>
      <c r="F736" s="16">
        <f t="shared" ca="1" si="51"/>
        <v>-2.6356794267044573E-2</v>
      </c>
    </row>
    <row r="737" spans="5:6">
      <c r="E737">
        <v>735</v>
      </c>
      <c r="F737" s="16">
        <f t="shared" ca="1" si="51"/>
        <v>1.6476012513951199E-2</v>
      </c>
    </row>
    <row r="738" spans="5:6">
      <c r="E738">
        <v>736</v>
      </c>
      <c r="F738" s="16">
        <f t="shared" ca="1" si="51"/>
        <v>-4.1202441073477205E-3</v>
      </c>
    </row>
    <row r="739" spans="5:6">
      <c r="E739">
        <v>737</v>
      </c>
      <c r="F739" s="16">
        <f t="shared" ca="1" si="51"/>
        <v>-8.7845129841657814E-3</v>
      </c>
    </row>
    <row r="740" spans="5:6">
      <c r="E740">
        <v>738</v>
      </c>
      <c r="F740" s="16">
        <f t="shared" ca="1" si="51"/>
        <v>1.7118415822730895E-2</v>
      </c>
    </row>
    <row r="741" spans="5:6">
      <c r="E741">
        <v>739</v>
      </c>
      <c r="F741" s="16">
        <f t="shared" ca="1" si="51"/>
        <v>-1.999897881810327E-2</v>
      </c>
    </row>
    <row r="742" spans="5:6">
      <c r="E742">
        <v>740</v>
      </c>
      <c r="F742" s="16">
        <f t="shared" ca="1" si="51"/>
        <v>-2.3925152631042682E-2</v>
      </c>
    </row>
    <row r="743" spans="5:6">
      <c r="E743">
        <v>741</v>
      </c>
      <c r="F743" s="16">
        <f t="shared" ca="1" si="51"/>
        <v>-1.385303634673133E-2</v>
      </c>
    </row>
    <row r="744" spans="5:6">
      <c r="E744">
        <v>742</v>
      </c>
      <c r="F744" s="16">
        <f t="shared" ca="1" si="51"/>
        <v>-2.0128655335724641E-2</v>
      </c>
    </row>
    <row r="745" spans="5:6">
      <c r="E745">
        <v>743</v>
      </c>
      <c r="F745" s="16">
        <f t="shared" ca="1" si="51"/>
        <v>1.5621624261306442E-2</v>
      </c>
    </row>
    <row r="746" spans="5:6">
      <c r="E746">
        <v>744</v>
      </c>
      <c r="F746" s="16">
        <f t="shared" ca="1" si="51"/>
        <v>5.0132261376621499E-3</v>
      </c>
    </row>
    <row r="747" spans="5:6">
      <c r="E747">
        <v>745</v>
      </c>
      <c r="F747" s="16">
        <f t="shared" ca="1" si="51"/>
        <v>-2.4517911052401977E-3</v>
      </c>
    </row>
    <row r="748" spans="5:6">
      <c r="E748">
        <v>746</v>
      </c>
      <c r="F748" s="16">
        <f t="shared" ca="1" si="51"/>
        <v>4.5503333370614778E-3</v>
      </c>
    </row>
    <row r="749" spans="5:6">
      <c r="E749">
        <v>747</v>
      </c>
      <c r="F749" s="16">
        <f t="shared" ca="1" si="51"/>
        <v>-1.9354100566742152E-2</v>
      </c>
    </row>
    <row r="750" spans="5:6">
      <c r="E750">
        <v>748</v>
      </c>
      <c r="F750" s="16">
        <f t="shared" ca="1" si="51"/>
        <v>2.5944139359767995E-2</v>
      </c>
    </row>
    <row r="751" spans="5:6">
      <c r="E751">
        <v>749</v>
      </c>
      <c r="F751" s="16">
        <f t="shared" ca="1" si="51"/>
        <v>-9.9507273101807139E-3</v>
      </c>
    </row>
    <row r="752" spans="5:6">
      <c r="E752">
        <v>750</v>
      </c>
      <c r="F752" s="16">
        <f t="shared" ca="1" si="51"/>
        <v>-3.9978375243900077E-4</v>
      </c>
    </row>
    <row r="753" spans="5:6">
      <c r="E753">
        <v>751</v>
      </c>
      <c r="F753" s="16">
        <f t="shared" ca="1" si="51"/>
        <v>-7.4830282397611294E-3</v>
      </c>
    </row>
    <row r="754" spans="5:6">
      <c r="E754">
        <v>752</v>
      </c>
      <c r="F754" s="16">
        <f t="shared" ca="1" si="51"/>
        <v>1.3760922850133755E-4</v>
      </c>
    </row>
    <row r="755" spans="5:6">
      <c r="E755">
        <v>753</v>
      </c>
      <c r="F755" s="16">
        <f t="shared" ca="1" si="51"/>
        <v>9.6774458923097814E-3</v>
      </c>
    </row>
    <row r="756" spans="5:6">
      <c r="E756">
        <v>754</v>
      </c>
      <c r="F756" s="16">
        <f t="shared" ca="1" si="51"/>
        <v>-1.159731534041895E-2</v>
      </c>
    </row>
    <row r="757" spans="5:6">
      <c r="E757">
        <v>755</v>
      </c>
      <c r="F757" s="16">
        <f t="shared" ca="1" si="51"/>
        <v>7.3698617369394445E-3</v>
      </c>
    </row>
    <row r="758" spans="5:6">
      <c r="E758">
        <v>756</v>
      </c>
      <c r="F758" s="16">
        <f t="shared" ca="1" si="51"/>
        <v>1.6591616182439494E-2</v>
      </c>
    </row>
    <row r="759" spans="5:6">
      <c r="E759">
        <v>757</v>
      </c>
      <c r="F759" s="16">
        <f t="shared" ca="1" si="51"/>
        <v>6.3225842974511696E-3</v>
      </c>
    </row>
    <row r="760" spans="5:6">
      <c r="E760">
        <v>758</v>
      </c>
      <c r="F760" s="16">
        <f t="shared" ca="1" si="51"/>
        <v>5.1766616248931294E-3</v>
      </c>
    </row>
    <row r="761" spans="5:6">
      <c r="E761">
        <v>759</v>
      </c>
      <c r="F761" s="16">
        <f t="shared" ca="1" si="51"/>
        <v>3.823085886654936E-2</v>
      </c>
    </row>
    <row r="762" spans="5:6">
      <c r="E762">
        <v>760</v>
      </c>
      <c r="F762" s="16">
        <f t="shared" ca="1" si="51"/>
        <v>1.3034116118158409E-2</v>
      </c>
    </row>
    <row r="763" spans="5:6">
      <c r="E763">
        <v>761</v>
      </c>
      <c r="F763" s="16">
        <f t="shared" ca="1" si="51"/>
        <v>1.0012090356282789E-2</v>
      </c>
    </row>
    <row r="764" spans="5:6">
      <c r="E764">
        <v>762</v>
      </c>
      <c r="F764" s="16">
        <f t="shared" ca="1" si="51"/>
        <v>2.8842564267809175E-2</v>
      </c>
    </row>
    <row r="765" spans="5:6">
      <c r="E765">
        <v>763</v>
      </c>
      <c r="F765" s="16">
        <f t="shared" ca="1" si="51"/>
        <v>3.2183905515157069E-2</v>
      </c>
    </row>
    <row r="766" spans="5:6">
      <c r="E766">
        <v>764</v>
      </c>
      <c r="F766" s="16">
        <f t="shared" ca="1" si="51"/>
        <v>3.6156269449390418E-3</v>
      </c>
    </row>
    <row r="767" spans="5:6">
      <c r="E767">
        <v>765</v>
      </c>
      <c r="F767" s="16">
        <f t="shared" ca="1" si="51"/>
        <v>-2.495524540504257E-2</v>
      </c>
    </row>
    <row r="768" spans="5:6">
      <c r="E768">
        <v>766</v>
      </c>
      <c r="F768" s="16">
        <f t="shared" ca="1" si="51"/>
        <v>2.0139321781609997E-2</v>
      </c>
    </row>
    <row r="769" spans="5:6">
      <c r="E769">
        <v>767</v>
      </c>
      <c r="F769" s="16">
        <f t="shared" ca="1" si="51"/>
        <v>-9.5958470671863054E-4</v>
      </c>
    </row>
    <row r="770" spans="5:6">
      <c r="E770">
        <v>768</v>
      </c>
      <c r="F770" s="16">
        <f t="shared" ca="1" si="51"/>
        <v>-3.4500343083466459E-2</v>
      </c>
    </row>
    <row r="771" spans="5:6">
      <c r="E771">
        <v>769</v>
      </c>
      <c r="F771" s="16">
        <f t="shared" ref="F771:F834" ca="1" si="52">_xlfn.NORM.INV(RAND(),L$3,L$4)</f>
        <v>1.187067341485884E-2</v>
      </c>
    </row>
    <row r="772" spans="5:6">
      <c r="E772">
        <v>770</v>
      </c>
      <c r="F772" s="16">
        <f t="shared" ca="1" si="52"/>
        <v>-3.5369908711748938E-3</v>
      </c>
    </row>
    <row r="773" spans="5:6">
      <c r="E773">
        <v>771</v>
      </c>
      <c r="F773" s="16">
        <f t="shared" ca="1" si="52"/>
        <v>3.1420313847514911E-2</v>
      </c>
    </row>
    <row r="774" spans="5:6">
      <c r="E774">
        <v>772</v>
      </c>
      <c r="F774" s="16">
        <f t="shared" ca="1" si="52"/>
        <v>-3.8318584806033278E-2</v>
      </c>
    </row>
    <row r="775" spans="5:6">
      <c r="E775">
        <v>773</v>
      </c>
      <c r="F775" s="16">
        <f t="shared" ca="1" si="52"/>
        <v>1.1180515881603965E-2</v>
      </c>
    </row>
    <row r="776" spans="5:6">
      <c r="E776">
        <v>774</v>
      </c>
      <c r="F776" s="16">
        <f t="shared" ca="1" si="52"/>
        <v>4.7620891332125471E-2</v>
      </c>
    </row>
    <row r="777" spans="5:6">
      <c r="E777">
        <v>775</v>
      </c>
      <c r="F777" s="16">
        <f t="shared" ca="1" si="52"/>
        <v>-1.0819747766292395E-2</v>
      </c>
    </row>
    <row r="778" spans="5:6">
      <c r="E778">
        <v>776</v>
      </c>
      <c r="F778" s="16">
        <f t="shared" ca="1" si="52"/>
        <v>1.5259033408138646E-2</v>
      </c>
    </row>
    <row r="779" spans="5:6">
      <c r="E779">
        <v>777</v>
      </c>
      <c r="F779" s="16">
        <f t="shared" ca="1" si="52"/>
        <v>1.3658212600618069E-2</v>
      </c>
    </row>
    <row r="780" spans="5:6">
      <c r="E780">
        <v>778</v>
      </c>
      <c r="F780" s="16">
        <f t="shared" ca="1" si="52"/>
        <v>-2.4615801955231695E-2</v>
      </c>
    </row>
    <row r="781" spans="5:6">
      <c r="E781">
        <v>779</v>
      </c>
      <c r="F781" s="16">
        <f t="shared" ca="1" si="52"/>
        <v>-2.8228743079382272E-2</v>
      </c>
    </row>
    <row r="782" spans="5:6">
      <c r="E782">
        <v>780</v>
      </c>
      <c r="F782" s="16">
        <f t="shared" ca="1" si="52"/>
        <v>5.1760234316708745E-4</v>
      </c>
    </row>
    <row r="783" spans="5:6">
      <c r="E783">
        <v>781</v>
      </c>
      <c r="F783" s="16">
        <f t="shared" ca="1" si="52"/>
        <v>2.3860264043910808E-2</v>
      </c>
    </row>
    <row r="784" spans="5:6">
      <c r="E784">
        <v>782</v>
      </c>
      <c r="F784" s="16">
        <f t="shared" ca="1" si="52"/>
        <v>4.7543808337676382E-3</v>
      </c>
    </row>
    <row r="785" spans="5:6">
      <c r="E785">
        <v>783</v>
      </c>
      <c r="F785" s="16">
        <f t="shared" ca="1" si="52"/>
        <v>-2.2830427609519591E-2</v>
      </c>
    </row>
    <row r="786" spans="5:6">
      <c r="E786">
        <v>784</v>
      </c>
      <c r="F786" s="16">
        <f t="shared" ca="1" si="52"/>
        <v>3.1310373191120164E-2</v>
      </c>
    </row>
    <row r="787" spans="5:6">
      <c r="E787">
        <v>785</v>
      </c>
      <c r="F787" s="16">
        <f t="shared" ca="1" si="52"/>
        <v>1.307054867515884E-2</v>
      </c>
    </row>
    <row r="788" spans="5:6">
      <c r="E788">
        <v>786</v>
      </c>
      <c r="F788" s="16">
        <f t="shared" ca="1" si="52"/>
        <v>5.2420135679037087E-3</v>
      </c>
    </row>
    <row r="789" spans="5:6">
      <c r="E789">
        <v>787</v>
      </c>
      <c r="F789" s="16">
        <f t="shared" ca="1" si="52"/>
        <v>2.4958690144546273E-2</v>
      </c>
    </row>
    <row r="790" spans="5:6">
      <c r="E790">
        <v>788</v>
      </c>
      <c r="F790" s="16">
        <f t="shared" ca="1" si="52"/>
        <v>1.4963703142533053E-2</v>
      </c>
    </row>
    <row r="791" spans="5:6">
      <c r="E791">
        <v>789</v>
      </c>
      <c r="F791" s="16">
        <f t="shared" ca="1" si="52"/>
        <v>2.0600925399981752E-2</v>
      </c>
    </row>
    <row r="792" spans="5:6">
      <c r="E792">
        <v>790</v>
      </c>
      <c r="F792" s="16">
        <f t="shared" ca="1" si="52"/>
        <v>-1.1546948288761856E-2</v>
      </c>
    </row>
    <row r="793" spans="5:6">
      <c r="E793">
        <v>791</v>
      </c>
      <c r="F793" s="16">
        <f t="shared" ca="1" si="52"/>
        <v>1.0882162382139286E-2</v>
      </c>
    </row>
    <row r="794" spans="5:6">
      <c r="E794">
        <v>792</v>
      </c>
      <c r="F794" s="16">
        <f t="shared" ca="1" si="52"/>
        <v>-1.8621039206922371E-2</v>
      </c>
    </row>
    <row r="795" spans="5:6">
      <c r="E795">
        <v>793</v>
      </c>
      <c r="F795" s="16">
        <f t="shared" ca="1" si="52"/>
        <v>-8.9165696498116759E-3</v>
      </c>
    </row>
    <row r="796" spans="5:6">
      <c r="E796">
        <v>794</v>
      </c>
      <c r="F796" s="16">
        <f t="shared" ca="1" si="52"/>
        <v>-7.3534233376475874E-3</v>
      </c>
    </row>
    <row r="797" spans="5:6">
      <c r="E797">
        <v>795</v>
      </c>
      <c r="F797" s="16">
        <f t="shared" ca="1" si="52"/>
        <v>-3.3462548281282679E-2</v>
      </c>
    </row>
    <row r="798" spans="5:6">
      <c r="E798">
        <v>796</v>
      </c>
      <c r="F798" s="16">
        <f t="shared" ca="1" si="52"/>
        <v>1.7210315220571735E-2</v>
      </c>
    </row>
    <row r="799" spans="5:6">
      <c r="E799">
        <v>797</v>
      </c>
      <c r="F799" s="16">
        <f t="shared" ca="1" si="52"/>
        <v>4.2860802481232266E-2</v>
      </c>
    </row>
    <row r="800" spans="5:6">
      <c r="E800">
        <v>798</v>
      </c>
      <c r="F800" s="16">
        <f t="shared" ca="1" si="52"/>
        <v>-2.8775535767460232E-2</v>
      </c>
    </row>
    <row r="801" spans="5:6">
      <c r="E801">
        <v>799</v>
      </c>
      <c r="F801" s="16">
        <f t="shared" ca="1" si="52"/>
        <v>6.5609555263599073E-2</v>
      </c>
    </row>
    <row r="802" spans="5:6">
      <c r="E802">
        <v>800</v>
      </c>
      <c r="F802" s="16">
        <f t="shared" ca="1" si="52"/>
        <v>6.5366483213477608E-3</v>
      </c>
    </row>
    <row r="803" spans="5:6">
      <c r="E803">
        <v>801</v>
      </c>
      <c r="F803" s="16">
        <f t="shared" ca="1" si="52"/>
        <v>3.4933458354086414E-2</v>
      </c>
    </row>
    <row r="804" spans="5:6">
      <c r="E804">
        <v>802</v>
      </c>
      <c r="F804" s="16">
        <f t="shared" ca="1" si="52"/>
        <v>-2.8225312477877015E-3</v>
      </c>
    </row>
    <row r="805" spans="5:6">
      <c r="E805">
        <v>803</v>
      </c>
      <c r="F805" s="16">
        <f t="shared" ca="1" si="52"/>
        <v>1.2989836307398309E-2</v>
      </c>
    </row>
    <row r="806" spans="5:6">
      <c r="E806">
        <v>804</v>
      </c>
      <c r="F806" s="16">
        <f t="shared" ca="1" si="52"/>
        <v>2.9266397984657241E-3</v>
      </c>
    </row>
    <row r="807" spans="5:6">
      <c r="E807">
        <v>805</v>
      </c>
      <c r="F807" s="16">
        <f t="shared" ca="1" si="52"/>
        <v>2.2363327654988637E-3</v>
      </c>
    </row>
    <row r="808" spans="5:6">
      <c r="E808">
        <v>806</v>
      </c>
      <c r="F808" s="16">
        <f t="shared" ca="1" si="52"/>
        <v>-1.7026680581823918E-2</v>
      </c>
    </row>
    <row r="809" spans="5:6">
      <c r="E809">
        <v>807</v>
      </c>
      <c r="F809" s="16">
        <f t="shared" ca="1" si="52"/>
        <v>-8.8535093322295554E-3</v>
      </c>
    </row>
    <row r="810" spans="5:6">
      <c r="E810">
        <v>808</v>
      </c>
      <c r="F810" s="16">
        <f t="shared" ca="1" si="52"/>
        <v>-2.8327232758881316E-2</v>
      </c>
    </row>
    <row r="811" spans="5:6">
      <c r="E811">
        <v>809</v>
      </c>
      <c r="F811" s="16">
        <f t="shared" ca="1" si="52"/>
        <v>5.5629424896999714E-2</v>
      </c>
    </row>
    <row r="812" spans="5:6">
      <c r="E812">
        <v>810</v>
      </c>
      <c r="F812" s="16">
        <f t="shared" ca="1" si="52"/>
        <v>-3.6799016628315161E-2</v>
      </c>
    </row>
    <row r="813" spans="5:6">
      <c r="E813">
        <v>811</v>
      </c>
      <c r="F813" s="16">
        <f t="shared" ca="1" si="52"/>
        <v>-2.8205260754934132E-2</v>
      </c>
    </row>
    <row r="814" spans="5:6">
      <c r="E814">
        <v>812</v>
      </c>
      <c r="F814" s="16">
        <f t="shared" ca="1" si="52"/>
        <v>-2.06832242191121E-5</v>
      </c>
    </row>
    <row r="815" spans="5:6">
      <c r="E815">
        <v>813</v>
      </c>
      <c r="F815" s="16">
        <f t="shared" ca="1" si="52"/>
        <v>-1.0247719838229061E-2</v>
      </c>
    </row>
    <row r="816" spans="5:6">
      <c r="E816">
        <v>814</v>
      </c>
      <c r="F816" s="16">
        <f t="shared" ca="1" si="52"/>
        <v>1.9810342765190923E-2</v>
      </c>
    </row>
    <row r="817" spans="5:6">
      <c r="E817">
        <v>815</v>
      </c>
      <c r="F817" s="16">
        <f t="shared" ca="1" si="52"/>
        <v>2.2845569617786249E-2</v>
      </c>
    </row>
    <row r="818" spans="5:6">
      <c r="E818">
        <v>816</v>
      </c>
      <c r="F818" s="16">
        <f t="shared" ca="1" si="52"/>
        <v>-7.8921355040497305E-3</v>
      </c>
    </row>
    <row r="819" spans="5:6">
      <c r="E819">
        <v>817</v>
      </c>
      <c r="F819" s="16">
        <f t="shared" ca="1" si="52"/>
        <v>9.1958008628147039E-3</v>
      </c>
    </row>
    <row r="820" spans="5:6">
      <c r="E820">
        <v>818</v>
      </c>
      <c r="F820" s="16">
        <f t="shared" ca="1" si="52"/>
        <v>-2.5555268965447978E-2</v>
      </c>
    </row>
    <row r="821" spans="5:6">
      <c r="E821">
        <v>819</v>
      </c>
      <c r="F821" s="16">
        <f t="shared" ca="1" si="52"/>
        <v>2.5296441127391482E-2</v>
      </c>
    </row>
    <row r="822" spans="5:6">
      <c r="E822">
        <v>820</v>
      </c>
      <c r="F822" s="16">
        <f t="shared" ca="1" si="52"/>
        <v>-2.3921343277503553E-2</v>
      </c>
    </row>
    <row r="823" spans="5:6">
      <c r="E823">
        <v>821</v>
      </c>
      <c r="F823" s="16">
        <f t="shared" ca="1" si="52"/>
        <v>-4.0684000119760024E-3</v>
      </c>
    </row>
    <row r="824" spans="5:6">
      <c r="E824">
        <v>822</v>
      </c>
      <c r="F824" s="16">
        <f t="shared" ca="1" si="52"/>
        <v>-2.817814349350742E-3</v>
      </c>
    </row>
    <row r="825" spans="5:6">
      <c r="E825">
        <v>823</v>
      </c>
      <c r="F825" s="16">
        <f t="shared" ca="1" si="52"/>
        <v>-1.151562966775304E-2</v>
      </c>
    </row>
    <row r="826" spans="5:6">
      <c r="E826">
        <v>824</v>
      </c>
      <c r="F826" s="16">
        <f t="shared" ca="1" si="52"/>
        <v>-2.0378784486019879E-3</v>
      </c>
    </row>
    <row r="827" spans="5:6">
      <c r="E827">
        <v>825</v>
      </c>
      <c r="F827" s="16">
        <f t="shared" ca="1" si="52"/>
        <v>-2.3103786717393968E-2</v>
      </c>
    </row>
    <row r="828" spans="5:6">
      <c r="E828">
        <v>826</v>
      </c>
      <c r="F828" s="16">
        <f t="shared" ca="1" si="52"/>
        <v>2.3327020471497786E-2</v>
      </c>
    </row>
    <row r="829" spans="5:6">
      <c r="E829">
        <v>827</v>
      </c>
      <c r="F829" s="16">
        <f t="shared" ca="1" si="52"/>
        <v>-6.3521427120887429E-3</v>
      </c>
    </row>
    <row r="830" spans="5:6">
      <c r="E830">
        <v>828</v>
      </c>
      <c r="F830" s="16">
        <f t="shared" ca="1" si="52"/>
        <v>5.8223108532993598E-3</v>
      </c>
    </row>
    <row r="831" spans="5:6">
      <c r="E831">
        <v>829</v>
      </c>
      <c r="F831" s="16">
        <f t="shared" ca="1" si="52"/>
        <v>-1.5728715588340922E-2</v>
      </c>
    </row>
    <row r="832" spans="5:6">
      <c r="E832">
        <v>830</v>
      </c>
      <c r="F832" s="16">
        <f t="shared" ca="1" si="52"/>
        <v>-4.4379327592500774E-2</v>
      </c>
    </row>
    <row r="833" spans="5:6">
      <c r="E833">
        <v>831</v>
      </c>
      <c r="F833" s="16">
        <f t="shared" ca="1" si="52"/>
        <v>1.364682494561166E-2</v>
      </c>
    </row>
    <row r="834" spans="5:6">
      <c r="E834">
        <v>832</v>
      </c>
      <c r="F834" s="16">
        <f t="shared" ca="1" si="52"/>
        <v>3.281773833131095E-2</v>
      </c>
    </row>
    <row r="835" spans="5:6">
      <c r="E835">
        <v>833</v>
      </c>
      <c r="F835" s="16">
        <f t="shared" ref="F835:F898" ca="1" si="53">_xlfn.NORM.INV(RAND(),L$3,L$4)</f>
        <v>7.8114117168993002E-3</v>
      </c>
    </row>
    <row r="836" spans="5:6">
      <c r="E836">
        <v>834</v>
      </c>
      <c r="F836" s="16">
        <f t="shared" ca="1" si="53"/>
        <v>-1.3874302949507148E-2</v>
      </c>
    </row>
    <row r="837" spans="5:6">
      <c r="E837">
        <v>835</v>
      </c>
      <c r="F837" s="16">
        <f t="shared" ca="1" si="53"/>
        <v>-3.2161481062794248E-2</v>
      </c>
    </row>
    <row r="838" spans="5:6">
      <c r="E838">
        <v>836</v>
      </c>
      <c r="F838" s="16">
        <f t="shared" ca="1" si="53"/>
        <v>-2.1595012918413006E-2</v>
      </c>
    </row>
    <row r="839" spans="5:6">
      <c r="E839">
        <v>837</v>
      </c>
      <c r="F839" s="16">
        <f t="shared" ca="1" si="53"/>
        <v>-2.5940150937236967E-2</v>
      </c>
    </row>
    <row r="840" spans="5:6">
      <c r="E840">
        <v>838</v>
      </c>
      <c r="F840" s="16">
        <f t="shared" ca="1" si="53"/>
        <v>-5.1323848347450851E-2</v>
      </c>
    </row>
    <row r="841" spans="5:6">
      <c r="E841">
        <v>839</v>
      </c>
      <c r="F841" s="16">
        <f t="shared" ca="1" si="53"/>
        <v>2.1442670345099866E-2</v>
      </c>
    </row>
    <row r="842" spans="5:6">
      <c r="E842">
        <v>840</v>
      </c>
      <c r="F842" s="16">
        <f t="shared" ca="1" si="53"/>
        <v>-3.5187670309491631E-2</v>
      </c>
    </row>
    <row r="843" spans="5:6">
      <c r="E843">
        <v>841</v>
      </c>
      <c r="F843" s="16">
        <f t="shared" ca="1" si="53"/>
        <v>-3.2703694212096651E-2</v>
      </c>
    </row>
    <row r="844" spans="5:6">
      <c r="E844">
        <v>842</v>
      </c>
      <c r="F844" s="16">
        <f t="shared" ca="1" si="53"/>
        <v>-1.8393033909221212E-2</v>
      </c>
    </row>
    <row r="845" spans="5:6">
      <c r="E845">
        <v>843</v>
      </c>
      <c r="F845" s="16">
        <f t="shared" ca="1" si="53"/>
        <v>-5.2043466518483291E-3</v>
      </c>
    </row>
    <row r="846" spans="5:6">
      <c r="E846">
        <v>844</v>
      </c>
      <c r="F846" s="16">
        <f t="shared" ca="1" si="53"/>
        <v>3.6529496661610705E-2</v>
      </c>
    </row>
    <row r="847" spans="5:6">
      <c r="E847">
        <v>845</v>
      </c>
      <c r="F847" s="16">
        <f t="shared" ca="1" si="53"/>
        <v>1.1088975475962892E-2</v>
      </c>
    </row>
    <row r="848" spans="5:6">
      <c r="E848">
        <v>846</v>
      </c>
      <c r="F848" s="16">
        <f t="shared" ca="1" si="53"/>
        <v>2.0671678370369782E-2</v>
      </c>
    </row>
    <row r="849" spans="5:6">
      <c r="E849">
        <v>847</v>
      </c>
      <c r="F849" s="16">
        <f t="shared" ca="1" si="53"/>
        <v>5.4787019706303279E-2</v>
      </c>
    </row>
    <row r="850" spans="5:6">
      <c r="E850">
        <v>848</v>
      </c>
      <c r="F850" s="16">
        <f t="shared" ca="1" si="53"/>
        <v>1.0142806981811127E-3</v>
      </c>
    </row>
    <row r="851" spans="5:6">
      <c r="E851">
        <v>849</v>
      </c>
      <c r="F851" s="16">
        <f t="shared" ca="1" si="53"/>
        <v>-4.6336126373421424E-2</v>
      </c>
    </row>
    <row r="852" spans="5:6">
      <c r="E852">
        <v>850</v>
      </c>
      <c r="F852" s="16">
        <f t="shared" ca="1" si="53"/>
        <v>-5.6803687079879789E-3</v>
      </c>
    </row>
    <row r="853" spans="5:6">
      <c r="E853">
        <v>851</v>
      </c>
      <c r="F853" s="16">
        <f t="shared" ca="1" si="53"/>
        <v>4.4384401531655298E-3</v>
      </c>
    </row>
    <row r="854" spans="5:6">
      <c r="E854">
        <v>852</v>
      </c>
      <c r="F854" s="16">
        <f t="shared" ca="1" si="53"/>
        <v>-8.4613887073514936E-3</v>
      </c>
    </row>
    <row r="855" spans="5:6">
      <c r="E855">
        <v>853</v>
      </c>
      <c r="F855" s="16">
        <f t="shared" ca="1" si="53"/>
        <v>4.1948944920186367E-2</v>
      </c>
    </row>
    <row r="856" spans="5:6">
      <c r="E856">
        <v>854</v>
      </c>
      <c r="F856" s="16">
        <f t="shared" ca="1" si="53"/>
        <v>1.4981058092132876E-2</v>
      </c>
    </row>
    <row r="857" spans="5:6">
      <c r="E857">
        <v>855</v>
      </c>
      <c r="F857" s="16">
        <f t="shared" ca="1" si="53"/>
        <v>-4.2881698434396612E-2</v>
      </c>
    </row>
    <row r="858" spans="5:6">
      <c r="E858">
        <v>856</v>
      </c>
      <c r="F858" s="16">
        <f t="shared" ca="1" si="53"/>
        <v>2.0702897247495727E-2</v>
      </c>
    </row>
    <row r="859" spans="5:6">
      <c r="E859">
        <v>857</v>
      </c>
      <c r="F859" s="16">
        <f t="shared" ca="1" si="53"/>
        <v>-4.3304218670803765E-2</v>
      </c>
    </row>
    <row r="860" spans="5:6">
      <c r="E860">
        <v>858</v>
      </c>
      <c r="F860" s="16">
        <f t="shared" ca="1" si="53"/>
        <v>-3.2631620873206771E-2</v>
      </c>
    </row>
    <row r="861" spans="5:6">
      <c r="E861">
        <v>859</v>
      </c>
      <c r="F861" s="16">
        <f t="shared" ca="1" si="53"/>
        <v>1.7975714787673677E-2</v>
      </c>
    </row>
    <row r="862" spans="5:6">
      <c r="E862">
        <v>860</v>
      </c>
      <c r="F862" s="16">
        <f t="shared" ca="1" si="53"/>
        <v>-1.6232088311363621E-2</v>
      </c>
    </row>
    <row r="863" spans="5:6">
      <c r="E863">
        <v>861</v>
      </c>
      <c r="F863" s="16">
        <f t="shared" ca="1" si="53"/>
        <v>-2.218390222371867E-2</v>
      </c>
    </row>
    <row r="864" spans="5:6">
      <c r="E864">
        <v>862</v>
      </c>
      <c r="F864" s="16">
        <f t="shared" ca="1" si="53"/>
        <v>-6.2035158766941274E-2</v>
      </c>
    </row>
    <row r="865" spans="5:6">
      <c r="E865">
        <v>863</v>
      </c>
      <c r="F865" s="16">
        <f t="shared" ca="1" si="53"/>
        <v>1.1955683914104478E-2</v>
      </c>
    </row>
    <row r="866" spans="5:6">
      <c r="E866">
        <v>864</v>
      </c>
      <c r="F866" s="16">
        <f t="shared" ca="1" si="53"/>
        <v>-6.0928763164521905E-3</v>
      </c>
    </row>
    <row r="867" spans="5:6">
      <c r="E867">
        <v>865</v>
      </c>
      <c r="F867" s="16">
        <f t="shared" ca="1" si="53"/>
        <v>-8.3251949601458701E-3</v>
      </c>
    </row>
    <row r="868" spans="5:6">
      <c r="E868">
        <v>866</v>
      </c>
      <c r="F868" s="16">
        <f t="shared" ca="1" si="53"/>
        <v>2.2244510826644245E-2</v>
      </c>
    </row>
    <row r="869" spans="5:6">
      <c r="E869">
        <v>867</v>
      </c>
      <c r="F869" s="16">
        <f t="shared" ca="1" si="53"/>
        <v>-1.780895938197009E-3</v>
      </c>
    </row>
    <row r="870" spans="5:6">
      <c r="E870">
        <v>868</v>
      </c>
      <c r="F870" s="16">
        <f t="shared" ca="1" si="53"/>
        <v>-3.6080438539819746E-3</v>
      </c>
    </row>
    <row r="871" spans="5:6">
      <c r="E871">
        <v>869</v>
      </c>
      <c r="F871" s="16">
        <f t="shared" ca="1" si="53"/>
        <v>-3.1508015871594824E-2</v>
      </c>
    </row>
    <row r="872" spans="5:6">
      <c r="E872">
        <v>870</v>
      </c>
      <c r="F872" s="16">
        <f t="shared" ca="1" si="53"/>
        <v>5.5149951315234931E-2</v>
      </c>
    </row>
    <row r="873" spans="5:6">
      <c r="E873">
        <v>871</v>
      </c>
      <c r="F873" s="16">
        <f t="shared" ca="1" si="53"/>
        <v>5.1054045693222309E-3</v>
      </c>
    </row>
    <row r="874" spans="5:6">
      <c r="E874">
        <v>872</v>
      </c>
      <c r="F874" s="16">
        <f t="shared" ca="1" si="53"/>
        <v>4.4955039560068216E-2</v>
      </c>
    </row>
    <row r="875" spans="5:6">
      <c r="E875">
        <v>873</v>
      </c>
      <c r="F875" s="16">
        <f t="shared" ca="1" si="53"/>
        <v>8.1680012129545128E-3</v>
      </c>
    </row>
    <row r="876" spans="5:6">
      <c r="E876">
        <v>874</v>
      </c>
      <c r="F876" s="16">
        <f t="shared" ca="1" si="53"/>
        <v>1.3425666874823428E-2</v>
      </c>
    </row>
    <row r="877" spans="5:6">
      <c r="E877">
        <v>875</v>
      </c>
      <c r="F877" s="16">
        <f t="shared" ca="1" si="53"/>
        <v>1.4006616462792595E-2</v>
      </c>
    </row>
    <row r="878" spans="5:6">
      <c r="E878">
        <v>876</v>
      </c>
      <c r="F878" s="16">
        <f t="shared" ca="1" si="53"/>
        <v>8.6856943424817937E-3</v>
      </c>
    </row>
    <row r="879" spans="5:6">
      <c r="E879">
        <v>877</v>
      </c>
      <c r="F879" s="16">
        <f t="shared" ca="1" si="53"/>
        <v>4.0839028484467917E-2</v>
      </c>
    </row>
    <row r="880" spans="5:6">
      <c r="E880">
        <v>878</v>
      </c>
      <c r="F880" s="16">
        <f t="shared" ca="1" si="53"/>
        <v>4.3883259886194341E-2</v>
      </c>
    </row>
    <row r="881" spans="5:6">
      <c r="E881">
        <v>879</v>
      </c>
      <c r="F881" s="16">
        <f t="shared" ca="1" si="53"/>
        <v>4.3618868633512838E-2</v>
      </c>
    </row>
    <row r="882" spans="5:6">
      <c r="E882">
        <v>880</v>
      </c>
      <c r="F882" s="16">
        <f t="shared" ca="1" si="53"/>
        <v>5.3019305045933385E-2</v>
      </c>
    </row>
    <row r="883" spans="5:6">
      <c r="E883">
        <v>881</v>
      </c>
      <c r="F883" s="16">
        <f t="shared" ca="1" si="53"/>
        <v>1.6310408525822134E-2</v>
      </c>
    </row>
    <row r="884" spans="5:6">
      <c r="E884">
        <v>882</v>
      </c>
      <c r="F884" s="16">
        <f t="shared" ca="1" si="53"/>
        <v>-3.7075354445667896E-2</v>
      </c>
    </row>
    <row r="885" spans="5:6">
      <c r="E885">
        <v>883</v>
      </c>
      <c r="F885" s="16">
        <f t="shared" ca="1" si="53"/>
        <v>3.6901903914643493E-2</v>
      </c>
    </row>
    <row r="886" spans="5:6">
      <c r="E886">
        <v>884</v>
      </c>
      <c r="F886" s="16">
        <f t="shared" ca="1" si="53"/>
        <v>-1.9311620309595571E-3</v>
      </c>
    </row>
    <row r="887" spans="5:6">
      <c r="E887">
        <v>885</v>
      </c>
      <c r="F887" s="16">
        <f t="shared" ca="1" si="53"/>
        <v>8.992761622376097E-4</v>
      </c>
    </row>
    <row r="888" spans="5:6">
      <c r="E888">
        <v>886</v>
      </c>
      <c r="F888" s="16">
        <f t="shared" ca="1" si="53"/>
        <v>3.4586347921413212E-3</v>
      </c>
    </row>
    <row r="889" spans="5:6">
      <c r="E889">
        <v>887</v>
      </c>
      <c r="F889" s="16">
        <f t="shared" ca="1" si="53"/>
        <v>-1.4287600665186223E-2</v>
      </c>
    </row>
    <row r="890" spans="5:6">
      <c r="E890">
        <v>888</v>
      </c>
      <c r="F890" s="16">
        <f t="shared" ca="1" si="53"/>
        <v>3.4123339325921771E-2</v>
      </c>
    </row>
    <row r="891" spans="5:6">
      <c r="E891">
        <v>889</v>
      </c>
      <c r="F891" s="16">
        <f t="shared" ca="1" si="53"/>
        <v>2.1796419062715504E-2</v>
      </c>
    </row>
    <row r="892" spans="5:6">
      <c r="E892">
        <v>890</v>
      </c>
      <c r="F892" s="16">
        <f t="shared" ca="1" si="53"/>
        <v>-7.2835473878055156E-3</v>
      </c>
    </row>
    <row r="893" spans="5:6">
      <c r="E893">
        <v>891</v>
      </c>
      <c r="F893" s="16">
        <f t="shared" ca="1" si="53"/>
        <v>-4.4752178502233605E-3</v>
      </c>
    </row>
    <row r="894" spans="5:6">
      <c r="E894">
        <v>892</v>
      </c>
      <c r="F894" s="16">
        <f t="shared" ca="1" si="53"/>
        <v>3.8024137229987357E-3</v>
      </c>
    </row>
    <row r="895" spans="5:6">
      <c r="E895">
        <v>893</v>
      </c>
      <c r="F895" s="16">
        <f t="shared" ca="1" si="53"/>
        <v>-1.3758972515745385E-2</v>
      </c>
    </row>
    <row r="896" spans="5:6">
      <c r="E896">
        <v>894</v>
      </c>
      <c r="F896" s="16">
        <f t="shared" ca="1" si="53"/>
        <v>1.9952351853008096E-3</v>
      </c>
    </row>
    <row r="897" spans="5:6">
      <c r="E897">
        <v>895</v>
      </c>
      <c r="F897" s="16">
        <f t="shared" ca="1" si="53"/>
        <v>9.3775091744345597E-3</v>
      </c>
    </row>
    <row r="898" spans="5:6">
      <c r="E898">
        <v>896</v>
      </c>
      <c r="F898" s="16">
        <f t="shared" ca="1" si="53"/>
        <v>2.9980958199239988E-2</v>
      </c>
    </row>
    <row r="899" spans="5:6">
      <c r="E899">
        <v>897</v>
      </c>
      <c r="F899" s="16">
        <f t="shared" ref="F899:F962" ca="1" si="54">_xlfn.NORM.INV(RAND(),L$3,L$4)</f>
        <v>4.5612316353167634E-2</v>
      </c>
    </row>
    <row r="900" spans="5:6">
      <c r="E900">
        <v>898</v>
      </c>
      <c r="F900" s="16">
        <f t="shared" ca="1" si="54"/>
        <v>1.1709992808113166E-2</v>
      </c>
    </row>
    <row r="901" spans="5:6">
      <c r="E901">
        <v>899</v>
      </c>
      <c r="F901" s="16">
        <f t="shared" ca="1" si="54"/>
        <v>-3.8906233328522929E-2</v>
      </c>
    </row>
    <row r="902" spans="5:6">
      <c r="E902">
        <v>900</v>
      </c>
      <c r="F902" s="16">
        <f t="shared" ca="1" si="54"/>
        <v>3.6648037495139341E-2</v>
      </c>
    </row>
    <row r="903" spans="5:6">
      <c r="E903">
        <v>901</v>
      </c>
      <c r="F903" s="16">
        <f t="shared" ca="1" si="54"/>
        <v>1.4697386485724762E-2</v>
      </c>
    </row>
    <row r="904" spans="5:6">
      <c r="E904">
        <v>902</v>
      </c>
      <c r="F904" s="16">
        <f t="shared" ca="1" si="54"/>
        <v>3.430214985220971E-2</v>
      </c>
    </row>
    <row r="905" spans="5:6">
      <c r="E905">
        <v>903</v>
      </c>
      <c r="F905" s="16">
        <f t="shared" ca="1" si="54"/>
        <v>1.5387930936616712E-2</v>
      </c>
    </row>
    <row r="906" spans="5:6">
      <c r="E906">
        <v>904</v>
      </c>
      <c r="F906" s="16">
        <f t="shared" ca="1" si="54"/>
        <v>-2.2895540608272678E-2</v>
      </c>
    </row>
    <row r="907" spans="5:6">
      <c r="E907">
        <v>905</v>
      </c>
      <c r="F907" s="16">
        <f t="shared" ca="1" si="54"/>
        <v>-1.7253466019095783E-2</v>
      </c>
    </row>
    <row r="908" spans="5:6">
      <c r="E908">
        <v>906</v>
      </c>
      <c r="F908" s="16">
        <f t="shared" ca="1" si="54"/>
        <v>-1.4303567560769365E-2</v>
      </c>
    </row>
    <row r="909" spans="5:6">
      <c r="E909">
        <v>907</v>
      </c>
      <c r="F909" s="16">
        <f t="shared" ca="1" si="54"/>
        <v>-6.3072615865040647E-3</v>
      </c>
    </row>
    <row r="910" spans="5:6">
      <c r="E910">
        <v>908</v>
      </c>
      <c r="F910" s="16">
        <f t="shared" ca="1" si="54"/>
        <v>-1.3343082053672475E-2</v>
      </c>
    </row>
    <row r="911" spans="5:6">
      <c r="E911">
        <v>909</v>
      </c>
      <c r="F911" s="16">
        <f t="shared" ca="1" si="54"/>
        <v>8.0114503369721674E-4</v>
      </c>
    </row>
    <row r="912" spans="5:6">
      <c r="E912">
        <v>910</v>
      </c>
      <c r="F912" s="16">
        <f t="shared" ca="1" si="54"/>
        <v>2.845988207284213E-3</v>
      </c>
    </row>
    <row r="913" spans="5:6">
      <c r="E913">
        <v>911</v>
      </c>
      <c r="F913" s="16">
        <f t="shared" ca="1" si="54"/>
        <v>3.3465006703756212E-2</v>
      </c>
    </row>
    <row r="914" spans="5:6">
      <c r="E914">
        <v>912</v>
      </c>
      <c r="F914" s="16">
        <f t="shared" ca="1" si="54"/>
        <v>-4.5312588302676676E-2</v>
      </c>
    </row>
    <row r="915" spans="5:6">
      <c r="E915">
        <v>913</v>
      </c>
      <c r="F915" s="16">
        <f t="shared" ca="1" si="54"/>
        <v>-2.1103500267269672E-2</v>
      </c>
    </row>
    <row r="916" spans="5:6">
      <c r="E916">
        <v>914</v>
      </c>
      <c r="F916" s="16">
        <f t="shared" ca="1" si="54"/>
        <v>1.4253588492630479E-2</v>
      </c>
    </row>
    <row r="917" spans="5:6">
      <c r="E917">
        <v>915</v>
      </c>
      <c r="F917" s="16">
        <f t="shared" ca="1" si="54"/>
        <v>2.861669219018665E-3</v>
      </c>
    </row>
    <row r="918" spans="5:6">
      <c r="E918">
        <v>916</v>
      </c>
      <c r="F918" s="16">
        <f t="shared" ca="1" si="54"/>
        <v>-3.4432078200334594E-2</v>
      </c>
    </row>
    <row r="919" spans="5:6">
      <c r="E919">
        <v>917</v>
      </c>
      <c r="F919" s="16">
        <f t="shared" ca="1" si="54"/>
        <v>-2.2929831190047687E-2</v>
      </c>
    </row>
    <row r="920" spans="5:6">
      <c r="E920">
        <v>918</v>
      </c>
      <c r="F920" s="16">
        <f t="shared" ca="1" si="54"/>
        <v>-8.2280959977642266E-3</v>
      </c>
    </row>
    <row r="921" spans="5:6">
      <c r="E921">
        <v>919</v>
      </c>
      <c r="F921" s="16">
        <f t="shared" ca="1" si="54"/>
        <v>9.9665288976660549E-3</v>
      </c>
    </row>
    <row r="922" spans="5:6">
      <c r="E922">
        <v>920</v>
      </c>
      <c r="F922" s="16">
        <f t="shared" ca="1" si="54"/>
        <v>1.2745053225756382E-2</v>
      </c>
    </row>
    <row r="923" spans="5:6">
      <c r="E923">
        <v>921</v>
      </c>
      <c r="F923" s="16">
        <f t="shared" ca="1" si="54"/>
        <v>1.8666746427879848E-2</v>
      </c>
    </row>
    <row r="924" spans="5:6">
      <c r="E924">
        <v>922</v>
      </c>
      <c r="F924" s="16">
        <f t="shared" ca="1" si="54"/>
        <v>9.6816273214289615E-3</v>
      </c>
    </row>
    <row r="925" spans="5:6">
      <c r="E925">
        <v>923</v>
      </c>
      <c r="F925" s="16">
        <f t="shared" ca="1" si="54"/>
        <v>-1.7590478851707118E-2</v>
      </c>
    </row>
    <row r="926" spans="5:6">
      <c r="E926">
        <v>924</v>
      </c>
      <c r="F926" s="16">
        <f t="shared" ca="1" si="54"/>
        <v>1.6612449294280244E-2</v>
      </c>
    </row>
    <row r="927" spans="5:6">
      <c r="E927">
        <v>925</v>
      </c>
      <c r="F927" s="16">
        <f t="shared" ca="1" si="54"/>
        <v>2.011478210979287E-2</v>
      </c>
    </row>
    <row r="928" spans="5:6">
      <c r="E928">
        <v>926</v>
      </c>
      <c r="F928" s="16">
        <f t="shared" ca="1" si="54"/>
        <v>-2.8317455510422189E-2</v>
      </c>
    </row>
    <row r="929" spans="5:6">
      <c r="E929">
        <v>927</v>
      </c>
      <c r="F929" s="16">
        <f t="shared" ca="1" si="54"/>
        <v>-1.1021356973501723E-2</v>
      </c>
    </row>
    <row r="930" spans="5:6">
      <c r="E930">
        <v>928</v>
      </c>
      <c r="F930" s="16">
        <f t="shared" ca="1" si="54"/>
        <v>5.1135639879630575E-3</v>
      </c>
    </row>
    <row r="931" spans="5:6">
      <c r="E931">
        <v>929</v>
      </c>
      <c r="F931" s="16">
        <f t="shared" ca="1" si="54"/>
        <v>3.6613746523035923E-2</v>
      </c>
    </row>
    <row r="932" spans="5:6">
      <c r="E932">
        <v>930</v>
      </c>
      <c r="F932" s="16">
        <f t="shared" ca="1" si="54"/>
        <v>3.0560201128124961E-2</v>
      </c>
    </row>
    <row r="933" spans="5:6">
      <c r="E933">
        <v>931</v>
      </c>
      <c r="F933" s="16">
        <f t="shared" ca="1" si="54"/>
        <v>1.8970952582076442E-2</v>
      </c>
    </row>
    <row r="934" spans="5:6">
      <c r="E934">
        <v>932</v>
      </c>
      <c r="F934" s="16">
        <f t="shared" ca="1" si="54"/>
        <v>3.1023261693984422E-2</v>
      </c>
    </row>
    <row r="935" spans="5:6">
      <c r="E935">
        <v>933</v>
      </c>
      <c r="F935" s="16">
        <f t="shared" ca="1" si="54"/>
        <v>4.4330193840525958E-2</v>
      </c>
    </row>
    <row r="936" spans="5:6">
      <c r="E936">
        <v>934</v>
      </c>
      <c r="F936" s="16">
        <f t="shared" ca="1" si="54"/>
        <v>1.4313424539313545E-3</v>
      </c>
    </row>
    <row r="937" spans="5:6">
      <c r="E937">
        <v>935</v>
      </c>
      <c r="F937" s="16">
        <f t="shared" ca="1" si="54"/>
        <v>3.2165352610275907E-2</v>
      </c>
    </row>
    <row r="938" spans="5:6">
      <c r="E938">
        <v>936</v>
      </c>
      <c r="F938" s="16">
        <f t="shared" ca="1" si="54"/>
        <v>7.6903500534639532E-3</v>
      </c>
    </row>
    <row r="939" spans="5:6">
      <c r="E939">
        <v>937</v>
      </c>
      <c r="F939" s="16">
        <f t="shared" ca="1" si="54"/>
        <v>-4.1012405614798332E-2</v>
      </c>
    </row>
    <row r="940" spans="5:6">
      <c r="E940">
        <v>938</v>
      </c>
      <c r="F940" s="16">
        <f t="shared" ca="1" si="54"/>
        <v>-1.4429057568087444E-2</v>
      </c>
    </row>
    <row r="941" spans="5:6">
      <c r="E941">
        <v>939</v>
      </c>
      <c r="F941" s="16">
        <f t="shared" ca="1" si="54"/>
        <v>-3.3361267250146603E-4</v>
      </c>
    </row>
    <row r="942" spans="5:6">
      <c r="E942">
        <v>940</v>
      </c>
      <c r="F942" s="16">
        <f t="shared" ca="1" si="54"/>
        <v>1.2522698830896403E-2</v>
      </c>
    </row>
    <row r="943" spans="5:6">
      <c r="E943">
        <v>941</v>
      </c>
      <c r="F943" s="16">
        <f t="shared" ca="1" si="54"/>
        <v>-2.954425216879121E-2</v>
      </c>
    </row>
    <row r="944" spans="5:6">
      <c r="E944">
        <v>942</v>
      </c>
      <c r="F944" s="16">
        <f t="shared" ca="1" si="54"/>
        <v>-3.5492680505825609E-2</v>
      </c>
    </row>
    <row r="945" spans="5:6">
      <c r="E945">
        <v>943</v>
      </c>
      <c r="F945" s="16">
        <f t="shared" ca="1" si="54"/>
        <v>-4.2553640553909276E-2</v>
      </c>
    </row>
    <row r="946" spans="5:6">
      <c r="E946">
        <v>944</v>
      </c>
      <c r="F946" s="16">
        <f t="shared" ca="1" si="54"/>
        <v>1.6463643991140073E-2</v>
      </c>
    </row>
    <row r="947" spans="5:6">
      <c r="E947">
        <v>945</v>
      </c>
      <c r="F947" s="16">
        <f t="shared" ca="1" si="54"/>
        <v>2.6013076242307785E-2</v>
      </c>
    </row>
    <row r="948" spans="5:6">
      <c r="E948">
        <v>946</v>
      </c>
      <c r="F948" s="16">
        <f t="shared" ca="1" si="54"/>
        <v>4.0077241165799513E-2</v>
      </c>
    </row>
    <row r="949" spans="5:6">
      <c r="E949">
        <v>947</v>
      </c>
      <c r="F949" s="16">
        <f t="shared" ca="1" si="54"/>
        <v>-1.9212401784785005E-2</v>
      </c>
    </row>
    <row r="950" spans="5:6">
      <c r="E950">
        <v>948</v>
      </c>
      <c r="F950" s="16">
        <f t="shared" ca="1" si="54"/>
        <v>-9.5234182935983389E-3</v>
      </c>
    </row>
    <row r="951" spans="5:6">
      <c r="E951">
        <v>949</v>
      </c>
      <c r="F951" s="16">
        <f t="shared" ca="1" si="54"/>
        <v>-6.9724471805628048E-3</v>
      </c>
    </row>
    <row r="952" spans="5:6">
      <c r="E952">
        <v>950</v>
      </c>
      <c r="F952" s="16">
        <f t="shared" ca="1" si="54"/>
        <v>-4.7300185520964773E-2</v>
      </c>
    </row>
    <row r="953" spans="5:6">
      <c r="E953">
        <v>951</v>
      </c>
      <c r="F953" s="16">
        <f t="shared" ca="1" si="54"/>
        <v>-5.5263014287824834E-3</v>
      </c>
    </row>
    <row r="954" spans="5:6">
      <c r="E954">
        <v>952</v>
      </c>
      <c r="F954" s="16">
        <f t="shared" ca="1" si="54"/>
        <v>-6.5283051978923924E-3</v>
      </c>
    </row>
    <row r="955" spans="5:6">
      <c r="E955">
        <v>953</v>
      </c>
      <c r="F955" s="16">
        <f t="shared" ca="1" si="54"/>
        <v>9.830154120673975E-3</v>
      </c>
    </row>
    <row r="956" spans="5:6">
      <c r="E956">
        <v>954</v>
      </c>
      <c r="F956" s="16">
        <f t="shared" ca="1" si="54"/>
        <v>-1.624319552516784E-3</v>
      </c>
    </row>
    <row r="957" spans="5:6">
      <c r="E957">
        <v>955</v>
      </c>
      <c r="F957" s="16">
        <f t="shared" ca="1" si="54"/>
        <v>-2.7715754022888301E-2</v>
      </c>
    </row>
    <row r="958" spans="5:6">
      <c r="E958">
        <v>956</v>
      </c>
      <c r="F958" s="16">
        <f t="shared" ca="1" si="54"/>
        <v>2.0780415241993137E-2</v>
      </c>
    </row>
    <row r="959" spans="5:6">
      <c r="E959">
        <v>957</v>
      </c>
      <c r="F959" s="16">
        <f t="shared" ca="1" si="54"/>
        <v>1.1780038569200995E-2</v>
      </c>
    </row>
    <row r="960" spans="5:6">
      <c r="E960">
        <v>958</v>
      </c>
      <c r="F960" s="16">
        <f t="shared" ca="1" si="54"/>
        <v>-1.8569280933345637E-2</v>
      </c>
    </row>
    <row r="961" spans="5:6">
      <c r="E961">
        <v>959</v>
      </c>
      <c r="F961" s="16">
        <f t="shared" ca="1" si="54"/>
        <v>-4.8350830675125342E-2</v>
      </c>
    </row>
    <row r="962" spans="5:6">
      <c r="E962">
        <v>960</v>
      </c>
      <c r="F962" s="16">
        <f t="shared" ca="1" si="54"/>
        <v>5.6241702736783963E-3</v>
      </c>
    </row>
    <row r="963" spans="5:6">
      <c r="E963">
        <v>961</v>
      </c>
      <c r="F963" s="16">
        <f t="shared" ref="F963:F1000" ca="1" si="55">_xlfn.NORM.INV(RAND(),L$3,L$4)</f>
        <v>-4.1533803175402284E-2</v>
      </c>
    </row>
    <row r="964" spans="5:6">
      <c r="E964">
        <v>962</v>
      </c>
      <c r="F964" s="16">
        <f t="shared" ca="1" si="55"/>
        <v>2.3347257079560273E-3</v>
      </c>
    </row>
    <row r="965" spans="5:6">
      <c r="E965">
        <v>963</v>
      </c>
      <c r="F965" s="16">
        <f t="shared" ca="1" si="55"/>
        <v>2.2118874354342111E-2</v>
      </c>
    </row>
    <row r="966" spans="5:6">
      <c r="E966">
        <v>964</v>
      </c>
      <c r="F966" s="16">
        <f t="shared" ca="1" si="55"/>
        <v>2.8066446758807605E-2</v>
      </c>
    </row>
    <row r="967" spans="5:6">
      <c r="E967">
        <v>965</v>
      </c>
      <c r="F967" s="16">
        <f t="shared" ca="1" si="55"/>
        <v>-1.185461936858442E-2</v>
      </c>
    </row>
    <row r="968" spans="5:6">
      <c r="E968">
        <v>966</v>
      </c>
      <c r="F968" s="16">
        <f t="shared" ca="1" si="55"/>
        <v>3.0826926969525249E-2</v>
      </c>
    </row>
    <row r="969" spans="5:6">
      <c r="E969">
        <v>967</v>
      </c>
      <c r="F969" s="16">
        <f t="shared" ca="1" si="55"/>
        <v>-2.7636103444134672E-2</v>
      </c>
    </row>
    <row r="970" spans="5:6">
      <c r="E970">
        <v>968</v>
      </c>
      <c r="F970" s="16">
        <f t="shared" ca="1" si="55"/>
        <v>-1.6418423203942843E-2</v>
      </c>
    </row>
    <row r="971" spans="5:6">
      <c r="E971">
        <v>969</v>
      </c>
      <c r="F971" s="16">
        <f t="shared" ca="1" si="55"/>
        <v>-1.5735991824204518E-2</v>
      </c>
    </row>
    <row r="972" spans="5:6">
      <c r="E972">
        <v>970</v>
      </c>
      <c r="F972" s="16">
        <f t="shared" ca="1" si="55"/>
        <v>-6.1559505153679023E-3</v>
      </c>
    </row>
    <row r="973" spans="5:6">
      <c r="E973">
        <v>971</v>
      </c>
      <c r="F973" s="16">
        <f t="shared" ca="1" si="55"/>
        <v>-2.6055826974696546E-2</v>
      </c>
    </row>
    <row r="974" spans="5:6">
      <c r="E974">
        <v>972</v>
      </c>
      <c r="F974" s="16">
        <f t="shared" ca="1" si="55"/>
        <v>-5.33147678632836E-4</v>
      </c>
    </row>
    <row r="975" spans="5:6">
      <c r="E975">
        <v>973</v>
      </c>
      <c r="F975" s="16">
        <f t="shared" ca="1" si="55"/>
        <v>-3.1986005162115229E-2</v>
      </c>
    </row>
    <row r="976" spans="5:6">
      <c r="E976">
        <v>974</v>
      </c>
      <c r="F976" s="16">
        <f t="shared" ca="1" si="55"/>
        <v>2.1583477011435506E-2</v>
      </c>
    </row>
    <row r="977" spans="5:6">
      <c r="E977">
        <v>975</v>
      </c>
      <c r="F977" s="16">
        <f t="shared" ca="1" si="55"/>
        <v>-1.104663436425719E-2</v>
      </c>
    </row>
    <row r="978" spans="5:6">
      <c r="E978">
        <v>976</v>
      </c>
      <c r="F978" s="16">
        <f t="shared" ca="1" si="55"/>
        <v>1.035284174856874E-3</v>
      </c>
    </row>
    <row r="979" spans="5:6">
      <c r="E979">
        <v>977</v>
      </c>
      <c r="F979" s="16">
        <f t="shared" ca="1" si="55"/>
        <v>-5.9375036199640407E-2</v>
      </c>
    </row>
    <row r="980" spans="5:6">
      <c r="E980">
        <v>978</v>
      </c>
      <c r="F980" s="16">
        <f t="shared" ca="1" si="55"/>
        <v>2.5341429821857241E-2</v>
      </c>
    </row>
    <row r="981" spans="5:6">
      <c r="E981">
        <v>979</v>
      </c>
      <c r="F981" s="16">
        <f t="shared" ca="1" si="55"/>
        <v>-1.0058960857011922E-2</v>
      </c>
    </row>
    <row r="982" spans="5:6">
      <c r="E982">
        <v>980</v>
      </c>
      <c r="F982" s="16">
        <f t="shared" ca="1" si="55"/>
        <v>2.8667568187106859E-3</v>
      </c>
    </row>
    <row r="983" spans="5:6">
      <c r="E983">
        <v>981</v>
      </c>
      <c r="F983" s="16">
        <f t="shared" ca="1" si="55"/>
        <v>3.9572094119314769E-2</v>
      </c>
    </row>
    <row r="984" spans="5:6">
      <c r="E984">
        <v>982</v>
      </c>
      <c r="F984" s="16">
        <f t="shared" ca="1" si="55"/>
        <v>-1.9638509398011112E-2</v>
      </c>
    </row>
    <row r="985" spans="5:6">
      <c r="E985">
        <v>983</v>
      </c>
      <c r="F985" s="16">
        <f t="shared" ca="1" si="55"/>
        <v>6.6359286488335747E-3</v>
      </c>
    </row>
    <row r="986" spans="5:6">
      <c r="E986">
        <v>984</v>
      </c>
      <c r="F986" s="16">
        <f t="shared" ca="1" si="55"/>
        <v>-4.5123404379237893E-3</v>
      </c>
    </row>
    <row r="987" spans="5:6">
      <c r="E987">
        <v>985</v>
      </c>
      <c r="F987" s="16">
        <f t="shared" ca="1" si="55"/>
        <v>-1.5496083260954207E-2</v>
      </c>
    </row>
    <row r="988" spans="5:6">
      <c r="E988">
        <v>986</v>
      </c>
      <c r="F988" s="16">
        <f t="shared" ca="1" si="55"/>
        <v>-2.293861626029663E-2</v>
      </c>
    </row>
    <row r="989" spans="5:6">
      <c r="E989">
        <v>987</v>
      </c>
      <c r="F989" s="16">
        <f t="shared" ca="1" si="55"/>
        <v>-7.2756547106161792E-2</v>
      </c>
    </row>
    <row r="990" spans="5:6">
      <c r="E990">
        <v>988</v>
      </c>
      <c r="F990" s="16">
        <f t="shared" ca="1" si="55"/>
        <v>-1.5949437092122227E-2</v>
      </c>
    </row>
    <row r="991" spans="5:6">
      <c r="E991">
        <v>989</v>
      </c>
      <c r="F991" s="16">
        <f t="shared" ca="1" si="55"/>
        <v>-1.1371068158870463E-2</v>
      </c>
    </row>
    <row r="992" spans="5:6">
      <c r="E992">
        <v>990</v>
      </c>
      <c r="F992" s="16">
        <f t="shared" ca="1" si="55"/>
        <v>2.3614786601869539E-3</v>
      </c>
    </row>
    <row r="993" spans="5:6">
      <c r="E993">
        <v>991</v>
      </c>
      <c r="F993" s="16">
        <f t="shared" ca="1" si="55"/>
        <v>4.4136584688025171E-2</v>
      </c>
    </row>
    <row r="994" spans="5:6">
      <c r="E994">
        <v>992</v>
      </c>
      <c r="F994" s="16">
        <f t="shared" ca="1" si="55"/>
        <v>-8.8577779760140724E-3</v>
      </c>
    </row>
    <row r="995" spans="5:6">
      <c r="E995">
        <v>993</v>
      </c>
      <c r="F995" s="16">
        <f t="shared" ca="1" si="55"/>
        <v>-1.0227569586048733E-2</v>
      </c>
    </row>
    <row r="996" spans="5:6">
      <c r="E996">
        <v>994</v>
      </c>
      <c r="F996" s="16">
        <f t="shared" ca="1" si="55"/>
        <v>4.5389127722276913E-2</v>
      </c>
    </row>
    <row r="997" spans="5:6">
      <c r="E997">
        <v>995</v>
      </c>
      <c r="F997" s="16">
        <f t="shared" ca="1" si="55"/>
        <v>4.524100733284156E-2</v>
      </c>
    </row>
    <row r="998" spans="5:6">
      <c r="E998">
        <v>996</v>
      </c>
      <c r="F998" s="16">
        <f t="shared" ca="1" si="55"/>
        <v>2.2883987332501778E-2</v>
      </c>
    </row>
    <row r="999" spans="5:6">
      <c r="E999">
        <v>997</v>
      </c>
      <c r="F999" s="16">
        <f t="shared" ca="1" si="55"/>
        <v>-3.4654546221477567E-2</v>
      </c>
    </row>
    <row r="1000" spans="5:6">
      <c r="E1000">
        <v>998</v>
      </c>
      <c r="F1000" s="16">
        <f t="shared" ca="1" si="55"/>
        <v>7.0262641836973229E-3</v>
      </c>
    </row>
  </sheetData>
  <customSheetViews>
    <customSheetView guid="{90B12C1D-6333-404A-B82C-8C3C024D71F8}" showGridLines="0" state="hidden">
      <selection activeCell="P17" sqref="P17"/>
      <pageMargins left="0.7" right="0.7" top="0.75" bottom="0.75" header="0.3" footer="0.3"/>
      <pageSetup paperSize="9" orientation="landscape" r:id="rId1"/>
    </customSheetView>
  </customSheetViews>
  <mergeCells count="3">
    <mergeCell ref="H1:L1"/>
    <mergeCell ref="A597:B597"/>
    <mergeCell ref="H33:L33"/>
  </mergeCells>
  <pageMargins left="0.7" right="0.7" top="0.75" bottom="0.75" header="0.3" footer="0.3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4"/>
  <sheetViews>
    <sheetView showGridLines="0" workbookViewId="0">
      <pane ySplit="3" topLeftCell="A4" activePane="bottomLeft" state="frozen"/>
      <selection pane="bottomLeft" activeCell="N26" sqref="N26"/>
    </sheetView>
  </sheetViews>
  <sheetFormatPr defaultRowHeight="14.4"/>
  <cols>
    <col min="2" max="2" width="44.44140625" bestFit="1" customWidth="1"/>
    <col min="3" max="13" width="7.33203125" bestFit="1" customWidth="1"/>
    <col min="14" max="14" width="7.6640625" bestFit="1" customWidth="1"/>
  </cols>
  <sheetData>
    <row r="2" spans="2:14">
      <c r="B2" s="42" t="s">
        <v>662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2:14">
      <c r="B3" s="35"/>
      <c r="C3" s="41">
        <v>40969</v>
      </c>
      <c r="D3" s="41">
        <v>41334</v>
      </c>
      <c r="E3" s="41">
        <v>41699</v>
      </c>
      <c r="F3" s="41">
        <v>42064</v>
      </c>
      <c r="G3" s="41">
        <v>42430</v>
      </c>
      <c r="H3" s="41">
        <v>42795</v>
      </c>
      <c r="I3" s="41">
        <v>43160</v>
      </c>
      <c r="J3" s="41">
        <v>43525</v>
      </c>
      <c r="K3" s="41">
        <v>43891</v>
      </c>
      <c r="L3" s="41">
        <v>44256</v>
      </c>
      <c r="M3" s="41">
        <v>44621</v>
      </c>
      <c r="N3" s="41">
        <v>44986</v>
      </c>
    </row>
    <row r="4" spans="2:14" ht="22.8">
      <c r="B4" s="33" t="s">
        <v>616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2:14">
      <c r="B5" s="26"/>
    </row>
    <row r="6" spans="2:14">
      <c r="B6" s="28" t="s">
        <v>617</v>
      </c>
      <c r="C6" s="36">
        <v>514</v>
      </c>
      <c r="D6" s="36">
        <v>605</v>
      </c>
      <c r="E6" s="36">
        <v>772</v>
      </c>
      <c r="F6" s="36">
        <v>849</v>
      </c>
      <c r="G6" s="37">
        <v>1075</v>
      </c>
      <c r="H6" s="37">
        <v>1237</v>
      </c>
      <c r="I6" s="37">
        <v>1386</v>
      </c>
      <c r="J6" s="37">
        <v>1597</v>
      </c>
      <c r="K6" s="37">
        <v>1610</v>
      </c>
      <c r="L6" s="37">
        <v>1826</v>
      </c>
      <c r="M6" s="37">
        <v>2471</v>
      </c>
      <c r="N6" s="37">
        <v>3145</v>
      </c>
    </row>
    <row r="7" spans="2:14">
      <c r="B7" s="28" t="s">
        <v>618</v>
      </c>
      <c r="C7" s="36">
        <v>447</v>
      </c>
      <c r="D7" s="36">
        <v>535</v>
      </c>
      <c r="E7" s="36">
        <v>635</v>
      </c>
      <c r="F7" s="36">
        <v>672</v>
      </c>
      <c r="G7" s="36">
        <v>827</v>
      </c>
      <c r="H7" s="36">
        <v>964</v>
      </c>
      <c r="I7" s="37">
        <v>1039</v>
      </c>
      <c r="J7" s="37">
        <v>1181</v>
      </c>
      <c r="K7" s="37">
        <v>1266</v>
      </c>
      <c r="L7" s="37">
        <v>1303</v>
      </c>
      <c r="M7" s="37">
        <v>1704</v>
      </c>
      <c r="N7" s="37">
        <v>2182</v>
      </c>
    </row>
    <row r="8" spans="2:14">
      <c r="B8" s="31" t="s">
        <v>619</v>
      </c>
      <c r="C8" s="38">
        <v>68</v>
      </c>
      <c r="D8" s="38">
        <v>70</v>
      </c>
      <c r="E8" s="38">
        <v>137</v>
      </c>
      <c r="F8" s="38">
        <v>177</v>
      </c>
      <c r="G8" s="38">
        <v>248</v>
      </c>
      <c r="H8" s="38">
        <v>274</v>
      </c>
      <c r="I8" s="38">
        <v>347</v>
      </c>
      <c r="J8" s="38">
        <v>416</v>
      </c>
      <c r="K8" s="38">
        <v>344</v>
      </c>
      <c r="L8" s="38">
        <v>524</v>
      </c>
      <c r="M8" s="38">
        <v>767</v>
      </c>
      <c r="N8" s="38">
        <v>962</v>
      </c>
    </row>
    <row r="9" spans="2:14">
      <c r="B9" s="28" t="s">
        <v>620</v>
      </c>
      <c r="C9" s="39">
        <v>0.13</v>
      </c>
      <c r="D9" s="39">
        <v>0.12</v>
      </c>
      <c r="E9" s="39">
        <v>0.18</v>
      </c>
      <c r="F9" s="39">
        <v>0.21</v>
      </c>
      <c r="G9" s="39">
        <v>0.23</v>
      </c>
      <c r="H9" s="39">
        <v>0.22</v>
      </c>
      <c r="I9" s="39">
        <v>0.25</v>
      </c>
      <c r="J9" s="39">
        <v>0.26</v>
      </c>
      <c r="K9" s="39">
        <v>0.21</v>
      </c>
      <c r="L9" s="39">
        <v>0.28999999999999998</v>
      </c>
      <c r="M9" s="39">
        <v>0.31</v>
      </c>
      <c r="N9" s="39">
        <v>0.31</v>
      </c>
    </row>
    <row r="10" spans="2:14">
      <c r="B10" s="28" t="s">
        <v>621</v>
      </c>
      <c r="C10" s="36">
        <v>6</v>
      </c>
      <c r="D10" s="36">
        <v>-10</v>
      </c>
      <c r="E10" s="36">
        <v>16</v>
      </c>
      <c r="F10" s="36">
        <v>4</v>
      </c>
      <c r="G10" s="36">
        <v>12</v>
      </c>
      <c r="H10" s="36">
        <v>18</v>
      </c>
      <c r="I10" s="36">
        <v>43</v>
      </c>
      <c r="J10" s="36">
        <v>43</v>
      </c>
      <c r="K10" s="36">
        <v>58</v>
      </c>
      <c r="L10" s="36">
        <v>40</v>
      </c>
      <c r="M10" s="36">
        <v>45</v>
      </c>
      <c r="N10" s="36">
        <v>74</v>
      </c>
    </row>
    <row r="11" spans="2:14">
      <c r="B11" s="28" t="s">
        <v>622</v>
      </c>
      <c r="C11" s="36">
        <v>3</v>
      </c>
      <c r="D11" s="36">
        <v>5</v>
      </c>
      <c r="E11" s="36">
        <v>3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7</v>
      </c>
      <c r="L11" s="36">
        <v>7</v>
      </c>
      <c r="M11" s="36">
        <v>10</v>
      </c>
      <c r="N11" s="36">
        <v>17</v>
      </c>
    </row>
    <row r="12" spans="2:14">
      <c r="B12" s="28" t="s">
        <v>623</v>
      </c>
      <c r="C12" s="36">
        <v>21</v>
      </c>
      <c r="D12" s="36">
        <v>24</v>
      </c>
      <c r="E12" s="36">
        <v>35</v>
      </c>
      <c r="F12" s="36">
        <v>25</v>
      </c>
      <c r="G12" s="36">
        <v>23</v>
      </c>
      <c r="H12" s="36">
        <v>27</v>
      </c>
      <c r="I12" s="36">
        <v>25</v>
      </c>
      <c r="J12" s="36">
        <v>25</v>
      </c>
      <c r="K12" s="36">
        <v>43</v>
      </c>
      <c r="L12" s="36">
        <v>44</v>
      </c>
      <c r="M12" s="36">
        <v>55</v>
      </c>
      <c r="N12" s="36">
        <v>81</v>
      </c>
    </row>
    <row r="13" spans="2:14">
      <c r="B13" s="31" t="s">
        <v>624</v>
      </c>
      <c r="C13" s="38">
        <v>50</v>
      </c>
      <c r="D13" s="38">
        <v>32</v>
      </c>
      <c r="E13" s="38">
        <v>115</v>
      </c>
      <c r="F13" s="38">
        <v>156</v>
      </c>
      <c r="G13" s="38">
        <v>236</v>
      </c>
      <c r="H13" s="38">
        <v>264</v>
      </c>
      <c r="I13" s="38">
        <v>364</v>
      </c>
      <c r="J13" s="38">
        <v>433</v>
      </c>
      <c r="K13" s="38">
        <v>352</v>
      </c>
      <c r="L13" s="38">
        <v>512</v>
      </c>
      <c r="M13" s="38">
        <v>745</v>
      </c>
      <c r="N13" s="38">
        <v>938</v>
      </c>
    </row>
    <row r="14" spans="2:14">
      <c r="B14" s="28" t="s">
        <v>625</v>
      </c>
      <c r="C14" s="39">
        <v>0.33</v>
      </c>
      <c r="D14" s="39">
        <v>0.34</v>
      </c>
      <c r="E14" s="39">
        <v>0.35</v>
      </c>
      <c r="F14" s="39">
        <v>0.34</v>
      </c>
      <c r="G14" s="39">
        <v>0.34</v>
      </c>
      <c r="H14" s="39">
        <v>0.34</v>
      </c>
      <c r="I14" s="39">
        <v>0.34</v>
      </c>
      <c r="J14" s="39">
        <v>0.33</v>
      </c>
      <c r="K14" s="39">
        <v>0.27</v>
      </c>
      <c r="L14" s="39">
        <v>0.28000000000000003</v>
      </c>
      <c r="M14" s="39">
        <v>0.26</v>
      </c>
      <c r="N14" s="39">
        <v>0.19</v>
      </c>
    </row>
    <row r="15" spans="2:14">
      <c r="B15" s="28" t="s">
        <v>626</v>
      </c>
      <c r="C15" s="36">
        <v>34</v>
      </c>
      <c r="D15" s="36">
        <v>21</v>
      </c>
      <c r="E15" s="36">
        <v>75</v>
      </c>
      <c r="F15" s="36">
        <v>103</v>
      </c>
      <c r="G15" s="36">
        <v>155</v>
      </c>
      <c r="H15" s="36">
        <v>175</v>
      </c>
      <c r="I15" s="36">
        <v>240</v>
      </c>
      <c r="J15" s="36">
        <v>290</v>
      </c>
      <c r="K15" s="36">
        <v>256</v>
      </c>
      <c r="L15" s="36">
        <v>368</v>
      </c>
      <c r="M15" s="36">
        <v>550</v>
      </c>
      <c r="N15" s="36">
        <v>755</v>
      </c>
    </row>
    <row r="16" spans="2:14">
      <c r="B16" s="28" t="s">
        <v>627</v>
      </c>
      <c r="C16" s="36">
        <v>5.45</v>
      </c>
      <c r="D16" s="36">
        <v>3.37</v>
      </c>
      <c r="E16" s="36">
        <v>12.06</v>
      </c>
      <c r="F16" s="36">
        <v>16.52</v>
      </c>
      <c r="G16" s="36">
        <v>24.85</v>
      </c>
      <c r="H16" s="36">
        <v>28.05</v>
      </c>
      <c r="I16" s="36">
        <v>38.54</v>
      </c>
      <c r="J16" s="36">
        <v>46.56</v>
      </c>
      <c r="K16" s="36">
        <v>41.12</v>
      </c>
      <c r="L16" s="36">
        <v>59.11</v>
      </c>
      <c r="M16" s="36">
        <v>88.26</v>
      </c>
      <c r="N16" s="36">
        <v>121.26</v>
      </c>
    </row>
    <row r="17" spans="2:14">
      <c r="B17" s="28" t="s">
        <v>628</v>
      </c>
      <c r="C17" s="39">
        <v>0.64</v>
      </c>
      <c r="D17" s="39">
        <v>0.74</v>
      </c>
      <c r="E17" s="39">
        <v>0.37</v>
      </c>
      <c r="F17" s="39">
        <v>0.33</v>
      </c>
      <c r="G17" s="39">
        <v>0.28000000000000003</v>
      </c>
      <c r="H17" s="39">
        <v>0.28999999999999998</v>
      </c>
      <c r="I17" s="39">
        <v>0.28999999999999998</v>
      </c>
      <c r="J17" s="39">
        <v>0.28999999999999998</v>
      </c>
      <c r="K17" s="39">
        <v>0.4</v>
      </c>
      <c r="L17" s="39">
        <v>0.81</v>
      </c>
      <c r="M17" s="39">
        <v>0.48</v>
      </c>
      <c r="N17" s="39">
        <v>0.01</v>
      </c>
    </row>
    <row r="20" spans="2:14" ht="22.8">
      <c r="B20" s="23" t="s">
        <v>629</v>
      </c>
    </row>
    <row r="21" spans="2:14">
      <c r="B21" s="25"/>
    </row>
    <row r="22" spans="2:14">
      <c r="B22" s="24" t="s">
        <v>630</v>
      </c>
    </row>
    <row r="23" spans="2:14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2:14">
      <c r="B24" s="31" t="s">
        <v>636</v>
      </c>
      <c r="C24" s="32">
        <v>31</v>
      </c>
      <c r="D24" s="32">
        <v>31</v>
      </c>
      <c r="E24" s="32">
        <v>31</v>
      </c>
      <c r="F24" s="32">
        <v>31</v>
      </c>
      <c r="G24" s="32">
        <v>31</v>
      </c>
      <c r="H24" s="32">
        <v>31</v>
      </c>
      <c r="I24" s="32">
        <v>62</v>
      </c>
      <c r="J24" s="32">
        <v>62</v>
      </c>
      <c r="K24" s="32">
        <v>62</v>
      </c>
      <c r="L24" s="32">
        <v>62</v>
      </c>
      <c r="M24" s="32">
        <v>62</v>
      </c>
      <c r="N24" s="32">
        <v>62</v>
      </c>
    </row>
    <row r="25" spans="2:14">
      <c r="B25" s="28" t="s">
        <v>637</v>
      </c>
      <c r="C25" s="29">
        <v>31</v>
      </c>
      <c r="D25" s="29">
        <v>31</v>
      </c>
      <c r="E25" s="29">
        <v>31</v>
      </c>
      <c r="F25" s="29">
        <v>31</v>
      </c>
      <c r="G25" s="29">
        <v>31</v>
      </c>
      <c r="H25" s="29">
        <v>31</v>
      </c>
      <c r="I25" s="29">
        <v>62</v>
      </c>
      <c r="J25" s="29">
        <v>62</v>
      </c>
      <c r="K25" s="29">
        <v>62</v>
      </c>
      <c r="L25" s="29">
        <v>62</v>
      </c>
      <c r="M25" s="29">
        <v>62</v>
      </c>
      <c r="N25" s="29">
        <v>62</v>
      </c>
    </row>
    <row r="26" spans="2:14">
      <c r="B26" s="28" t="s">
        <v>631</v>
      </c>
      <c r="C26" s="29">
        <v>158</v>
      </c>
      <c r="D26" s="29">
        <v>161</v>
      </c>
      <c r="E26" s="29">
        <v>204</v>
      </c>
      <c r="F26" s="29">
        <v>252</v>
      </c>
      <c r="G26" s="29">
        <v>355</v>
      </c>
      <c r="H26" s="29">
        <v>527</v>
      </c>
      <c r="I26" s="29">
        <v>676</v>
      </c>
      <c r="J26" s="29">
        <v>880</v>
      </c>
      <c r="K26" s="30">
        <v>1028</v>
      </c>
      <c r="L26" s="30">
        <v>1290</v>
      </c>
      <c r="M26" s="30">
        <v>1539</v>
      </c>
      <c r="N26" s="30">
        <v>2023</v>
      </c>
    </row>
    <row r="27" spans="2:14">
      <c r="B27" s="28" t="s">
        <v>687</v>
      </c>
      <c r="C27" s="29">
        <f>C25+C26</f>
        <v>189</v>
      </c>
      <c r="D27" s="29">
        <f t="shared" ref="D27:N27" si="0">D25+D26</f>
        <v>192</v>
      </c>
      <c r="E27" s="29">
        <f t="shared" si="0"/>
        <v>235</v>
      </c>
      <c r="F27" s="29">
        <f t="shared" si="0"/>
        <v>283</v>
      </c>
      <c r="G27" s="29">
        <f t="shared" si="0"/>
        <v>386</v>
      </c>
      <c r="H27" s="29">
        <f t="shared" si="0"/>
        <v>558</v>
      </c>
      <c r="I27" s="29">
        <f t="shared" si="0"/>
        <v>738</v>
      </c>
      <c r="J27" s="29">
        <f t="shared" si="0"/>
        <v>942</v>
      </c>
      <c r="K27" s="29">
        <f t="shared" si="0"/>
        <v>1090</v>
      </c>
      <c r="L27" s="29">
        <f t="shared" si="0"/>
        <v>1352</v>
      </c>
      <c r="M27" s="29">
        <f t="shared" si="0"/>
        <v>1601</v>
      </c>
      <c r="N27" s="29">
        <f t="shared" si="0"/>
        <v>2085</v>
      </c>
    </row>
    <row r="28" spans="2:14">
      <c r="B28" s="31" t="s">
        <v>638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2:14">
      <c r="B29" s="28" t="s">
        <v>639</v>
      </c>
      <c r="C29" s="29">
        <v>34</v>
      </c>
      <c r="D29" s="29">
        <v>59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</row>
    <row r="30" spans="2:14">
      <c r="B30" s="28" t="s">
        <v>641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2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2</v>
      </c>
    </row>
    <row r="31" spans="2:14">
      <c r="B31" s="28" t="s">
        <v>640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58</v>
      </c>
      <c r="L31" s="29">
        <v>73</v>
      </c>
      <c r="M31" s="29">
        <v>139</v>
      </c>
      <c r="N31" s="29">
        <v>182</v>
      </c>
    </row>
    <row r="32" spans="2:14">
      <c r="B32" s="28" t="s">
        <v>690</v>
      </c>
      <c r="C32">
        <f>SUM(C29:C31)</f>
        <v>34</v>
      </c>
      <c r="D32">
        <f t="shared" ref="D32:N32" si="1">SUM(D29:D31)</f>
        <v>59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2</v>
      </c>
      <c r="I32">
        <f t="shared" si="1"/>
        <v>0</v>
      </c>
      <c r="J32">
        <f t="shared" si="1"/>
        <v>0</v>
      </c>
      <c r="K32">
        <f t="shared" si="1"/>
        <v>58</v>
      </c>
      <c r="L32">
        <f t="shared" si="1"/>
        <v>73</v>
      </c>
      <c r="M32">
        <f t="shared" si="1"/>
        <v>139</v>
      </c>
      <c r="N32">
        <f t="shared" si="1"/>
        <v>184</v>
      </c>
    </row>
    <row r="33" spans="2:14">
      <c r="B33" s="45" t="s">
        <v>670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2:14">
      <c r="B34" s="28" t="s">
        <v>642</v>
      </c>
      <c r="C34" s="29">
        <v>45</v>
      </c>
      <c r="D34" s="29">
        <v>50</v>
      </c>
      <c r="E34" s="29">
        <v>64</v>
      </c>
      <c r="F34" s="29">
        <v>66</v>
      </c>
      <c r="G34" s="29">
        <v>77</v>
      </c>
      <c r="H34" s="29">
        <v>46</v>
      </c>
      <c r="I34" s="29">
        <v>45</v>
      </c>
      <c r="J34" s="29">
        <v>56</v>
      </c>
      <c r="K34" s="29">
        <v>47</v>
      </c>
      <c r="L34" s="29">
        <v>56</v>
      </c>
      <c r="M34" s="29">
        <v>84</v>
      </c>
      <c r="N34" s="29">
        <v>103</v>
      </c>
    </row>
    <row r="35" spans="2:14">
      <c r="B35" s="28" t="s">
        <v>643</v>
      </c>
      <c r="C35" s="29">
        <v>3</v>
      </c>
      <c r="D35" s="29">
        <v>1</v>
      </c>
      <c r="E35" s="29">
        <v>10</v>
      </c>
      <c r="F35" s="29">
        <v>16</v>
      </c>
      <c r="G35" s="29">
        <v>11</v>
      </c>
      <c r="H35" s="29">
        <v>6</v>
      </c>
      <c r="I35" s="29">
        <v>10</v>
      </c>
      <c r="J35" s="29">
        <v>9</v>
      </c>
      <c r="K35" s="29">
        <v>12</v>
      </c>
      <c r="L35" s="29">
        <v>23</v>
      </c>
      <c r="M35" s="29">
        <v>59</v>
      </c>
      <c r="N35" s="29">
        <v>55</v>
      </c>
    </row>
    <row r="36" spans="2:14">
      <c r="B36" s="28" t="s">
        <v>644</v>
      </c>
      <c r="C36" s="29">
        <v>59</v>
      </c>
      <c r="D36" s="29">
        <v>55</v>
      </c>
      <c r="E36" s="29">
        <v>79</v>
      </c>
      <c r="F36" s="29">
        <v>100</v>
      </c>
      <c r="G36" s="29">
        <v>126</v>
      </c>
      <c r="H36" s="29">
        <v>105</v>
      </c>
      <c r="I36" s="29">
        <v>151</v>
      </c>
      <c r="J36" s="29">
        <v>136</v>
      </c>
      <c r="K36" s="29">
        <v>182</v>
      </c>
      <c r="L36" s="29">
        <v>212</v>
      </c>
      <c r="M36" s="29">
        <v>287</v>
      </c>
      <c r="N36" s="29">
        <v>335</v>
      </c>
    </row>
    <row r="37" spans="2:14">
      <c r="B37" s="28" t="s">
        <v>673</v>
      </c>
      <c r="C37" s="29">
        <f>SUM(C34:C36)</f>
        <v>107</v>
      </c>
      <c r="D37" s="29">
        <f t="shared" ref="D37:N37" si="2">SUM(D34:D36)</f>
        <v>106</v>
      </c>
      <c r="E37" s="29">
        <f t="shared" si="2"/>
        <v>153</v>
      </c>
      <c r="F37" s="29">
        <f t="shared" si="2"/>
        <v>182</v>
      </c>
      <c r="G37" s="29">
        <f t="shared" si="2"/>
        <v>214</v>
      </c>
      <c r="H37" s="29">
        <f t="shared" si="2"/>
        <v>157</v>
      </c>
      <c r="I37" s="29">
        <f t="shared" si="2"/>
        <v>206</v>
      </c>
      <c r="J37" s="29">
        <f t="shared" si="2"/>
        <v>201</v>
      </c>
      <c r="K37" s="29">
        <f t="shared" si="2"/>
        <v>241</v>
      </c>
      <c r="L37" s="29">
        <f t="shared" si="2"/>
        <v>291</v>
      </c>
      <c r="M37" s="29">
        <f t="shared" si="2"/>
        <v>430</v>
      </c>
      <c r="N37" s="29">
        <f t="shared" si="2"/>
        <v>493</v>
      </c>
    </row>
    <row r="38" spans="2:14">
      <c r="B38" s="31" t="s">
        <v>632</v>
      </c>
      <c r="C38" s="32">
        <v>330</v>
      </c>
      <c r="D38" s="32">
        <v>356</v>
      </c>
      <c r="E38" s="32">
        <v>387</v>
      </c>
      <c r="F38" s="32">
        <v>465</v>
      </c>
      <c r="G38" s="32">
        <v>600</v>
      </c>
      <c r="H38" s="32">
        <v>715</v>
      </c>
      <c r="I38" s="32">
        <v>945</v>
      </c>
      <c r="J38" s="40">
        <v>1143</v>
      </c>
      <c r="K38" s="40">
        <v>1389</v>
      </c>
      <c r="L38" s="40">
        <v>1717</v>
      </c>
      <c r="M38" s="40">
        <v>2169</v>
      </c>
      <c r="N38" s="40">
        <v>2764</v>
      </c>
    </row>
    <row r="39" spans="2:14">
      <c r="B39" s="45" t="s">
        <v>676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2:14">
      <c r="B40" s="28" t="s">
        <v>646</v>
      </c>
      <c r="C40" s="29">
        <v>1</v>
      </c>
      <c r="D40" s="29">
        <v>1</v>
      </c>
      <c r="E40" s="29">
        <v>1</v>
      </c>
      <c r="F40" s="29">
        <v>1</v>
      </c>
      <c r="G40" s="29">
        <v>10</v>
      </c>
      <c r="H40" s="29">
        <v>10</v>
      </c>
      <c r="I40" s="29">
        <v>10</v>
      </c>
      <c r="J40" s="29">
        <v>10</v>
      </c>
      <c r="K40" s="29">
        <v>10</v>
      </c>
      <c r="L40" s="29">
        <v>10</v>
      </c>
      <c r="M40" s="29">
        <v>166</v>
      </c>
      <c r="N40" s="29">
        <v>215</v>
      </c>
    </row>
    <row r="41" spans="2:14">
      <c r="B41" s="28" t="s">
        <v>647</v>
      </c>
      <c r="C41" s="29">
        <v>28</v>
      </c>
      <c r="D41" s="29">
        <v>28</v>
      </c>
      <c r="E41" s="29">
        <v>25</v>
      </c>
      <c r="F41" s="29">
        <v>47</v>
      </c>
      <c r="G41" s="29">
        <v>51</v>
      </c>
      <c r="H41" s="29">
        <v>43</v>
      </c>
      <c r="I41" s="29">
        <v>43</v>
      </c>
      <c r="J41" s="29">
        <v>47</v>
      </c>
      <c r="K41" s="29">
        <v>100</v>
      </c>
      <c r="L41" s="29">
        <v>119</v>
      </c>
      <c r="M41" s="29">
        <v>61</v>
      </c>
      <c r="N41" s="29">
        <v>77</v>
      </c>
    </row>
    <row r="42" spans="2:14">
      <c r="B42" s="28" t="s">
        <v>648</v>
      </c>
      <c r="C42" s="29">
        <v>0</v>
      </c>
      <c r="D42" s="29">
        <v>0</v>
      </c>
      <c r="E42" s="29">
        <v>0</v>
      </c>
      <c r="F42" s="29">
        <v>1</v>
      </c>
      <c r="G42" s="29">
        <v>1</v>
      </c>
      <c r="H42" s="29">
        <v>0</v>
      </c>
      <c r="I42" s="29">
        <v>0</v>
      </c>
      <c r="J42" s="29">
        <v>2</v>
      </c>
      <c r="K42" s="29">
        <v>2</v>
      </c>
      <c r="L42" s="29">
        <v>2</v>
      </c>
      <c r="M42" s="29">
        <v>2</v>
      </c>
      <c r="N42" s="29">
        <v>2</v>
      </c>
    </row>
    <row r="43" spans="2:14">
      <c r="B43" s="28" t="s">
        <v>649</v>
      </c>
      <c r="C43" s="29">
        <v>15</v>
      </c>
      <c r="D43" s="29">
        <v>8</v>
      </c>
      <c r="E43" s="29">
        <v>9</v>
      </c>
      <c r="F43" s="29">
        <v>12</v>
      </c>
      <c r="G43" s="29">
        <v>14</v>
      </c>
      <c r="H43" s="29">
        <v>8</v>
      </c>
      <c r="I43" s="29">
        <v>11</v>
      </c>
      <c r="J43" s="29">
        <v>13</v>
      </c>
      <c r="K43" s="29">
        <v>14</v>
      </c>
      <c r="L43" s="29">
        <v>15</v>
      </c>
      <c r="M43" s="29">
        <v>15</v>
      </c>
      <c r="N43" s="29">
        <v>22</v>
      </c>
    </row>
    <row r="44" spans="2:14">
      <c r="B44" s="28" t="s">
        <v>650</v>
      </c>
      <c r="C44" s="29">
        <v>115</v>
      </c>
      <c r="D44" s="29">
        <v>84</v>
      </c>
      <c r="E44" s="29">
        <v>51</v>
      </c>
      <c r="F44" s="29">
        <v>57</v>
      </c>
      <c r="G44" s="29">
        <v>68</v>
      </c>
      <c r="H44" s="29">
        <v>56</v>
      </c>
      <c r="I44" s="29">
        <v>68</v>
      </c>
      <c r="J44" s="29">
        <v>90</v>
      </c>
      <c r="K44" s="29">
        <v>103</v>
      </c>
      <c r="L44" s="29">
        <v>127</v>
      </c>
      <c r="M44" s="29">
        <v>185</v>
      </c>
      <c r="N44" s="29">
        <v>220</v>
      </c>
    </row>
    <row r="45" spans="2:14">
      <c r="B45" s="28" t="s">
        <v>651</v>
      </c>
      <c r="C45" s="29">
        <v>28</v>
      </c>
      <c r="D45" s="29">
        <v>36</v>
      </c>
      <c r="E45" s="29">
        <v>36</v>
      </c>
      <c r="F45" s="29">
        <v>42</v>
      </c>
      <c r="G45" s="29">
        <v>41</v>
      </c>
      <c r="H45" s="29">
        <v>13</v>
      </c>
      <c r="I45" s="29">
        <v>14</v>
      </c>
      <c r="J45" s="29">
        <v>16</v>
      </c>
      <c r="K45" s="29">
        <v>20</v>
      </c>
      <c r="L45" s="29">
        <v>23</v>
      </c>
      <c r="M45" s="29">
        <v>29</v>
      </c>
      <c r="N45" s="29">
        <v>40</v>
      </c>
    </row>
    <row r="46" spans="2:14">
      <c r="B46" s="28" t="s">
        <v>652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0</v>
      </c>
      <c r="L46" s="29">
        <v>0</v>
      </c>
      <c r="M46" s="29">
        <v>4</v>
      </c>
      <c r="N46" s="29">
        <v>5</v>
      </c>
    </row>
    <row r="47" spans="2:14">
      <c r="B47" s="28" t="s">
        <v>653</v>
      </c>
      <c r="C47" s="29">
        <v>8</v>
      </c>
      <c r="D47" s="29">
        <v>11</v>
      </c>
      <c r="E47" s="29">
        <v>19</v>
      </c>
      <c r="F47" s="29">
        <v>23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</row>
    <row r="48" spans="2:14">
      <c r="B48" s="28" t="s">
        <v>654</v>
      </c>
      <c r="C48" s="29">
        <v>0</v>
      </c>
      <c r="D48" s="29">
        <v>51</v>
      </c>
      <c r="E48" s="29">
        <v>41</v>
      </c>
      <c r="F48" s="29">
        <v>46</v>
      </c>
      <c r="G48" s="29">
        <v>52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</row>
    <row r="49" spans="2:14">
      <c r="B49" s="31" t="s">
        <v>655</v>
      </c>
      <c r="C49" s="32">
        <v>196</v>
      </c>
      <c r="D49" s="32">
        <v>219</v>
      </c>
      <c r="E49" s="32">
        <v>182</v>
      </c>
      <c r="F49" s="32">
        <v>229</v>
      </c>
      <c r="G49" s="32">
        <v>238</v>
      </c>
      <c r="H49" s="32">
        <v>130</v>
      </c>
      <c r="I49" s="32">
        <v>146</v>
      </c>
      <c r="J49" s="32">
        <v>178</v>
      </c>
      <c r="K49" s="32">
        <v>248</v>
      </c>
      <c r="L49" s="32">
        <v>296</v>
      </c>
      <c r="M49" s="32">
        <v>460</v>
      </c>
      <c r="N49" s="32">
        <v>582</v>
      </c>
    </row>
    <row r="50" spans="2:14">
      <c r="B50" s="28" t="s">
        <v>656</v>
      </c>
      <c r="C50" s="29">
        <v>96</v>
      </c>
      <c r="D50" s="29">
        <v>120</v>
      </c>
      <c r="E50" s="29">
        <v>85</v>
      </c>
      <c r="F50" s="29">
        <v>131</v>
      </c>
      <c r="G50" s="29">
        <v>131</v>
      </c>
      <c r="H50" s="29">
        <v>22</v>
      </c>
      <c r="I50" s="29">
        <v>52</v>
      </c>
      <c r="J50" s="29">
        <v>77</v>
      </c>
      <c r="K50" s="29">
        <v>101</v>
      </c>
      <c r="L50" s="29">
        <v>126</v>
      </c>
      <c r="M50" s="29">
        <v>189</v>
      </c>
      <c r="N50" s="29">
        <v>248</v>
      </c>
    </row>
    <row r="51" spans="2:14">
      <c r="B51" s="45" t="s">
        <v>645</v>
      </c>
      <c r="C51" s="29">
        <f>C49-C50</f>
        <v>100</v>
      </c>
      <c r="D51" s="29">
        <f t="shared" ref="D51:N51" si="3">D49-D50</f>
        <v>99</v>
      </c>
      <c r="E51" s="29">
        <f t="shared" si="3"/>
        <v>97</v>
      </c>
      <c r="F51" s="29">
        <f t="shared" si="3"/>
        <v>98</v>
      </c>
      <c r="G51" s="29">
        <f t="shared" si="3"/>
        <v>107</v>
      </c>
      <c r="H51" s="29">
        <f t="shared" si="3"/>
        <v>108</v>
      </c>
      <c r="I51" s="29">
        <f t="shared" si="3"/>
        <v>94</v>
      </c>
      <c r="J51" s="29">
        <f t="shared" si="3"/>
        <v>101</v>
      </c>
      <c r="K51" s="29">
        <f t="shared" si="3"/>
        <v>147</v>
      </c>
      <c r="L51" s="29">
        <f t="shared" si="3"/>
        <v>170</v>
      </c>
      <c r="M51" s="29">
        <f t="shared" si="3"/>
        <v>271</v>
      </c>
      <c r="N51" s="29">
        <f t="shared" si="3"/>
        <v>334</v>
      </c>
    </row>
    <row r="52" spans="2:14">
      <c r="B52" s="28" t="s">
        <v>633</v>
      </c>
      <c r="C52" s="29">
        <v>10</v>
      </c>
      <c r="D52" s="29">
        <v>21</v>
      </c>
      <c r="E52" s="29">
        <v>13</v>
      </c>
      <c r="F52" s="29">
        <v>3</v>
      </c>
      <c r="G52" s="29">
        <v>2</v>
      </c>
      <c r="H52" s="29">
        <v>1</v>
      </c>
      <c r="I52" s="29">
        <v>2</v>
      </c>
      <c r="J52" s="29">
        <v>0</v>
      </c>
      <c r="K52" s="29">
        <v>1</v>
      </c>
      <c r="L52" s="29">
        <v>7</v>
      </c>
      <c r="M52" s="29">
        <v>22</v>
      </c>
      <c r="N52" s="29">
        <v>7</v>
      </c>
    </row>
    <row r="53" spans="2:14">
      <c r="B53" s="28" t="s">
        <v>634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</row>
    <row r="54" spans="2:14">
      <c r="B54" s="28" t="s">
        <v>688</v>
      </c>
      <c r="C54" s="29">
        <f>SUM(C51:C53)</f>
        <v>110</v>
      </c>
      <c r="D54" s="29">
        <f t="shared" ref="D54:N54" si="4">SUM(D51:D53)</f>
        <v>120</v>
      </c>
      <c r="E54" s="29">
        <f t="shared" si="4"/>
        <v>110</v>
      </c>
      <c r="F54" s="29">
        <f t="shared" si="4"/>
        <v>101</v>
      </c>
      <c r="G54" s="29">
        <f t="shared" si="4"/>
        <v>109</v>
      </c>
      <c r="H54" s="29">
        <f t="shared" si="4"/>
        <v>109</v>
      </c>
      <c r="I54" s="29">
        <f t="shared" si="4"/>
        <v>96</v>
      </c>
      <c r="J54" s="29">
        <f t="shared" si="4"/>
        <v>101</v>
      </c>
      <c r="K54" s="29">
        <f t="shared" si="4"/>
        <v>148</v>
      </c>
      <c r="L54" s="29">
        <f t="shared" si="4"/>
        <v>177</v>
      </c>
      <c r="M54" s="29">
        <f t="shared" si="4"/>
        <v>293</v>
      </c>
      <c r="N54" s="29">
        <f t="shared" si="4"/>
        <v>341</v>
      </c>
    </row>
    <row r="55" spans="2:14">
      <c r="B55" s="45" t="s">
        <v>674</v>
      </c>
      <c r="C55" s="32"/>
      <c r="D55" s="32"/>
      <c r="E55" s="32"/>
      <c r="F55" s="32"/>
      <c r="G55" s="32"/>
      <c r="H55" s="32"/>
      <c r="I55" s="32"/>
      <c r="J55" s="40"/>
      <c r="K55" s="40"/>
      <c r="L55" s="40"/>
      <c r="M55" s="40"/>
      <c r="N55" s="40"/>
    </row>
    <row r="56" spans="2:14">
      <c r="B56" s="28" t="s">
        <v>657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2</v>
      </c>
      <c r="K56" s="29">
        <v>2</v>
      </c>
      <c r="L56" s="29">
        <v>0</v>
      </c>
      <c r="M56" s="29">
        <v>1</v>
      </c>
      <c r="N56" s="29">
        <v>0</v>
      </c>
    </row>
    <row r="57" spans="2:14">
      <c r="B57" s="28" t="s">
        <v>658</v>
      </c>
      <c r="C57" s="29">
        <v>124</v>
      </c>
      <c r="D57" s="29">
        <v>135</v>
      </c>
      <c r="E57" s="29">
        <v>156</v>
      </c>
      <c r="F57" s="29">
        <v>154</v>
      </c>
      <c r="G57" s="29">
        <v>215</v>
      </c>
      <c r="H57" s="29">
        <v>245</v>
      </c>
      <c r="I57" s="29">
        <v>307</v>
      </c>
      <c r="J57" s="29">
        <v>357</v>
      </c>
      <c r="K57" s="29">
        <v>392</v>
      </c>
      <c r="L57" s="29">
        <v>489</v>
      </c>
      <c r="M57" s="29">
        <v>673</v>
      </c>
      <c r="N57" s="29">
        <v>976</v>
      </c>
    </row>
    <row r="58" spans="2:14">
      <c r="B58" s="28" t="s">
        <v>659</v>
      </c>
      <c r="C58" s="29">
        <v>24</v>
      </c>
      <c r="D58" s="29">
        <v>20</v>
      </c>
      <c r="E58" s="29">
        <v>50</v>
      </c>
      <c r="F58" s="29">
        <v>133</v>
      </c>
      <c r="G58" s="29">
        <v>182</v>
      </c>
      <c r="H58" s="29">
        <v>252</v>
      </c>
      <c r="I58" s="29">
        <v>394</v>
      </c>
      <c r="J58" s="29">
        <v>516</v>
      </c>
      <c r="K58" s="29">
        <v>664</v>
      </c>
      <c r="L58" s="29">
        <v>860</v>
      </c>
      <c r="M58" s="29">
        <v>965</v>
      </c>
      <c r="N58" s="30">
        <v>1192</v>
      </c>
    </row>
    <row r="59" spans="2:14">
      <c r="B59" s="28" t="s">
        <v>660</v>
      </c>
      <c r="C59" s="29">
        <v>1</v>
      </c>
      <c r="D59" s="29">
        <v>3</v>
      </c>
      <c r="E59" s="29">
        <v>2</v>
      </c>
      <c r="F59" s="29">
        <v>3</v>
      </c>
      <c r="G59" s="29">
        <v>4</v>
      </c>
      <c r="H59" s="29">
        <v>6</v>
      </c>
      <c r="I59" s="29">
        <v>3</v>
      </c>
      <c r="J59" s="29">
        <v>2</v>
      </c>
      <c r="K59" s="29">
        <v>4</v>
      </c>
      <c r="L59" s="29">
        <v>1</v>
      </c>
      <c r="M59" s="29">
        <v>4</v>
      </c>
      <c r="N59" s="29">
        <v>9</v>
      </c>
    </row>
    <row r="60" spans="2:14">
      <c r="B60" s="28" t="s">
        <v>661</v>
      </c>
      <c r="C60" s="29">
        <v>71</v>
      </c>
      <c r="D60" s="29">
        <v>78</v>
      </c>
      <c r="E60" s="29">
        <v>70</v>
      </c>
      <c r="F60" s="29">
        <v>74</v>
      </c>
      <c r="G60" s="29">
        <v>89</v>
      </c>
      <c r="H60" s="29">
        <v>105</v>
      </c>
      <c r="I60" s="29">
        <v>144</v>
      </c>
      <c r="J60" s="29">
        <v>166</v>
      </c>
      <c r="K60" s="29">
        <v>179</v>
      </c>
      <c r="L60" s="29">
        <v>190</v>
      </c>
      <c r="M60" s="29">
        <v>233</v>
      </c>
      <c r="N60" s="29">
        <v>246</v>
      </c>
    </row>
    <row r="61" spans="2:14">
      <c r="B61" s="28" t="s">
        <v>675</v>
      </c>
      <c r="C61">
        <f t="shared" ref="C61:N61" si="5">SUM(C56:C60)</f>
        <v>220</v>
      </c>
      <c r="D61">
        <f t="shared" si="5"/>
        <v>236</v>
      </c>
      <c r="E61">
        <f t="shared" si="5"/>
        <v>278</v>
      </c>
      <c r="F61">
        <f t="shared" si="5"/>
        <v>364</v>
      </c>
      <c r="G61">
        <f t="shared" si="5"/>
        <v>490</v>
      </c>
      <c r="H61">
        <f t="shared" si="5"/>
        <v>608</v>
      </c>
      <c r="I61">
        <f t="shared" si="5"/>
        <v>848</v>
      </c>
      <c r="J61">
        <f t="shared" si="5"/>
        <v>1043</v>
      </c>
      <c r="K61">
        <f t="shared" si="5"/>
        <v>1241</v>
      </c>
      <c r="L61">
        <f t="shared" si="5"/>
        <v>1540</v>
      </c>
      <c r="M61">
        <f t="shared" si="5"/>
        <v>1876</v>
      </c>
      <c r="N61">
        <f t="shared" si="5"/>
        <v>2423</v>
      </c>
    </row>
    <row r="62" spans="2:14">
      <c r="B62" s="28" t="s">
        <v>635</v>
      </c>
      <c r="C62">
        <f>C61+C54</f>
        <v>330</v>
      </c>
      <c r="D62">
        <f t="shared" ref="D62:N62" si="6">D61+D54</f>
        <v>356</v>
      </c>
      <c r="E62">
        <f t="shared" si="6"/>
        <v>388</v>
      </c>
      <c r="F62">
        <f t="shared" si="6"/>
        <v>465</v>
      </c>
      <c r="G62">
        <f t="shared" si="6"/>
        <v>599</v>
      </c>
      <c r="H62">
        <f t="shared" si="6"/>
        <v>717</v>
      </c>
      <c r="I62">
        <f t="shared" si="6"/>
        <v>944</v>
      </c>
      <c r="J62">
        <f t="shared" si="6"/>
        <v>1144</v>
      </c>
      <c r="K62">
        <f t="shared" si="6"/>
        <v>1389</v>
      </c>
      <c r="L62">
        <f t="shared" si="6"/>
        <v>1717</v>
      </c>
      <c r="M62">
        <f t="shared" si="6"/>
        <v>2169</v>
      </c>
      <c r="N62">
        <f t="shared" si="6"/>
        <v>2764</v>
      </c>
    </row>
    <row r="64" spans="2:14">
      <c r="B64" s="28" t="s">
        <v>689</v>
      </c>
      <c r="C64">
        <f>C62-C38</f>
        <v>0</v>
      </c>
      <c r="D64">
        <f t="shared" ref="D64:N64" si="7">D62-D38</f>
        <v>0</v>
      </c>
      <c r="E64">
        <f t="shared" si="7"/>
        <v>1</v>
      </c>
      <c r="F64">
        <f t="shared" si="7"/>
        <v>0</v>
      </c>
      <c r="G64">
        <f t="shared" si="7"/>
        <v>-1</v>
      </c>
      <c r="H64">
        <f t="shared" si="7"/>
        <v>2</v>
      </c>
      <c r="I64">
        <f t="shared" si="7"/>
        <v>-1</v>
      </c>
      <c r="J64">
        <f t="shared" si="7"/>
        <v>1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</sheetData>
  <sheetProtection sheet="1" objects="1" scenarios="1"/>
  <customSheetViews>
    <customSheetView guid="{90B12C1D-6333-404A-B82C-8C3C024D71F8}" showGridLines="0">
      <pane ySplit="3" topLeftCell="A4" activePane="bottomLeft" state="frozen"/>
      <selection pane="bottomLeft" activeCell="N26" sqref="N2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6"/>
  <sheetViews>
    <sheetView showGridLines="0" topLeftCell="A2" zoomScale="80" zoomScaleNormal="80" workbookViewId="0">
      <pane ySplit="1" topLeftCell="A31" activePane="bottomLeft" state="frozen"/>
      <selection activeCell="A2" sqref="A2"/>
      <selection pane="bottomLeft" activeCell="F56" sqref="F56"/>
    </sheetView>
  </sheetViews>
  <sheetFormatPr defaultRowHeight="14.4"/>
  <cols>
    <col min="1" max="1" width="1.88671875" customWidth="1"/>
    <col min="2" max="2" width="26.5546875" customWidth="1"/>
    <col min="6" max="6" width="17.44140625" bestFit="1" customWidth="1"/>
    <col min="7" max="7" width="12" bestFit="1" customWidth="1"/>
    <col min="8" max="8" width="13.44140625" bestFit="1" customWidth="1"/>
    <col min="9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.109375" bestFit="1" customWidth="1"/>
    <col min="16" max="17" width="8.88671875" style="49"/>
    <col min="18" max="18" width="11.21875" customWidth="1"/>
  </cols>
  <sheetData>
    <row r="1" spans="2:23">
      <c r="B1" s="80" t="s">
        <v>808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86"/>
      <c r="Q1" s="87"/>
      <c r="R1" s="19"/>
      <c r="S1" s="19"/>
      <c r="T1" s="19"/>
      <c r="U1" s="19"/>
      <c r="V1" s="19"/>
      <c r="W1" s="19"/>
    </row>
    <row r="2" spans="2:23">
      <c r="B2" s="80" t="s">
        <v>691</v>
      </c>
      <c r="C2" s="19"/>
      <c r="D2" s="19"/>
      <c r="E2" s="82">
        <f>'Historical FS'!C3</f>
        <v>40969</v>
      </c>
      <c r="F2" s="82">
        <f>'Historical FS'!D3</f>
        <v>41334</v>
      </c>
      <c r="G2" s="82">
        <f>'Historical FS'!E3</f>
        <v>41699</v>
      </c>
      <c r="H2" s="82">
        <f>'Historical FS'!F3</f>
        <v>42064</v>
      </c>
      <c r="I2" s="82">
        <f>'Historical FS'!G3</f>
        <v>42430</v>
      </c>
      <c r="J2" s="82">
        <f>'Historical FS'!H3</f>
        <v>42795</v>
      </c>
      <c r="K2" s="82">
        <f>'Historical FS'!I3</f>
        <v>43160</v>
      </c>
      <c r="L2" s="82">
        <f>'Historical FS'!J3</f>
        <v>43525</v>
      </c>
      <c r="M2" s="82">
        <f>'Historical FS'!K3</f>
        <v>43891</v>
      </c>
      <c r="N2" s="82">
        <f>'Historical FS'!L3</f>
        <v>44256</v>
      </c>
      <c r="O2" s="82">
        <f>'Historical FS'!M3</f>
        <v>44621</v>
      </c>
      <c r="P2" s="88">
        <f>'Historical FS'!N3</f>
        <v>44986</v>
      </c>
      <c r="Q2" s="89">
        <f>P2+366</f>
        <v>45352</v>
      </c>
      <c r="R2" s="82">
        <f t="shared" ref="R2:W2" si="0">Q2+366</f>
        <v>45718</v>
      </c>
      <c r="S2" s="82">
        <f t="shared" si="0"/>
        <v>46084</v>
      </c>
      <c r="T2" s="82">
        <f t="shared" si="0"/>
        <v>46450</v>
      </c>
      <c r="U2" s="82">
        <f t="shared" si="0"/>
        <v>46816</v>
      </c>
      <c r="V2" s="82">
        <f t="shared" si="0"/>
        <v>47182</v>
      </c>
      <c r="W2" s="82">
        <f t="shared" si="0"/>
        <v>47548</v>
      </c>
    </row>
    <row r="3" spans="2:23">
      <c r="B3" s="176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213"/>
      <c r="Q3" s="74"/>
      <c r="R3" s="74"/>
      <c r="S3" s="74"/>
      <c r="T3" s="74"/>
      <c r="U3" s="74"/>
      <c r="V3" s="74"/>
      <c r="W3" s="177"/>
    </row>
    <row r="4" spans="2:23">
      <c r="B4" s="165" t="s">
        <v>680</v>
      </c>
      <c r="C4" s="49"/>
      <c r="D4" s="49"/>
      <c r="E4" s="49"/>
      <c r="F4" s="193">
        <f>'Historical FS'!D6/'Historical FS'!C6-1</f>
        <v>0.17704280155642027</v>
      </c>
      <c r="G4" s="193">
        <f>'Historical FS'!E6/'Historical FS'!D6-1</f>
        <v>0.27603305785123977</v>
      </c>
      <c r="H4" s="193">
        <f>'Historical FS'!F6/'Historical FS'!E6-1</f>
        <v>9.9740932642486957E-2</v>
      </c>
      <c r="I4" s="193">
        <f>'Historical FS'!G6/'Historical FS'!F6-1</f>
        <v>0.26619552414605407</v>
      </c>
      <c r="J4" s="193">
        <f>'Historical FS'!H6/'Historical FS'!G6-1</f>
        <v>0.1506976744186046</v>
      </c>
      <c r="K4" s="193">
        <f>'Historical FS'!I6/'Historical FS'!H6-1</f>
        <v>0.12045270816491516</v>
      </c>
      <c r="L4" s="193">
        <f>'Historical FS'!J6/'Historical FS'!I6-1</f>
        <v>0.15223665223665228</v>
      </c>
      <c r="M4" s="193">
        <f>'Historical FS'!K6/'Historical FS'!J6-1</f>
        <v>8.1402629931119908E-3</v>
      </c>
      <c r="N4" s="193">
        <f>'Historical FS'!L6/'Historical FS'!K6-1</f>
        <v>0.1341614906832298</v>
      </c>
      <c r="O4" s="193">
        <f>'Historical FS'!M6/'Historical FS'!L6-1</f>
        <v>0.35323110624315435</v>
      </c>
      <c r="P4" s="54">
        <f>'Historical FS'!N6/'Historical FS'!M6-1</f>
        <v>0.27276406313233514</v>
      </c>
      <c r="Q4" s="50">
        <f>AVERAGE(N4:P4)</f>
        <v>0.25338555335290641</v>
      </c>
      <c r="R4" s="50">
        <f t="shared" ref="R4:W4" si="1">AVERAGE(O4:Q4)</f>
        <v>0.29312690757613197</v>
      </c>
      <c r="S4" s="50">
        <f t="shared" si="1"/>
        <v>0.27309217468712449</v>
      </c>
      <c r="T4" s="50">
        <f t="shared" si="1"/>
        <v>0.27320154520538759</v>
      </c>
      <c r="U4" s="50">
        <f t="shared" si="1"/>
        <v>0.27980687582288133</v>
      </c>
      <c r="V4" s="50">
        <f t="shared" si="1"/>
        <v>0.27536686523846449</v>
      </c>
      <c r="W4" s="210">
        <f t="shared" si="1"/>
        <v>0.27612509542224445</v>
      </c>
    </row>
    <row r="5" spans="2:23">
      <c r="B5" s="165" t="s">
        <v>681</v>
      </c>
      <c r="C5" s="49"/>
      <c r="D5" s="49"/>
      <c r="E5" s="193">
        <f>'Historical FS'!C7/'Historical FS'!C6</f>
        <v>0.86964980544747084</v>
      </c>
      <c r="F5" s="193">
        <f>'Historical FS'!D7/'Historical FS'!D6</f>
        <v>0.88429752066115708</v>
      </c>
      <c r="G5" s="193">
        <f>'Historical FS'!E7/'Historical FS'!E6</f>
        <v>0.82253886010362698</v>
      </c>
      <c r="H5" s="193">
        <f>'Historical FS'!F7/'Historical FS'!F6</f>
        <v>0.79151943462897523</v>
      </c>
      <c r="I5" s="193">
        <f>'Historical FS'!G7/'Historical FS'!G6</f>
        <v>0.76930232558139533</v>
      </c>
      <c r="J5" s="193">
        <f>'Historical FS'!H7/'Historical FS'!H6</f>
        <v>0.7793047696038804</v>
      </c>
      <c r="K5" s="193">
        <f>'Historical FS'!I7/'Historical FS'!I6</f>
        <v>0.74963924963924966</v>
      </c>
      <c r="L5" s="193">
        <f>'Historical FS'!J7/'Historical FS'!J6</f>
        <v>0.7395115842204133</v>
      </c>
      <c r="M5" s="193">
        <f>'Historical FS'!K7/'Historical FS'!K6</f>
        <v>0.78633540372670807</v>
      </c>
      <c r="N5" s="193">
        <f>'Historical FS'!L7/'Historical FS'!L6</f>
        <v>0.71358159912376784</v>
      </c>
      <c r="O5" s="193">
        <f>'Historical FS'!M7/'Historical FS'!M6</f>
        <v>0.68959935248887094</v>
      </c>
      <c r="P5" s="54">
        <f>'Historical FS'!N7/'Historical FS'!N6</f>
        <v>0.69379968203497611</v>
      </c>
      <c r="Q5" s="50">
        <f>AVERAGE(E5:P5)</f>
        <v>0.77408996560504117</v>
      </c>
      <c r="R5" s="50">
        <f t="shared" ref="R5:V5" si="2">AVERAGE(F5:Q5)</f>
        <v>0.76612664561817201</v>
      </c>
      <c r="S5" s="50">
        <f t="shared" si="2"/>
        <v>0.75627907269792327</v>
      </c>
      <c r="T5" s="50">
        <f t="shared" si="2"/>
        <v>0.75075742374744781</v>
      </c>
      <c r="U5" s="50">
        <f t="shared" si="2"/>
        <v>0.74736058950732043</v>
      </c>
      <c r="V5" s="50">
        <f t="shared" si="2"/>
        <v>0.74553211150114762</v>
      </c>
      <c r="W5" s="210">
        <f t="shared" ref="W5" si="3">MEDIAN(K5:V5)</f>
        <v>0.7484999195732851</v>
      </c>
    </row>
    <row r="6" spans="2:23">
      <c r="B6" s="165" t="s">
        <v>682</v>
      </c>
      <c r="C6" s="49"/>
      <c r="D6" s="49"/>
      <c r="E6" s="50">
        <f>1-E5</f>
        <v>0.13035019455252916</v>
      </c>
      <c r="F6" s="50">
        <f t="shared" ref="F6:P6" si="4">1-F5</f>
        <v>0.11570247933884292</v>
      </c>
      <c r="G6" s="50">
        <f t="shared" si="4"/>
        <v>0.17746113989637302</v>
      </c>
      <c r="H6" s="50">
        <f t="shared" si="4"/>
        <v>0.20848056537102477</v>
      </c>
      <c r="I6" s="50">
        <f t="shared" si="4"/>
        <v>0.23069767441860467</v>
      </c>
      <c r="J6" s="50">
        <f t="shared" si="4"/>
        <v>0.2206952303961196</v>
      </c>
      <c r="K6" s="50">
        <f t="shared" si="4"/>
        <v>0.25036075036075034</v>
      </c>
      <c r="L6" s="50">
        <f t="shared" si="4"/>
        <v>0.2604884157795867</v>
      </c>
      <c r="M6" s="50">
        <f t="shared" si="4"/>
        <v>0.21366459627329193</v>
      </c>
      <c r="N6" s="50">
        <f t="shared" si="4"/>
        <v>0.28641840087623216</v>
      </c>
      <c r="O6" s="50">
        <f t="shared" si="4"/>
        <v>0.31040064751112906</v>
      </c>
      <c r="P6" s="55">
        <f t="shared" si="4"/>
        <v>0.30620031796502389</v>
      </c>
      <c r="Q6" s="50">
        <f t="shared" ref="Q6" si="5">1-Q5</f>
        <v>0.22591003439495883</v>
      </c>
      <c r="R6" s="50">
        <f t="shared" ref="R6" si="6">1-R5</f>
        <v>0.23387335438182799</v>
      </c>
      <c r="S6" s="50">
        <f t="shared" ref="S6" si="7">1-S5</f>
        <v>0.24372092730207673</v>
      </c>
      <c r="T6" s="50">
        <f t="shared" ref="T6" si="8">1-T5</f>
        <v>0.24924257625255219</v>
      </c>
      <c r="U6" s="50">
        <f t="shared" ref="U6" si="9">1-U5</f>
        <v>0.25263941049267957</v>
      </c>
      <c r="V6" s="50">
        <f t="shared" ref="V6" si="10">1-V5</f>
        <v>0.25446788849885238</v>
      </c>
      <c r="W6" s="210">
        <f t="shared" ref="W6" si="11">1-W5</f>
        <v>0.2515000804267149</v>
      </c>
    </row>
    <row r="7" spans="2:23">
      <c r="B7" s="165" t="s">
        <v>683</v>
      </c>
      <c r="C7" s="49"/>
      <c r="D7" s="49"/>
      <c r="E7" s="193">
        <f>'Historical FS'!C10/'Historical FS'!C6</f>
        <v>1.1673151750972763E-2</v>
      </c>
      <c r="F7" s="193">
        <f>'Historical FS'!D10/'Historical FS'!D6</f>
        <v>-1.6528925619834711E-2</v>
      </c>
      <c r="G7" s="193">
        <f>'Historical FS'!E10/'Historical FS'!E6</f>
        <v>2.072538860103627E-2</v>
      </c>
      <c r="H7" s="193">
        <f>'Historical FS'!F10/'Historical FS'!F6</f>
        <v>4.7114252061248524E-3</v>
      </c>
      <c r="I7" s="193">
        <f>'Historical FS'!G10/'Historical FS'!G6</f>
        <v>1.1162790697674419E-2</v>
      </c>
      <c r="J7" s="193">
        <f>'Historical FS'!H10/'Historical FS'!H6</f>
        <v>1.4551333872271624E-2</v>
      </c>
      <c r="K7" s="193">
        <f>'Historical FS'!I10/'Historical FS'!I6</f>
        <v>3.1024531024531024E-2</v>
      </c>
      <c r="L7" s="193">
        <f>'Historical FS'!J10/'Historical FS'!J6</f>
        <v>2.6925485284909206E-2</v>
      </c>
      <c r="M7" s="193">
        <f>'Historical FS'!K10/'Historical FS'!K6</f>
        <v>3.6024844720496892E-2</v>
      </c>
      <c r="N7" s="193">
        <f>'Historical FS'!L10/'Historical FS'!L6</f>
        <v>2.1905805038335158E-2</v>
      </c>
      <c r="O7" s="193">
        <f>'Historical FS'!M10/'Historical FS'!M6</f>
        <v>1.8211250505868068E-2</v>
      </c>
      <c r="P7" s="54">
        <f>'Historical FS'!N10/'Historical FS'!N6</f>
        <v>2.3529411764705882E-2</v>
      </c>
      <c r="Q7" s="50">
        <f>MEDIAN(E7:P7)</f>
        <v>1.9468319553452171E-2</v>
      </c>
      <c r="R7" s="50">
        <f t="shared" ref="R7:W7" si="12">MEDIAN(F7:Q7)</f>
        <v>2.0096854077244222E-2</v>
      </c>
      <c r="S7" s="50">
        <f t="shared" si="12"/>
        <v>2.0411121339140248E-2</v>
      </c>
      <c r="T7" s="50">
        <f t="shared" si="12"/>
        <v>2.0253987708192235E-2</v>
      </c>
      <c r="U7" s="50">
        <f t="shared" si="12"/>
        <v>2.0332554523666242E-2</v>
      </c>
      <c r="V7" s="50">
        <f t="shared" si="12"/>
        <v>2.0371837931403243E-2</v>
      </c>
      <c r="W7" s="210">
        <f t="shared" si="12"/>
        <v>2.0391479635271745E-2</v>
      </c>
    </row>
    <row r="8" spans="2:23">
      <c r="B8" s="165" t="s">
        <v>684</v>
      </c>
      <c r="C8" s="49"/>
      <c r="D8" s="49"/>
      <c r="E8" s="49"/>
      <c r="F8" s="193">
        <f>'Historical FS'!D12/'Historical FS'!C51</f>
        <v>0.24</v>
      </c>
      <c r="G8" s="193">
        <f>'Historical FS'!E12/'Historical FS'!D51</f>
        <v>0.35353535353535354</v>
      </c>
      <c r="H8" s="193">
        <f>'Historical FS'!F12/'Historical FS'!E51</f>
        <v>0.25773195876288657</v>
      </c>
      <c r="I8" s="193">
        <f>'Historical FS'!G12/'Historical FS'!F51</f>
        <v>0.23469387755102042</v>
      </c>
      <c r="J8" s="193">
        <f>'Historical FS'!H12/'Historical FS'!G51</f>
        <v>0.25233644859813081</v>
      </c>
      <c r="K8" s="193">
        <f>'Historical FS'!I12/'Historical FS'!H51</f>
        <v>0.23148148148148148</v>
      </c>
      <c r="L8" s="193">
        <f>'Historical FS'!J12/'Historical FS'!I51</f>
        <v>0.26595744680851063</v>
      </c>
      <c r="M8" s="193">
        <f>'Historical FS'!K12/'Historical FS'!J51</f>
        <v>0.42574257425742573</v>
      </c>
      <c r="N8" s="193">
        <f>'Historical FS'!L12/'Historical FS'!K51</f>
        <v>0.29931972789115646</v>
      </c>
      <c r="O8" s="193">
        <f>'Historical FS'!M12/'Historical FS'!L51</f>
        <v>0.3235294117647059</v>
      </c>
      <c r="P8" s="54">
        <f>'Historical FS'!N12/'Historical FS'!M51</f>
        <v>0.2988929889298893</v>
      </c>
      <c r="Q8" s="50">
        <f>AVERAGE(F8:P8)</f>
        <v>0.28938375178005099</v>
      </c>
      <c r="R8" s="50">
        <f t="shared" ref="R8:W8" si="13">AVERAGE(G8:Q8)</f>
        <v>0.29387318376005567</v>
      </c>
      <c r="S8" s="50">
        <f t="shared" si="13"/>
        <v>0.28844935014411949</v>
      </c>
      <c r="T8" s="50">
        <f t="shared" si="13"/>
        <v>0.29124184026968608</v>
      </c>
      <c r="U8" s="50">
        <f t="shared" si="13"/>
        <v>0.29638256415320113</v>
      </c>
      <c r="V8" s="50">
        <f t="shared" si="13"/>
        <v>0.30038675647638935</v>
      </c>
      <c r="W8" s="210">
        <f t="shared" si="13"/>
        <v>0.30665087238501731</v>
      </c>
    </row>
    <row r="9" spans="2:23">
      <c r="B9" s="165" t="s">
        <v>685</v>
      </c>
      <c r="C9" s="49"/>
      <c r="D9" s="49"/>
      <c r="E9" s="49"/>
      <c r="F9" s="193">
        <f>'Historical FS'!D11/'Historical FS'!C32</f>
        <v>0.14705882352941177</v>
      </c>
      <c r="G9" s="193">
        <f>'Historical FS'!E11/'Historical FS'!D32</f>
        <v>5.0847457627118647E-2</v>
      </c>
      <c r="H9" s="193"/>
      <c r="I9" s="193"/>
      <c r="J9" s="193"/>
      <c r="K9" s="193">
        <f>'Historical FS'!I11/'Historical FS'!H32</f>
        <v>0.5</v>
      </c>
      <c r="L9" s="193"/>
      <c r="M9" s="193"/>
      <c r="N9" s="193">
        <f>'Historical FS'!L11/'Historical FS'!K32</f>
        <v>0.1206896551724138</v>
      </c>
      <c r="O9" s="193">
        <f>'Historical FS'!M11/'Historical FS'!L32</f>
        <v>0.13698630136986301</v>
      </c>
      <c r="P9" s="54">
        <f>'Historical FS'!N11/'Historical FS'!M32</f>
        <v>0.1223021582733813</v>
      </c>
      <c r="Q9" s="50">
        <f>P9</f>
        <v>0.1223021582733813</v>
      </c>
      <c r="R9" s="50">
        <f t="shared" ref="R9:W9" si="14">Q9</f>
        <v>0.1223021582733813</v>
      </c>
      <c r="S9" s="50">
        <f t="shared" si="14"/>
        <v>0.1223021582733813</v>
      </c>
      <c r="T9" s="50">
        <f t="shared" si="14"/>
        <v>0.1223021582733813</v>
      </c>
      <c r="U9" s="50">
        <f t="shared" si="14"/>
        <v>0.1223021582733813</v>
      </c>
      <c r="V9" s="50">
        <f t="shared" si="14"/>
        <v>0.1223021582733813</v>
      </c>
      <c r="W9" s="210">
        <f t="shared" si="14"/>
        <v>0.1223021582733813</v>
      </c>
    </row>
    <row r="10" spans="2:23">
      <c r="B10" s="165" t="s">
        <v>686</v>
      </c>
      <c r="C10" s="49"/>
      <c r="D10" s="49"/>
      <c r="E10" s="200">
        <f>'Historical FS'!C14</f>
        <v>0.33</v>
      </c>
      <c r="F10" s="200">
        <f>'Historical FS'!D14</f>
        <v>0.34</v>
      </c>
      <c r="G10" s="200">
        <f>'Historical FS'!E14</f>
        <v>0.35</v>
      </c>
      <c r="H10" s="200">
        <f>'Historical FS'!F14</f>
        <v>0.34</v>
      </c>
      <c r="I10" s="200">
        <f>'Historical FS'!G14</f>
        <v>0.34</v>
      </c>
      <c r="J10" s="200">
        <f>'Historical FS'!H14</f>
        <v>0.34</v>
      </c>
      <c r="K10" s="200">
        <f>'Historical FS'!I14</f>
        <v>0.34</v>
      </c>
      <c r="L10" s="200">
        <f>'Historical FS'!J14</f>
        <v>0.33</v>
      </c>
      <c r="M10" s="200">
        <f>'Historical FS'!K14</f>
        <v>0.27</v>
      </c>
      <c r="N10" s="200">
        <f>'Historical FS'!L14</f>
        <v>0.28000000000000003</v>
      </c>
      <c r="O10" s="200">
        <f>'Historical FS'!M14</f>
        <v>0.26</v>
      </c>
      <c r="P10" s="56">
        <f>'Historical FS'!N14</f>
        <v>0.19</v>
      </c>
      <c r="Q10" s="51">
        <f>25.17%</f>
        <v>0.25170000000000003</v>
      </c>
      <c r="R10" s="51">
        <f t="shared" ref="R10:W10" si="15">25.17%</f>
        <v>0.25170000000000003</v>
      </c>
      <c r="S10" s="51">
        <f t="shared" si="15"/>
        <v>0.25170000000000003</v>
      </c>
      <c r="T10" s="51">
        <f t="shared" si="15"/>
        <v>0.25170000000000003</v>
      </c>
      <c r="U10" s="51">
        <f t="shared" si="15"/>
        <v>0.25170000000000003</v>
      </c>
      <c r="V10" s="51">
        <f t="shared" si="15"/>
        <v>0.25170000000000003</v>
      </c>
      <c r="W10" s="48">
        <f t="shared" si="15"/>
        <v>0.25170000000000003</v>
      </c>
    </row>
    <row r="11" spans="2:23">
      <c r="B11" s="165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3"/>
      <c r="R11" s="49"/>
      <c r="S11" s="49"/>
      <c r="T11" s="49"/>
      <c r="U11" s="49"/>
      <c r="V11" s="49"/>
      <c r="W11" s="47"/>
    </row>
    <row r="12" spans="2:23">
      <c r="B12" s="211" t="s">
        <v>692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6"/>
      <c r="Q12" s="87"/>
      <c r="R12" s="87"/>
      <c r="S12" s="87"/>
      <c r="T12" s="87"/>
      <c r="U12" s="87"/>
      <c r="V12" s="87"/>
      <c r="W12" s="81"/>
    </row>
    <row r="13" spans="2:23">
      <c r="B13" s="165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3"/>
      <c r="R13" s="49"/>
      <c r="S13" s="49"/>
      <c r="T13" s="49"/>
      <c r="U13" s="49"/>
      <c r="V13" s="49"/>
      <c r="W13" s="47"/>
    </row>
    <row r="14" spans="2:23">
      <c r="B14" s="165" t="s">
        <v>836</v>
      </c>
      <c r="C14" s="49"/>
      <c r="D14" s="49"/>
      <c r="E14" s="52">
        <f>'Historical FS'!C57/'Historical FS'!C6*365</f>
        <v>88.054474708171213</v>
      </c>
      <c r="F14" s="52">
        <f>'Historical FS'!D57/'Historical FS'!D6*365</f>
        <v>81.446280991735534</v>
      </c>
      <c r="G14" s="52">
        <f>'Historical FS'!E57/'Historical FS'!E6*365</f>
        <v>73.756476683937819</v>
      </c>
      <c r="H14" s="52">
        <f>'Historical FS'!F57/'Historical FS'!F6*365</f>
        <v>66.207302709069495</v>
      </c>
      <c r="I14" s="52">
        <f>'Historical FS'!G57/'Historical FS'!G6*365</f>
        <v>73</v>
      </c>
      <c r="J14" s="52">
        <f>'Historical FS'!H57/'Historical FS'!H6*365</f>
        <v>72.291835084882777</v>
      </c>
      <c r="K14" s="52">
        <f>'Historical FS'!I57/'Historical FS'!I6*365</f>
        <v>80.847763347763347</v>
      </c>
      <c r="L14" s="52">
        <f>'Historical FS'!J57/'Historical FS'!J6*365</f>
        <v>81.59361302442079</v>
      </c>
      <c r="M14" s="52">
        <f>'Historical FS'!K57/'Historical FS'!K6*365</f>
        <v>88.869565217391312</v>
      </c>
      <c r="N14" s="52">
        <f>'Historical FS'!L57/'Historical FS'!L6*365</f>
        <v>97.746440306681265</v>
      </c>
      <c r="O14" s="52">
        <f>'Historical FS'!M57/'Historical FS'!M6*365</f>
        <v>99.411169566976923</v>
      </c>
      <c r="P14" s="57">
        <f>'Historical FS'!N57/'Historical FS'!N6*365</f>
        <v>113.27186009538951</v>
      </c>
      <c r="Q14" s="52">
        <f>AVERAGE(E14:P14)</f>
        <v>84.708065144701663</v>
      </c>
      <c r="R14" s="52">
        <f t="shared" ref="R14:W14" si="16">AVERAGE(F14:Q14)</f>
        <v>84.429197681079202</v>
      </c>
      <c r="S14" s="52">
        <f t="shared" si="16"/>
        <v>84.677774071857854</v>
      </c>
      <c r="T14" s="52">
        <f t="shared" si="16"/>
        <v>85.587882187517849</v>
      </c>
      <c r="U14" s="52">
        <f t="shared" si="16"/>
        <v>87.202930477388534</v>
      </c>
      <c r="V14" s="52">
        <f t="shared" si="16"/>
        <v>88.386508017170911</v>
      </c>
      <c r="W14" s="196">
        <f t="shared" si="16"/>
        <v>89.727730761528278</v>
      </c>
    </row>
    <row r="15" spans="2:23">
      <c r="B15" s="165" t="s">
        <v>701</v>
      </c>
      <c r="C15" s="49"/>
      <c r="D15" s="49"/>
      <c r="E15" s="52">
        <f>'Historical FS'!C60/'Historical FS'!C6*365</f>
        <v>50.418287937743195</v>
      </c>
      <c r="F15" s="52">
        <f>'Historical FS'!D60/'Historical FS'!D6*365</f>
        <v>47.057851239669418</v>
      </c>
      <c r="G15" s="52">
        <f>'Historical FS'!E60/'Historical FS'!E6*365</f>
        <v>33.095854922279791</v>
      </c>
      <c r="H15" s="52">
        <f>'Historical FS'!F60/'Historical FS'!F6*365</f>
        <v>31.813898704358067</v>
      </c>
      <c r="I15" s="52">
        <f>'Historical FS'!G60/'Historical FS'!G6*365</f>
        <v>30.218604651162789</v>
      </c>
      <c r="J15" s="52">
        <f>'Historical FS'!H60/'Historical FS'!H6*365</f>
        <v>30.982215036378335</v>
      </c>
      <c r="K15" s="52">
        <f>'Historical FS'!I60/'Historical FS'!I6*365</f>
        <v>37.922077922077925</v>
      </c>
      <c r="L15" s="52">
        <f>'Historical FS'!J60/'Historical FS'!J6*365</f>
        <v>37.939887288666249</v>
      </c>
      <c r="M15" s="52">
        <f>'Historical FS'!K60/'Historical FS'!K6*365</f>
        <v>40.580745341614907</v>
      </c>
      <c r="N15" s="52">
        <f>'Historical FS'!L60/'Historical FS'!L6*365</f>
        <v>37.979189485213581</v>
      </c>
      <c r="O15" s="52">
        <f>'Historical FS'!M60/'Historical FS'!M6*365</f>
        <v>34.417239983812223</v>
      </c>
      <c r="P15" s="57">
        <f>'Historical FS'!N60/'Historical FS'!N6*365</f>
        <v>28.550079491255964</v>
      </c>
      <c r="Q15" s="52">
        <f t="shared" ref="Q15:Q18" si="17">AVERAGE(E15:P15)</f>
        <v>36.74799433368603</v>
      </c>
      <c r="R15" s="52">
        <f t="shared" ref="R15:R18" si="18">AVERAGE(F15:Q15)</f>
        <v>35.608803200014613</v>
      </c>
      <c r="S15" s="52">
        <f t="shared" ref="S15:S18" si="19">AVERAGE(G15:R15)</f>
        <v>34.654715863376715</v>
      </c>
      <c r="T15" s="52">
        <f t="shared" ref="T15:T18" si="20">AVERAGE(H15:S15)</f>
        <v>34.784620941801457</v>
      </c>
      <c r="U15" s="52">
        <f t="shared" ref="U15:U18" si="21">AVERAGE(I15:T15)</f>
        <v>35.032181128255075</v>
      </c>
      <c r="V15" s="52">
        <f t="shared" ref="V15:V18" si="22">AVERAGE(J15:U15)</f>
        <v>35.433312501346087</v>
      </c>
      <c r="W15" s="196">
        <f t="shared" ref="W15:W18" si="23">AVERAGE(K15:V15)</f>
        <v>35.804237290093404</v>
      </c>
    </row>
    <row r="16" spans="2:23">
      <c r="B16" s="165" t="s">
        <v>702</v>
      </c>
      <c r="C16" s="49"/>
      <c r="D16" s="49"/>
      <c r="E16" s="52">
        <f>'Historical FS'!C34/'Historical FS'!C7*365</f>
        <v>36.744966442953015</v>
      </c>
      <c r="F16" s="52">
        <f>'Historical FS'!D34/'Historical FS'!D7*365</f>
        <v>34.112149532710276</v>
      </c>
      <c r="G16" s="52">
        <f>'Historical FS'!E34/'Historical FS'!E7*365</f>
        <v>36.787401574803148</v>
      </c>
      <c r="H16" s="52">
        <f>'Historical FS'!F34/'Historical FS'!F7*365</f>
        <v>35.848214285714285</v>
      </c>
      <c r="I16" s="52">
        <f>'Historical FS'!G34/'Historical FS'!G7*365</f>
        <v>33.984280532043528</v>
      </c>
      <c r="J16" s="52">
        <f>'Historical FS'!H34/'Historical FS'!H7*365</f>
        <v>17.41701244813278</v>
      </c>
      <c r="K16" s="52">
        <f>'Historical FS'!I34/'Historical FS'!I7*365</f>
        <v>15.80846968238691</v>
      </c>
      <c r="L16" s="52">
        <f>'Historical FS'!J34/'Historical FS'!J7*365</f>
        <v>17.307366638441998</v>
      </c>
      <c r="M16" s="52">
        <f>'Historical FS'!K34/'Historical FS'!K7*365</f>
        <v>13.550552922590835</v>
      </c>
      <c r="N16" s="52">
        <f>'Historical FS'!L34/'Historical FS'!L7*365</f>
        <v>15.686876438986953</v>
      </c>
      <c r="O16" s="52">
        <f>'Historical FS'!M34/'Historical FS'!M7*365</f>
        <v>17.992957746478872</v>
      </c>
      <c r="P16" s="57">
        <f>'Historical FS'!N34/'Historical FS'!N7*365</f>
        <v>17.229605866177817</v>
      </c>
      <c r="Q16" s="52">
        <f t="shared" si="17"/>
        <v>24.372487842618366</v>
      </c>
      <c r="R16" s="52">
        <f t="shared" si="18"/>
        <v>23.341447959257149</v>
      </c>
      <c r="S16" s="52">
        <f t="shared" si="19"/>
        <v>22.443889494802722</v>
      </c>
      <c r="T16" s="52">
        <f t="shared" si="20"/>
        <v>21.248596821469352</v>
      </c>
      <c r="U16" s="52">
        <f t="shared" si="21"/>
        <v>20.031962032782278</v>
      </c>
      <c r="V16" s="52">
        <f t="shared" si="22"/>
        <v>18.869268824510506</v>
      </c>
      <c r="W16" s="196">
        <f t="shared" si="23"/>
        <v>18.990290189208647</v>
      </c>
    </row>
    <row r="17" spans="2:23">
      <c r="B17" s="165" t="s">
        <v>703</v>
      </c>
      <c r="C17" s="49"/>
      <c r="D17" s="49"/>
      <c r="E17" s="52">
        <f>'Historical FS'!C35/'Historical FS'!C6*365</f>
        <v>2.1303501945525292</v>
      </c>
      <c r="F17" s="52">
        <f>'Historical FS'!D35/'Historical FS'!D6*365</f>
        <v>0.60330578512396693</v>
      </c>
      <c r="G17" s="52">
        <f>'Historical FS'!E35/'Historical FS'!E6*365</f>
        <v>4.7279792746113989</v>
      </c>
      <c r="H17" s="52">
        <f>'Historical FS'!F35/'Historical FS'!F6*365</f>
        <v>6.8786808009422842</v>
      </c>
      <c r="I17" s="52">
        <f>'Historical FS'!G35/'Historical FS'!G6*365</f>
        <v>3.7348837209302324</v>
      </c>
      <c r="J17" s="52">
        <f>'Historical FS'!H35/'Historical FS'!H6*365</f>
        <v>1.7704122877930479</v>
      </c>
      <c r="K17" s="52">
        <f>'Historical FS'!I35/'Historical FS'!I6*365</f>
        <v>2.6334776334776335</v>
      </c>
      <c r="L17" s="52">
        <f>'Historical FS'!J35/'Historical FS'!J6*365</f>
        <v>2.0569818409517846</v>
      </c>
      <c r="M17" s="52">
        <f>'Historical FS'!K35/'Historical FS'!K6*365</f>
        <v>2.7204968944099379</v>
      </c>
      <c r="N17" s="52">
        <f>'Historical FS'!L35/'Historical FS'!L6*365</f>
        <v>4.5974808324205911</v>
      </c>
      <c r="O17" s="52">
        <f>'Historical FS'!M35/'Historical FS'!M6*365</f>
        <v>8.7150951031970862</v>
      </c>
      <c r="P17" s="57">
        <f>'Historical FS'!N35/'Historical FS'!N6*365</f>
        <v>6.3831478537360882</v>
      </c>
      <c r="Q17" s="52">
        <f t="shared" si="17"/>
        <v>3.912691018512215</v>
      </c>
      <c r="R17" s="52">
        <f t="shared" si="18"/>
        <v>4.0612194205088548</v>
      </c>
      <c r="S17" s="52">
        <f t="shared" si="19"/>
        <v>4.3493788901242629</v>
      </c>
      <c r="T17" s="52">
        <f t="shared" si="20"/>
        <v>4.3178288580836677</v>
      </c>
      <c r="U17" s="52">
        <f t="shared" si="21"/>
        <v>4.1044245295121167</v>
      </c>
      <c r="V17" s="52">
        <f t="shared" si="22"/>
        <v>4.1352195968939407</v>
      </c>
      <c r="W17" s="196">
        <f t="shared" si="23"/>
        <v>4.3322868726523476</v>
      </c>
    </row>
    <row r="18" spans="2:23">
      <c r="B18" s="165" t="s">
        <v>704</v>
      </c>
      <c r="C18" s="49"/>
      <c r="D18" s="49"/>
      <c r="E18" s="52">
        <f>'Historical FS'!C36/'Historical FS'!C7*365</f>
        <v>48.176733780760621</v>
      </c>
      <c r="F18" s="52">
        <f>'Historical FS'!D36/'Historical FS'!D7*365</f>
        <v>37.523364485981304</v>
      </c>
      <c r="G18" s="52">
        <f>'Historical FS'!E36/'Historical FS'!E7*365</f>
        <v>45.409448818897637</v>
      </c>
      <c r="H18" s="52">
        <f>'Historical FS'!F36/'Historical FS'!F7*365</f>
        <v>54.31547619047619</v>
      </c>
      <c r="I18" s="52">
        <f>'Historical FS'!G36/'Historical FS'!G7*365</f>
        <v>55.610640870616692</v>
      </c>
      <c r="J18" s="52">
        <f>'Historical FS'!H36/'Historical FS'!H7*365</f>
        <v>39.75622406639004</v>
      </c>
      <c r="K18" s="52">
        <f>'Historical FS'!I36/'Historical FS'!I7*365</f>
        <v>53.046198267564968</v>
      </c>
      <c r="L18" s="52">
        <f>'Historical FS'!J36/'Historical FS'!J7*365</f>
        <v>42.032176121930561</v>
      </c>
      <c r="M18" s="52">
        <f>'Historical FS'!K36/'Historical FS'!K7*365</f>
        <v>52.472353870458136</v>
      </c>
      <c r="N18" s="52">
        <f>'Historical FS'!L36/'Historical FS'!L7*365</f>
        <v>59.386032233307752</v>
      </c>
      <c r="O18" s="52">
        <f>'Historical FS'!M36/'Historical FS'!M7*365</f>
        <v>61.475938967136145</v>
      </c>
      <c r="P18" s="57">
        <f>'Historical FS'!N36/'Historical FS'!N7*365</f>
        <v>56.038038496791934</v>
      </c>
      <c r="Q18" s="52">
        <f t="shared" si="17"/>
        <v>50.43688551419266</v>
      </c>
      <c r="R18" s="52">
        <f t="shared" si="18"/>
        <v>50.625231491978667</v>
      </c>
      <c r="S18" s="52">
        <f t="shared" si="19"/>
        <v>51.717053742478441</v>
      </c>
      <c r="T18" s="52">
        <f t="shared" si="20"/>
        <v>52.242687486110178</v>
      </c>
      <c r="U18" s="52">
        <f t="shared" si="21"/>
        <v>52.069955094079688</v>
      </c>
      <c r="V18" s="52">
        <f t="shared" si="22"/>
        <v>51.774897946034933</v>
      </c>
      <c r="W18" s="196">
        <f t="shared" si="23"/>
        <v>52.776454102672005</v>
      </c>
    </row>
    <row r="19" spans="2:23">
      <c r="B19" s="169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212"/>
      <c r="Q19" s="175"/>
      <c r="R19" s="175"/>
      <c r="S19" s="175"/>
      <c r="T19" s="175"/>
      <c r="U19" s="175"/>
      <c r="V19" s="175"/>
      <c r="W19" s="172"/>
    </row>
    <row r="21" spans="2:23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</row>
    <row r="22" spans="2:23" s="96" customFormat="1">
      <c r="Q22" s="103"/>
    </row>
    <row r="23" spans="2:23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7"/>
      <c r="R23" s="97"/>
      <c r="S23" s="97"/>
      <c r="T23" s="97"/>
      <c r="U23" s="97"/>
      <c r="V23" s="97"/>
      <c r="W23" s="97"/>
    </row>
    <row r="24" spans="2:23">
      <c r="B24" s="96"/>
      <c r="C24" s="96"/>
      <c r="D24" s="96"/>
      <c r="E24" s="96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  <c r="R24" s="99"/>
      <c r="S24" s="99"/>
      <c r="T24" s="99"/>
      <c r="U24" s="99"/>
      <c r="V24" s="99"/>
      <c r="W24" s="99"/>
    </row>
    <row r="25" spans="2:23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7"/>
      <c r="Q25" s="97"/>
      <c r="R25" s="96"/>
      <c r="S25" s="96"/>
      <c r="T25" s="96"/>
      <c r="U25" s="96"/>
      <c r="V25" s="96"/>
      <c r="W25" s="96"/>
    </row>
    <row r="26" spans="2:23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7"/>
      <c r="R26" s="96"/>
      <c r="S26" s="96"/>
      <c r="T26" s="96"/>
      <c r="U26" s="96"/>
      <c r="V26" s="96"/>
      <c r="W26" s="96"/>
    </row>
    <row r="27" spans="2:23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7"/>
      <c r="R27" s="96"/>
      <c r="S27" s="96"/>
      <c r="T27" s="96"/>
      <c r="U27" s="96"/>
      <c r="V27" s="96"/>
      <c r="W27" s="96"/>
    </row>
    <row r="28" spans="2:23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/>
      <c r="R28" s="96"/>
      <c r="S28" s="96"/>
      <c r="T28" s="96"/>
      <c r="U28" s="96"/>
      <c r="V28" s="96"/>
      <c r="W28" s="96"/>
    </row>
    <row r="29" spans="2:23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7"/>
      <c r="Q29" s="97"/>
      <c r="R29" s="96"/>
      <c r="S29" s="96"/>
      <c r="T29" s="96"/>
      <c r="U29" s="96"/>
      <c r="V29" s="96"/>
      <c r="W29" s="96"/>
    </row>
    <row r="30" spans="2:23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/>
      <c r="R30" s="96"/>
      <c r="S30" s="96"/>
      <c r="T30" s="96"/>
      <c r="U30" s="96"/>
      <c r="V30" s="96"/>
      <c r="W30" s="96"/>
    </row>
    <row r="31" spans="2:23">
      <c r="B31" s="96"/>
      <c r="C31" s="96"/>
      <c r="D31" s="96"/>
      <c r="E31" s="96"/>
      <c r="F31" s="101"/>
      <c r="G31" s="101"/>
      <c r="H31" s="96"/>
      <c r="I31" s="96"/>
      <c r="J31" s="96"/>
      <c r="K31" s="96"/>
      <c r="L31" s="96"/>
      <c r="M31" s="96"/>
      <c r="N31" s="96"/>
      <c r="O31" s="96"/>
      <c r="P31" s="97"/>
      <c r="Q31" s="97"/>
      <c r="R31" s="96"/>
      <c r="S31" s="96"/>
      <c r="T31" s="96"/>
      <c r="U31" s="96"/>
      <c r="V31" s="96"/>
      <c r="W31" s="96"/>
    </row>
    <row r="32" spans="2:23">
      <c r="B32" s="96"/>
      <c r="C32" s="96"/>
      <c r="D32" s="96"/>
      <c r="E32" s="96"/>
      <c r="F32" s="100"/>
      <c r="G32" s="100"/>
      <c r="H32" s="96"/>
      <c r="I32" s="96"/>
      <c r="J32" s="96"/>
      <c r="K32" s="96"/>
      <c r="L32" s="96"/>
      <c r="M32" s="96"/>
      <c r="N32" s="96"/>
      <c r="O32" s="96"/>
      <c r="P32" s="97"/>
      <c r="Q32" s="97"/>
      <c r="R32" s="96"/>
      <c r="S32" s="96"/>
      <c r="T32" s="96"/>
      <c r="U32" s="96"/>
      <c r="V32" s="96"/>
      <c r="W32" s="96"/>
    </row>
    <row r="33" spans="2:23">
      <c r="B33" s="96"/>
      <c r="C33" s="96"/>
      <c r="D33" s="96"/>
      <c r="E33" s="96"/>
      <c r="F33" s="100"/>
      <c r="G33" s="100"/>
      <c r="H33" s="96"/>
      <c r="I33" s="96"/>
      <c r="J33" s="96"/>
      <c r="K33" s="96"/>
      <c r="L33" s="96"/>
      <c r="M33" s="96"/>
      <c r="N33" s="96"/>
      <c r="O33" s="96"/>
      <c r="P33" s="97"/>
      <c r="Q33" s="97"/>
      <c r="R33" s="96"/>
      <c r="S33" s="96"/>
      <c r="T33" s="96"/>
      <c r="U33" s="96"/>
      <c r="V33" s="96"/>
      <c r="W33" s="96"/>
    </row>
    <row r="34" spans="2:23">
      <c r="B34" s="96"/>
      <c r="C34" s="96"/>
      <c r="D34" s="96"/>
      <c r="E34" s="96"/>
      <c r="F34" s="100"/>
      <c r="G34" s="100"/>
      <c r="H34" s="96"/>
      <c r="I34" s="96"/>
      <c r="J34" s="96"/>
      <c r="K34" s="96"/>
      <c r="L34" s="96"/>
      <c r="M34" s="96"/>
      <c r="N34" s="96"/>
      <c r="O34" s="96"/>
      <c r="P34" s="97"/>
      <c r="Q34" s="97"/>
      <c r="R34" s="96"/>
      <c r="S34" s="96"/>
      <c r="T34" s="96"/>
      <c r="U34" s="96"/>
      <c r="V34" s="96"/>
      <c r="W34" s="96"/>
    </row>
    <row r="35" spans="2:23">
      <c r="B35" s="96"/>
      <c r="C35" s="96"/>
      <c r="D35" s="96"/>
      <c r="E35" s="96"/>
      <c r="F35" s="100"/>
      <c r="G35" s="100"/>
      <c r="H35" s="96"/>
      <c r="I35" s="96"/>
      <c r="J35" s="96"/>
      <c r="K35" s="96"/>
      <c r="L35" s="96"/>
      <c r="M35" s="96"/>
      <c r="N35" s="96"/>
      <c r="O35" s="96"/>
      <c r="P35" s="97"/>
      <c r="Q35" s="97"/>
      <c r="R35" s="96"/>
      <c r="S35" s="96"/>
      <c r="T35" s="96"/>
      <c r="U35" s="96"/>
      <c r="V35" s="96"/>
      <c r="W35" s="96"/>
    </row>
    <row r="36" spans="2:23">
      <c r="B36" s="96"/>
      <c r="C36" s="96"/>
      <c r="D36" s="96"/>
      <c r="E36" s="96"/>
      <c r="F36" s="100"/>
      <c r="G36" s="100"/>
      <c r="H36" s="96"/>
      <c r="I36" s="96"/>
      <c r="J36" s="96"/>
      <c r="K36" s="96"/>
      <c r="L36" s="96"/>
      <c r="M36" s="96"/>
      <c r="N36" s="96"/>
      <c r="O36" s="96"/>
      <c r="P36" s="97"/>
      <c r="Q36" s="97"/>
      <c r="R36" s="96"/>
      <c r="S36" s="96"/>
      <c r="T36" s="96"/>
      <c r="U36" s="96"/>
      <c r="V36" s="96"/>
      <c r="W36" s="96"/>
    </row>
    <row r="37" spans="2:23">
      <c r="B37" s="96"/>
      <c r="C37" s="96"/>
      <c r="D37" s="96"/>
      <c r="E37" s="96"/>
      <c r="F37" s="97"/>
      <c r="G37" s="97"/>
      <c r="H37" s="96"/>
      <c r="I37" s="96"/>
      <c r="J37" s="96"/>
      <c r="K37" s="96"/>
      <c r="L37" s="96"/>
      <c r="M37" s="96"/>
      <c r="N37" s="96"/>
      <c r="O37" s="96"/>
      <c r="P37" s="97"/>
      <c r="Q37" s="97"/>
      <c r="R37" s="96"/>
      <c r="S37" s="96"/>
      <c r="T37" s="96"/>
      <c r="U37" s="96"/>
      <c r="V37" s="96"/>
      <c r="W37" s="96"/>
    </row>
    <row r="38" spans="2:23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/>
      <c r="R38" s="96"/>
      <c r="S38" s="96"/>
      <c r="T38" s="96"/>
      <c r="U38" s="96"/>
      <c r="V38" s="96"/>
      <c r="W38" s="96"/>
    </row>
    <row r="39" spans="2:23">
      <c r="B39" s="96"/>
      <c r="C39" s="96"/>
      <c r="D39" s="96"/>
      <c r="E39" s="96"/>
      <c r="F39" s="102"/>
      <c r="G39" s="102"/>
      <c r="H39" s="102"/>
      <c r="I39" s="102"/>
      <c r="J39" s="102"/>
      <c r="K39" s="102"/>
      <c r="L39" s="96"/>
      <c r="M39" s="96"/>
      <c r="N39" s="96"/>
      <c r="O39" s="96"/>
      <c r="P39" s="97"/>
      <c r="Q39" s="97"/>
      <c r="R39" s="96"/>
      <c r="S39" s="96"/>
      <c r="T39" s="96"/>
      <c r="U39" s="96"/>
      <c r="V39" s="96"/>
      <c r="W39" s="96"/>
    </row>
    <row r="40" spans="2:23">
      <c r="B40" s="96"/>
      <c r="C40" s="96"/>
      <c r="D40" s="96"/>
      <c r="E40" s="96"/>
      <c r="F40" s="100"/>
      <c r="G40" s="100"/>
      <c r="H40" s="100"/>
      <c r="I40" s="100"/>
      <c r="J40" s="100"/>
      <c r="K40" s="100"/>
      <c r="L40" s="96"/>
      <c r="M40" s="96"/>
      <c r="N40" s="96"/>
      <c r="O40" s="96"/>
      <c r="P40" s="97"/>
      <c r="Q40" s="97"/>
      <c r="R40" s="96"/>
      <c r="S40" s="96"/>
      <c r="T40" s="96"/>
      <c r="U40" s="96"/>
      <c r="V40" s="96"/>
      <c r="W40" s="96"/>
    </row>
    <row r="41" spans="2:23">
      <c r="B41" s="96"/>
      <c r="C41" s="96"/>
      <c r="D41" s="96"/>
      <c r="E41" s="96"/>
      <c r="F41" s="100"/>
      <c r="G41" s="100"/>
      <c r="H41" s="100"/>
      <c r="I41" s="100"/>
      <c r="J41" s="100"/>
      <c r="K41" s="100"/>
      <c r="L41" s="96"/>
      <c r="M41" s="96"/>
      <c r="N41" s="96"/>
      <c r="O41" s="96"/>
      <c r="P41" s="97"/>
      <c r="Q41" s="97"/>
      <c r="R41" s="96"/>
      <c r="S41" s="96"/>
      <c r="T41" s="96"/>
      <c r="U41" s="96"/>
      <c r="V41" s="96"/>
      <c r="W41" s="96"/>
    </row>
    <row r="42" spans="2:23">
      <c r="B42" s="96"/>
      <c r="C42" s="96"/>
      <c r="D42" s="96"/>
      <c r="E42" s="96"/>
      <c r="F42" s="100"/>
      <c r="G42" s="100"/>
      <c r="H42" s="100"/>
      <c r="I42" s="100"/>
      <c r="J42" s="100"/>
      <c r="K42" s="100"/>
      <c r="L42" s="96"/>
      <c r="M42" s="96"/>
      <c r="N42" s="96"/>
      <c r="O42" s="96"/>
      <c r="P42" s="97"/>
      <c r="Q42" s="97"/>
      <c r="R42" s="96"/>
      <c r="S42" s="96"/>
      <c r="T42" s="96"/>
      <c r="U42" s="96"/>
      <c r="V42" s="96"/>
      <c r="W42" s="96"/>
    </row>
    <row r="43" spans="2:23">
      <c r="B43" s="96"/>
      <c r="C43" s="96"/>
      <c r="D43" s="96"/>
      <c r="E43" s="96"/>
      <c r="F43" s="97"/>
      <c r="G43" s="97"/>
      <c r="H43" s="97"/>
      <c r="I43" s="97"/>
      <c r="J43" s="97"/>
      <c r="K43" s="97"/>
      <c r="L43" s="96"/>
      <c r="M43" s="96"/>
      <c r="N43" s="96"/>
      <c r="O43" s="96"/>
      <c r="P43" s="97"/>
      <c r="Q43" s="97"/>
      <c r="R43" s="96"/>
      <c r="S43" s="96"/>
      <c r="T43" s="96"/>
      <c r="U43" s="96"/>
      <c r="V43" s="96"/>
      <c r="W43" s="96"/>
    </row>
    <row r="44" spans="2:23">
      <c r="B44" s="96"/>
      <c r="C44" s="96"/>
      <c r="D44" s="96"/>
      <c r="E44" s="96"/>
      <c r="F44" s="102"/>
      <c r="G44" s="102"/>
      <c r="H44" s="102"/>
      <c r="I44" s="102"/>
      <c r="J44" s="102"/>
      <c r="K44" s="102"/>
      <c r="L44" s="102"/>
      <c r="M44" s="102"/>
      <c r="N44" s="102"/>
      <c r="O44" s="96"/>
      <c r="P44" s="97"/>
      <c r="Q44" s="97"/>
      <c r="R44" s="96"/>
      <c r="S44" s="96"/>
      <c r="T44" s="96"/>
      <c r="U44" s="96"/>
      <c r="V44" s="96"/>
      <c r="W44" s="96"/>
    </row>
    <row r="45" spans="2:23">
      <c r="B45" s="96"/>
      <c r="C45" s="96"/>
      <c r="D45" s="96"/>
      <c r="E45" s="96"/>
      <c r="F45" s="100"/>
      <c r="G45" s="100"/>
      <c r="H45" s="100"/>
      <c r="I45" s="100"/>
      <c r="J45" s="100"/>
      <c r="K45" s="100"/>
      <c r="L45" s="100"/>
      <c r="M45" s="100"/>
      <c r="N45" s="100"/>
      <c r="O45" s="96"/>
      <c r="P45" s="97"/>
      <c r="Q45" s="97"/>
      <c r="R45" s="96"/>
      <c r="S45" s="96"/>
      <c r="T45" s="96"/>
      <c r="U45" s="96"/>
      <c r="V45" s="96"/>
      <c r="W45" s="96"/>
    </row>
    <row r="46" spans="2:23">
      <c r="B46" s="96"/>
      <c r="C46" s="96"/>
      <c r="D46" s="96"/>
      <c r="E46" s="96"/>
      <c r="F46" s="100"/>
      <c r="G46" s="100"/>
      <c r="H46" s="100"/>
      <c r="I46" s="100"/>
      <c r="J46" s="100"/>
      <c r="K46" s="100"/>
      <c r="L46" s="100"/>
      <c r="M46" s="100"/>
      <c r="N46" s="100"/>
      <c r="O46" s="96"/>
      <c r="P46" s="97"/>
      <c r="Q46" s="97"/>
      <c r="R46" s="96"/>
      <c r="S46" s="96"/>
      <c r="T46" s="96"/>
      <c r="U46" s="96"/>
      <c r="V46" s="96"/>
      <c r="W46" s="96"/>
    </row>
    <row r="47" spans="2:23">
      <c r="B47" s="96"/>
      <c r="C47" s="96"/>
      <c r="D47" s="96"/>
      <c r="E47" s="96"/>
      <c r="F47" s="100"/>
      <c r="G47" s="100"/>
      <c r="H47" s="100"/>
      <c r="I47" s="100"/>
      <c r="J47" s="100"/>
      <c r="K47" s="100"/>
      <c r="L47" s="100"/>
      <c r="M47" s="100"/>
      <c r="N47" s="100"/>
      <c r="O47" s="96"/>
      <c r="P47" s="97"/>
      <c r="Q47" s="97"/>
      <c r="R47" s="96"/>
      <c r="S47" s="96"/>
      <c r="T47" s="96"/>
      <c r="U47" s="96"/>
      <c r="V47" s="96"/>
      <c r="W47" s="96"/>
    </row>
    <row r="48" spans="2:23">
      <c r="B48" s="96"/>
      <c r="C48" s="96"/>
      <c r="D48" s="96"/>
      <c r="E48" s="96"/>
      <c r="F48" s="100"/>
      <c r="G48" s="100"/>
      <c r="H48" s="100"/>
      <c r="I48" s="100"/>
      <c r="J48" s="100"/>
      <c r="K48" s="100"/>
      <c r="L48" s="100"/>
      <c r="M48" s="100"/>
      <c r="N48" s="100"/>
      <c r="O48" s="96"/>
      <c r="P48" s="97"/>
      <c r="Q48" s="97"/>
      <c r="R48" s="96"/>
      <c r="S48" s="96"/>
      <c r="T48" s="96"/>
      <c r="U48" s="96"/>
      <c r="V48" s="96"/>
      <c r="W48" s="96"/>
    </row>
    <row r="49" spans="6:14">
      <c r="F49" s="65"/>
      <c r="G49" s="65"/>
      <c r="H49" s="65"/>
      <c r="I49" s="65"/>
      <c r="J49" s="65"/>
      <c r="K49" s="65"/>
      <c r="L49" s="65"/>
      <c r="M49" s="65"/>
      <c r="N49" s="65"/>
    </row>
    <row r="50" spans="6:14">
      <c r="F50" s="65"/>
      <c r="G50" s="65"/>
      <c r="H50" s="65"/>
      <c r="I50" s="65"/>
      <c r="J50" s="65"/>
      <c r="K50" s="65"/>
      <c r="L50" s="65"/>
      <c r="M50" s="65"/>
      <c r="N50" s="65"/>
    </row>
    <row r="51" spans="6:14">
      <c r="F51" s="65"/>
      <c r="G51" s="65"/>
      <c r="H51" s="65"/>
      <c r="I51" s="65"/>
      <c r="J51" s="65"/>
      <c r="K51" s="65"/>
      <c r="L51" s="65"/>
      <c r="M51" s="65"/>
      <c r="N51" s="65"/>
    </row>
    <row r="52" spans="6:14">
      <c r="F52" s="65"/>
      <c r="G52" s="65"/>
      <c r="H52" s="65"/>
      <c r="I52" s="65"/>
      <c r="J52" s="65"/>
      <c r="K52" s="65"/>
      <c r="L52" s="65"/>
      <c r="M52" s="65"/>
      <c r="N52" s="65"/>
    </row>
    <row r="53" spans="6:14">
      <c r="F53" s="65"/>
      <c r="G53" s="65"/>
      <c r="H53" s="65"/>
      <c r="I53" s="65"/>
      <c r="J53" s="65"/>
      <c r="K53" s="65"/>
      <c r="L53" s="65"/>
      <c r="M53" s="65"/>
      <c r="N53" s="65"/>
    </row>
    <row r="54" spans="6:14">
      <c r="F54" s="65"/>
      <c r="G54" s="65"/>
      <c r="H54" s="65"/>
      <c r="I54" s="65"/>
      <c r="J54" s="65"/>
      <c r="K54" s="65"/>
      <c r="L54" s="65"/>
      <c r="M54" s="65"/>
      <c r="N54" s="65"/>
    </row>
    <row r="55" spans="6:14">
      <c r="F55" s="65"/>
      <c r="G55" s="65"/>
      <c r="H55" s="65"/>
      <c r="I55" s="65"/>
      <c r="J55" s="65"/>
      <c r="K55" s="65"/>
      <c r="L55" s="65"/>
      <c r="M55" s="65"/>
      <c r="N55" s="65"/>
    </row>
    <row r="56" spans="6:14" ht="15" thickBot="1">
      <c r="F56" s="66"/>
      <c r="G56" s="66"/>
      <c r="H56" s="66"/>
      <c r="I56" s="66"/>
      <c r="J56" s="66"/>
      <c r="K56" s="66"/>
      <c r="L56" s="66"/>
      <c r="M56" s="66"/>
      <c r="N56" s="66"/>
    </row>
  </sheetData>
  <sheetProtection sheet="1" objects="1" scenarios="1"/>
  <customSheetViews>
    <customSheetView guid="{90B12C1D-6333-404A-B82C-8C3C024D71F8}" scale="80" showGridLines="0" topLeftCell="A2">
      <pane ySplit="1" topLeftCell="A3" activePane="bottomLeft" state="frozen"/>
      <selection pane="bottomLeft" activeCell="Q7" sqref="Q7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2"/>
  <sheetViews>
    <sheetView showGridLines="0" topLeftCell="H1" zoomScale="80" zoomScaleNormal="80" workbookViewId="0">
      <pane ySplit="3" topLeftCell="A4" activePane="bottomLeft" state="frozen"/>
      <selection pane="bottomLeft" activeCell="P11" sqref="P11"/>
    </sheetView>
  </sheetViews>
  <sheetFormatPr defaultRowHeight="14.4"/>
  <cols>
    <col min="1" max="1" width="1.88671875" customWidth="1"/>
    <col min="2" max="2" width="26.5546875" customWidth="1"/>
    <col min="17" max="23" width="9.5546875" bestFit="1" customWidth="1"/>
  </cols>
  <sheetData>
    <row r="1" spans="2:27">
      <c r="B1" s="80" t="s">
        <v>806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81"/>
      <c r="Q1" s="19"/>
      <c r="R1" s="19"/>
      <c r="S1" s="19"/>
      <c r="T1" s="19"/>
      <c r="U1" s="19"/>
      <c r="V1" s="19"/>
      <c r="W1" s="19"/>
    </row>
    <row r="2" spans="2:27">
      <c r="B2" s="19"/>
      <c r="C2" s="19"/>
      <c r="D2" s="19"/>
      <c r="E2" s="82">
        <f>'Historical FS'!C3</f>
        <v>40969</v>
      </c>
      <c r="F2" s="82">
        <f>'Historical FS'!D3</f>
        <v>41334</v>
      </c>
      <c r="G2" s="82">
        <f>'Historical FS'!E3</f>
        <v>41699</v>
      </c>
      <c r="H2" s="82">
        <f>'Historical FS'!F3</f>
        <v>42064</v>
      </c>
      <c r="I2" s="82">
        <f>'Historical FS'!G3</f>
        <v>42430</v>
      </c>
      <c r="J2" s="82">
        <f>'Historical FS'!H3</f>
        <v>42795</v>
      </c>
      <c r="K2" s="82">
        <f>'Historical FS'!I3</f>
        <v>43160</v>
      </c>
      <c r="L2" s="82">
        <f>'Historical FS'!J3</f>
        <v>43525</v>
      </c>
      <c r="M2" s="82">
        <f>'Historical FS'!K3</f>
        <v>43891</v>
      </c>
      <c r="N2" s="82">
        <f>'Historical FS'!L3</f>
        <v>44256</v>
      </c>
      <c r="O2" s="82">
        <f>'Historical FS'!M3</f>
        <v>44621</v>
      </c>
      <c r="P2" s="83">
        <f>'Historical FS'!N3</f>
        <v>44986</v>
      </c>
      <c r="Q2" s="82">
        <f>P2+366</f>
        <v>45352</v>
      </c>
      <c r="R2" s="82">
        <f t="shared" ref="R2:W2" si="0">Q2+366</f>
        <v>45718</v>
      </c>
      <c r="S2" s="82">
        <f t="shared" si="0"/>
        <v>46084</v>
      </c>
      <c r="T2" s="82">
        <f t="shared" si="0"/>
        <v>46450</v>
      </c>
      <c r="U2" s="82">
        <f t="shared" si="0"/>
        <v>46816</v>
      </c>
      <c r="V2" s="82">
        <f t="shared" si="0"/>
        <v>47182</v>
      </c>
      <c r="W2" s="82">
        <f t="shared" si="0"/>
        <v>47548</v>
      </c>
    </row>
    <row r="3" spans="2:27">
      <c r="B3" s="85" t="s">
        <v>807</v>
      </c>
      <c r="P3" s="47"/>
    </row>
    <row r="4" spans="2:27">
      <c r="P4" s="47"/>
    </row>
    <row r="5" spans="2:27">
      <c r="B5" t="s">
        <v>694</v>
      </c>
      <c r="F5">
        <f>E8</f>
        <v>34</v>
      </c>
      <c r="G5">
        <f t="shared" ref="G5:W5" si="1">F8</f>
        <v>59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2</v>
      </c>
      <c r="L5">
        <f t="shared" si="1"/>
        <v>0</v>
      </c>
      <c r="M5">
        <f t="shared" si="1"/>
        <v>0</v>
      </c>
      <c r="N5">
        <f t="shared" si="1"/>
        <v>58</v>
      </c>
      <c r="O5">
        <f t="shared" si="1"/>
        <v>73</v>
      </c>
      <c r="P5" s="47">
        <f t="shared" si="1"/>
        <v>139</v>
      </c>
      <c r="Q5" s="46">
        <f t="shared" si="1"/>
        <v>184</v>
      </c>
      <c r="R5" s="46">
        <f t="shared" si="1"/>
        <v>219.39500787312741</v>
      </c>
      <c r="S5" s="46">
        <f t="shared" si="1"/>
        <v>268.87331357191368</v>
      </c>
      <c r="T5" s="46">
        <f t="shared" si="1"/>
        <v>333.95110819717286</v>
      </c>
      <c r="U5" s="46">
        <f t="shared" si="1"/>
        <v>418.48401889402766</v>
      </c>
      <c r="V5" s="46">
        <f t="shared" si="1"/>
        <v>528.45160035026106</v>
      </c>
      <c r="W5" s="46">
        <f t="shared" si="1"/>
        <v>669.75442018575484</v>
      </c>
      <c r="X5" s="221" t="s">
        <v>837</v>
      </c>
      <c r="AA5" s="222">
        <v>0.5</v>
      </c>
    </row>
    <row r="6" spans="2:27">
      <c r="B6" t="s">
        <v>698</v>
      </c>
      <c r="F6">
        <f>F8-F5</f>
        <v>25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58</v>
      </c>
      <c r="N6">
        <v>15</v>
      </c>
      <c r="O6">
        <f>O8-O5</f>
        <v>66</v>
      </c>
      <c r="P6" s="47">
        <f>P8-P5</f>
        <v>45</v>
      </c>
      <c r="Q6" s="46">
        <f>$AA$5*'Asset Schedule'!Q6</f>
        <v>90.243759841409258</v>
      </c>
      <c r="R6" s="46">
        <f>$AA$5*'Asset Schedule'!R6</f>
        <v>116.69663409176468</v>
      </c>
      <c r="S6" s="46">
        <f>$AA$5*'Asset Schedule'!S6</f>
        <v>148.56557167455233</v>
      </c>
      <c r="T6" s="46">
        <f>$AA$5*'Asset Schedule'!T6</f>
        <v>189.15391542036176</v>
      </c>
      <c r="U6" s="46">
        <f>$AA$5*'Asset Schedule'!U6</f>
        <v>242.0804815437987</v>
      </c>
      <c r="V6" s="46">
        <f>$AA$5*'Asset Schedule'!V6</f>
        <v>308.74142488193252</v>
      </c>
      <c r="W6" s="46">
        <f>$AA$5*'Asset Schedule'!W6</f>
        <v>393.99268028825588</v>
      </c>
      <c r="X6" s="141" t="s">
        <v>838</v>
      </c>
    </row>
    <row r="7" spans="2:27">
      <c r="B7" t="s">
        <v>699</v>
      </c>
      <c r="F7">
        <v>0</v>
      </c>
      <c r="G7">
        <v>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47">
        <v>0</v>
      </c>
      <c r="Q7" s="46">
        <f>(Q5+Q6)*20%</f>
        <v>54.848751968281853</v>
      </c>
      <c r="R7" s="46">
        <f t="shared" ref="R7:W7" si="2">(R5+R6)*20%</f>
        <v>67.218328392978421</v>
      </c>
      <c r="S7" s="46">
        <f t="shared" si="2"/>
        <v>83.487777049293214</v>
      </c>
      <c r="T7" s="46">
        <f t="shared" si="2"/>
        <v>104.62100472350693</v>
      </c>
      <c r="U7" s="46">
        <f t="shared" si="2"/>
        <v>132.11290008756529</v>
      </c>
      <c r="V7" s="46">
        <f t="shared" si="2"/>
        <v>167.43860504643874</v>
      </c>
      <c r="W7" s="46">
        <f t="shared" si="2"/>
        <v>212.74942009480216</v>
      </c>
      <c r="X7" s="141" t="s">
        <v>835</v>
      </c>
    </row>
    <row r="8" spans="2:27">
      <c r="B8" s="77" t="s">
        <v>697</v>
      </c>
      <c r="C8" s="77"/>
      <c r="D8" s="77"/>
      <c r="E8" s="77">
        <f>'Historical FS'!C32</f>
        <v>34</v>
      </c>
      <c r="F8" s="77">
        <f>'Historical FS'!D32</f>
        <v>59</v>
      </c>
      <c r="G8" s="77">
        <f>'Historical FS'!E32</f>
        <v>0</v>
      </c>
      <c r="H8" s="77">
        <f>'Historical FS'!F32</f>
        <v>0</v>
      </c>
      <c r="I8" s="77">
        <f>'Historical FS'!G32</f>
        <v>0</v>
      </c>
      <c r="J8" s="77">
        <f>'Historical FS'!H32</f>
        <v>2</v>
      </c>
      <c r="K8" s="77">
        <f>'Historical FS'!I32</f>
        <v>0</v>
      </c>
      <c r="L8" s="77">
        <f>'Historical FS'!J32</f>
        <v>0</v>
      </c>
      <c r="M8" s="77">
        <f>'Historical FS'!K32</f>
        <v>58</v>
      </c>
      <c r="N8" s="77">
        <f>'Historical FS'!L32</f>
        <v>73</v>
      </c>
      <c r="O8" s="77">
        <f>'Historical FS'!M32</f>
        <v>139</v>
      </c>
      <c r="P8" s="116">
        <f>'Historical FS'!N32</f>
        <v>184</v>
      </c>
      <c r="Q8" s="131">
        <f>Q5+Q6-Q7</f>
        <v>219.39500787312741</v>
      </c>
      <c r="R8" s="131">
        <f t="shared" ref="R8:U8" si="3">R5+R6-R7</f>
        <v>268.87331357191368</v>
      </c>
      <c r="S8" s="131">
        <f t="shared" si="3"/>
        <v>333.95110819717286</v>
      </c>
      <c r="T8" s="131">
        <f t="shared" si="3"/>
        <v>418.48401889402766</v>
      </c>
      <c r="U8" s="131">
        <f t="shared" si="3"/>
        <v>528.45160035026106</v>
      </c>
      <c r="V8" s="131">
        <f t="shared" ref="V8" si="4">V5+V6-V7</f>
        <v>669.75442018575484</v>
      </c>
      <c r="W8" s="131">
        <f t="shared" ref="W8" si="5">W5+W6-W7</f>
        <v>850.99768037920853</v>
      </c>
    </row>
    <row r="9" spans="2:27">
      <c r="B9" t="s">
        <v>707</v>
      </c>
      <c r="F9" s="44">
        <f>F8/'Historical FS'!D27</f>
        <v>0.30729166666666669</v>
      </c>
      <c r="G9" s="44">
        <f>G8/'Historical FS'!E27</f>
        <v>0</v>
      </c>
      <c r="H9" s="44">
        <f>H8/'Historical FS'!F27</f>
        <v>0</v>
      </c>
      <c r="I9" s="44">
        <f>I8/'Historical FS'!G27</f>
        <v>0</v>
      </c>
      <c r="J9" s="44">
        <f>J8/'Historical FS'!H27</f>
        <v>3.5842293906810036E-3</v>
      </c>
      <c r="K9" s="44">
        <f>K8/'Historical FS'!I27</f>
        <v>0</v>
      </c>
      <c r="L9" s="44">
        <f>L8/'Historical FS'!J27</f>
        <v>0</v>
      </c>
      <c r="M9" s="44">
        <f>M8/'Historical FS'!K27</f>
        <v>5.321100917431193E-2</v>
      </c>
      <c r="N9" s="44">
        <f>N8/'Historical FS'!L27</f>
        <v>5.3994082840236685E-2</v>
      </c>
      <c r="O9" s="44">
        <f>O8/'Historical FS'!M27</f>
        <v>8.6820737039350407E-2</v>
      </c>
      <c r="P9" s="58">
        <f>P8/'Historical FS'!N27</f>
        <v>8.8249400479616311E-2</v>
      </c>
      <c r="Q9" s="44">
        <f>'Balance Sheet'!Q13/'Balance Sheet'!Q8</f>
        <v>8.1893372711306853E-2</v>
      </c>
      <c r="R9" s="44">
        <f>'Balance Sheet'!R13/'Balance Sheet'!R8</f>
        <v>7.6933656388752783E-2</v>
      </c>
      <c r="S9" s="44">
        <f>'Balance Sheet'!S13/'Balance Sheet'!S8</f>
        <v>7.265000047938594E-2</v>
      </c>
      <c r="T9" s="44">
        <f>'Balance Sheet'!T13/'Balance Sheet'!T8</f>
        <v>6.9311711295906964E-2</v>
      </c>
      <c r="U9" s="44">
        <f>'Balance Sheet'!U13/'Balance Sheet'!U8</f>
        <v>6.6794776136510775E-2</v>
      </c>
      <c r="V9" s="44">
        <f>'Balance Sheet'!V13/'Balance Sheet'!V8</f>
        <v>6.489065487230096E-2</v>
      </c>
      <c r="W9" s="44">
        <f>'Balance Sheet'!W13/'Balance Sheet'!W8</f>
        <v>6.3719911927337031E-2</v>
      </c>
    </row>
    <row r="10" spans="2:27">
      <c r="B10" t="s">
        <v>622</v>
      </c>
      <c r="E10">
        <f>'P&amp;L'!E11</f>
        <v>3</v>
      </c>
      <c r="F10">
        <f>'P&amp;L'!F11</f>
        <v>5</v>
      </c>
      <c r="G10">
        <f>'P&amp;L'!G11</f>
        <v>3</v>
      </c>
      <c r="H10">
        <f>'P&amp;L'!H11</f>
        <v>1</v>
      </c>
      <c r="I10">
        <f>'P&amp;L'!I11</f>
        <v>1</v>
      </c>
      <c r="J10">
        <f>'P&amp;L'!J11</f>
        <v>1</v>
      </c>
      <c r="K10">
        <f>'P&amp;L'!K11</f>
        <v>1</v>
      </c>
      <c r="L10">
        <f>'P&amp;L'!L11</f>
        <v>1</v>
      </c>
      <c r="M10">
        <f>'P&amp;L'!M11</f>
        <v>7</v>
      </c>
      <c r="N10">
        <f>'P&amp;L'!N11</f>
        <v>7</v>
      </c>
      <c r="O10">
        <f>'P&amp;L'!O11</f>
        <v>10</v>
      </c>
      <c r="P10" s="172">
        <f>'P&amp;L'!P11</f>
        <v>17</v>
      </c>
      <c r="Q10" s="46">
        <f>Q11*Q5</f>
        <v>22.50359712230216</v>
      </c>
      <c r="R10" s="46">
        <f t="shared" ref="R10:W10" si="6">R11*R5</f>
        <v>26.832482977288965</v>
      </c>
      <c r="S10" s="46">
        <f t="shared" si="6"/>
        <v>32.883786551960668</v>
      </c>
      <c r="T10" s="46">
        <f t="shared" si="6"/>
        <v>40.842941290301717</v>
      </c>
      <c r="U10" s="46">
        <f t="shared" si="6"/>
        <v>51.181498713658058</v>
      </c>
      <c r="V10" s="46">
        <f t="shared" si="6"/>
        <v>64.630771265859266</v>
      </c>
      <c r="W10" s="46">
        <f t="shared" si="6"/>
        <v>81.912411101854914</v>
      </c>
    </row>
    <row r="11" spans="2:27">
      <c r="B11" s="125" t="s">
        <v>700</v>
      </c>
      <c r="C11" s="126"/>
      <c r="D11" s="126"/>
      <c r="E11" s="126"/>
      <c r="F11" s="132">
        <f>F10/F5</f>
        <v>0.14705882352941177</v>
      </c>
      <c r="G11" s="132">
        <f>G10/G5</f>
        <v>5.0847457627118647E-2</v>
      </c>
      <c r="H11" s="132"/>
      <c r="I11" s="132"/>
      <c r="J11" s="132"/>
      <c r="K11" s="132">
        <f>K10/K5</f>
        <v>0.5</v>
      </c>
      <c r="L11" s="132"/>
      <c r="M11" s="132"/>
      <c r="N11" s="132">
        <f>N10/N5</f>
        <v>0.1206896551724138</v>
      </c>
      <c r="O11" s="132">
        <f t="shared" ref="O11:P11" si="7">O10/O5</f>
        <v>0.13698630136986301</v>
      </c>
      <c r="P11" s="133">
        <f t="shared" si="7"/>
        <v>0.1223021582733813</v>
      </c>
      <c r="Q11" s="134">
        <f>P11</f>
        <v>0.1223021582733813</v>
      </c>
      <c r="R11" s="134">
        <f t="shared" ref="R11:W11" si="8">Q11</f>
        <v>0.1223021582733813</v>
      </c>
      <c r="S11" s="134">
        <f t="shared" si="8"/>
        <v>0.1223021582733813</v>
      </c>
      <c r="T11" s="134">
        <f t="shared" si="8"/>
        <v>0.1223021582733813</v>
      </c>
      <c r="U11" s="134">
        <f t="shared" si="8"/>
        <v>0.1223021582733813</v>
      </c>
      <c r="V11" s="134">
        <f t="shared" si="8"/>
        <v>0.1223021582733813</v>
      </c>
      <c r="W11" s="135">
        <f t="shared" si="8"/>
        <v>0.1223021582733813</v>
      </c>
    </row>
    <row r="12" spans="2:27">
      <c r="P12" s="47"/>
    </row>
  </sheetData>
  <sheetProtection sheet="1" objects="1" scenarios="1"/>
  <customSheetViews>
    <customSheetView guid="{90B12C1D-6333-404A-B82C-8C3C024D71F8}" scale="80" showGridLines="0" topLeftCell="F1">
      <pane ySplit="3" topLeftCell="A4" activePane="bottomLeft" state="frozen"/>
      <selection pane="bottomLeft" activeCell="P11" sqref="P11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"/>
  <sheetViews>
    <sheetView showGridLines="0" topLeftCell="B1" zoomScale="80" zoomScaleNormal="80" workbookViewId="0">
      <pane ySplit="2" topLeftCell="A3" activePane="bottomLeft" state="frozen"/>
      <selection pane="bottomLeft" activeCell="Q8" sqref="Q8"/>
    </sheetView>
  </sheetViews>
  <sheetFormatPr defaultRowHeight="14.4"/>
  <cols>
    <col min="1" max="1" width="1.88671875" customWidth="1"/>
    <col min="2" max="2" width="26.5546875" customWidth="1"/>
  </cols>
  <sheetData>
    <row r="1" spans="2:24">
      <c r="B1" s="80" t="s">
        <v>805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81"/>
      <c r="Q1" s="19"/>
      <c r="R1" s="19"/>
      <c r="S1" s="19"/>
      <c r="T1" s="19"/>
      <c r="U1" s="19"/>
      <c r="V1" s="19"/>
      <c r="W1" s="19"/>
    </row>
    <row r="2" spans="2:24">
      <c r="B2" s="19"/>
      <c r="C2" s="19"/>
      <c r="D2" s="19"/>
      <c r="E2" s="82">
        <f>'Historical FS'!C3</f>
        <v>40969</v>
      </c>
      <c r="F2" s="82">
        <f>'Historical FS'!D3</f>
        <v>41334</v>
      </c>
      <c r="G2" s="82">
        <f>'Historical FS'!E3</f>
        <v>41699</v>
      </c>
      <c r="H2" s="82">
        <f>'Historical FS'!F3</f>
        <v>42064</v>
      </c>
      <c r="I2" s="82">
        <f>'Historical FS'!G3</f>
        <v>42430</v>
      </c>
      <c r="J2" s="82">
        <f>'Historical FS'!H3</f>
        <v>42795</v>
      </c>
      <c r="K2" s="82">
        <f>'Historical FS'!I3</f>
        <v>43160</v>
      </c>
      <c r="L2" s="82">
        <f>'Historical FS'!J3</f>
        <v>43525</v>
      </c>
      <c r="M2" s="82">
        <f>'Historical FS'!K3</f>
        <v>43891</v>
      </c>
      <c r="N2" s="82">
        <f>'Historical FS'!L3</f>
        <v>44256</v>
      </c>
      <c r="O2" s="82">
        <f>'Historical FS'!M3</f>
        <v>44621</v>
      </c>
      <c r="P2" s="83">
        <f>'Historical FS'!N3</f>
        <v>44986</v>
      </c>
      <c r="Q2" s="82">
        <f>P2+366</f>
        <v>45352</v>
      </c>
      <c r="R2" s="82">
        <f t="shared" ref="R2:W2" si="0">Q2+366</f>
        <v>45718</v>
      </c>
      <c r="S2" s="82">
        <f t="shared" si="0"/>
        <v>46084</v>
      </c>
      <c r="T2" s="82">
        <f t="shared" si="0"/>
        <v>46450</v>
      </c>
      <c r="U2" s="82">
        <f t="shared" si="0"/>
        <v>46816</v>
      </c>
      <c r="V2" s="82">
        <f t="shared" si="0"/>
        <v>47182</v>
      </c>
      <c r="W2" s="82">
        <f t="shared" si="0"/>
        <v>47548</v>
      </c>
    </row>
    <row r="3" spans="2:24" s="71" customFormat="1">
      <c r="B3" s="94"/>
      <c r="C3" s="94"/>
      <c r="D3" s="9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Q3" s="104"/>
      <c r="R3" s="104"/>
      <c r="S3" s="104"/>
      <c r="T3" s="104"/>
      <c r="U3" s="104"/>
      <c r="V3" s="104"/>
      <c r="W3" s="104"/>
    </row>
    <row r="4" spans="2:24">
      <c r="B4" s="115" t="s">
        <v>693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177"/>
      <c r="Q4" s="74"/>
      <c r="R4" s="74"/>
      <c r="S4" s="74"/>
      <c r="T4" s="74"/>
      <c r="U4" s="74"/>
      <c r="V4" s="74"/>
      <c r="W4" s="177"/>
    </row>
    <row r="5" spans="2:24">
      <c r="B5" s="165" t="s">
        <v>694</v>
      </c>
      <c r="C5" s="49"/>
      <c r="D5" s="49"/>
      <c r="E5" s="49"/>
      <c r="F5" s="49">
        <f>E9</f>
        <v>110</v>
      </c>
      <c r="G5" s="49">
        <f t="shared" ref="G5:W5" si="1">F9</f>
        <v>120</v>
      </c>
      <c r="H5" s="49">
        <f t="shared" si="1"/>
        <v>110</v>
      </c>
      <c r="I5" s="49">
        <f t="shared" si="1"/>
        <v>101</v>
      </c>
      <c r="J5" s="49">
        <f t="shared" si="1"/>
        <v>109</v>
      </c>
      <c r="K5" s="49">
        <f t="shared" si="1"/>
        <v>109</v>
      </c>
      <c r="L5" s="49">
        <f t="shared" si="1"/>
        <v>96</v>
      </c>
      <c r="M5" s="49">
        <f t="shared" si="1"/>
        <v>101</v>
      </c>
      <c r="N5" s="49">
        <f t="shared" si="1"/>
        <v>148</v>
      </c>
      <c r="O5" s="49">
        <f t="shared" si="1"/>
        <v>177</v>
      </c>
      <c r="P5" s="47">
        <f t="shared" si="1"/>
        <v>293</v>
      </c>
      <c r="Q5" s="49">
        <f t="shared" si="1"/>
        <v>341</v>
      </c>
      <c r="R5" s="52">
        <f t="shared" si="1"/>
        <v>370.5775047305313</v>
      </c>
      <c r="S5" s="52">
        <f t="shared" si="1"/>
        <v>426.4799589797841</v>
      </c>
      <c r="T5" s="52">
        <f t="shared" si="1"/>
        <v>514.88595010505082</v>
      </c>
      <c r="U5" s="52">
        <f t="shared" si="1"/>
        <v>633.05838046568806</v>
      </c>
      <c r="V5" s="52">
        <f t="shared" si="1"/>
        <v>786.0950097894065</v>
      </c>
      <c r="W5" s="196">
        <f t="shared" si="1"/>
        <v>981.96165885999108</v>
      </c>
    </row>
    <row r="6" spans="2:24">
      <c r="B6" s="165" t="s">
        <v>695</v>
      </c>
      <c r="C6" s="49"/>
      <c r="D6" s="49"/>
      <c r="E6" s="49"/>
      <c r="F6" s="49">
        <v>23</v>
      </c>
      <c r="G6" s="49">
        <v>33</v>
      </c>
      <c r="H6" s="49">
        <v>26</v>
      </c>
      <c r="I6" s="49">
        <v>32</v>
      </c>
      <c r="J6" s="49">
        <v>28</v>
      </c>
      <c r="K6" s="49">
        <v>11</v>
      </c>
      <c r="L6" s="49">
        <v>32</v>
      </c>
      <c r="M6" s="49">
        <v>89</v>
      </c>
      <c r="N6" s="49">
        <v>67</v>
      </c>
      <c r="O6" s="49">
        <v>156</v>
      </c>
      <c r="P6" s="47">
        <v>144</v>
      </c>
      <c r="Q6" s="52">
        <f>Q11*'P&amp;L'!Q4</f>
        <v>180.48751968281852</v>
      </c>
      <c r="R6" s="52">
        <f>R11*'P&amp;L'!R4</f>
        <v>233.39326818352936</v>
      </c>
      <c r="S6" s="52">
        <f>S11*'P&amp;L'!S4</f>
        <v>297.13114334910466</v>
      </c>
      <c r="T6" s="52">
        <f>T11*'P&amp;L'!T4</f>
        <v>378.30783084072351</v>
      </c>
      <c r="U6" s="52">
        <f>U11*'P&amp;L'!U4</f>
        <v>484.16096308759739</v>
      </c>
      <c r="V6" s="52">
        <f>V11*'P&amp;L'!V4</f>
        <v>617.48284976386503</v>
      </c>
      <c r="W6" s="196">
        <f>W11*'P&amp;L'!W4</f>
        <v>787.98536057651177</v>
      </c>
      <c r="X6" s="142" t="s">
        <v>833</v>
      </c>
    </row>
    <row r="7" spans="2:24">
      <c r="B7" s="165" t="s">
        <v>696</v>
      </c>
      <c r="C7" s="49"/>
      <c r="D7" s="49"/>
      <c r="E7" s="49"/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7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7">
        <v>0</v>
      </c>
      <c r="X7" s="209" t="s">
        <v>834</v>
      </c>
    </row>
    <row r="8" spans="2:24">
      <c r="B8" s="165" t="s">
        <v>623</v>
      </c>
      <c r="C8" s="49"/>
      <c r="D8" s="49"/>
      <c r="E8" s="49">
        <f>'P&amp;L'!E12</f>
        <v>21</v>
      </c>
      <c r="F8" s="49">
        <f>'P&amp;L'!F12</f>
        <v>24</v>
      </c>
      <c r="G8" s="49">
        <f>'P&amp;L'!G12</f>
        <v>35</v>
      </c>
      <c r="H8" s="49">
        <f>'P&amp;L'!H12</f>
        <v>25</v>
      </c>
      <c r="I8" s="49">
        <f>'P&amp;L'!I12</f>
        <v>23</v>
      </c>
      <c r="J8" s="49">
        <f>'P&amp;L'!J12</f>
        <v>27</v>
      </c>
      <c r="K8" s="49">
        <f>'P&amp;L'!K12</f>
        <v>25</v>
      </c>
      <c r="L8" s="49">
        <f>'P&amp;L'!L12</f>
        <v>25</v>
      </c>
      <c r="M8" s="49">
        <f>'P&amp;L'!M12</f>
        <v>43</v>
      </c>
      <c r="N8" s="49">
        <f>'P&amp;L'!N12</f>
        <v>44</v>
      </c>
      <c r="O8" s="49">
        <f>'P&amp;L'!O12</f>
        <v>55</v>
      </c>
      <c r="P8" s="47">
        <f>'P&amp;L'!P12</f>
        <v>81</v>
      </c>
      <c r="Q8" s="52">
        <f>(Q5+Q6-Q7)*Assumptions!Q8</f>
        <v>150.91001495228721</v>
      </c>
      <c r="R8" s="52">
        <f>(R5+R6-R7)*Assumptions!R8</f>
        <v>177.49081393427662</v>
      </c>
      <c r="S8" s="52">
        <f>(S5+S6-S7)*Assumptions!S8</f>
        <v>208.72515222383794</v>
      </c>
      <c r="T8" s="52">
        <f>(T5+T6-T7)*Assumptions!T8</f>
        <v>260.13540048008616</v>
      </c>
      <c r="U8" s="52">
        <f>(U5+U6-U7)*Assumptions!U8</f>
        <v>331.12433376387889</v>
      </c>
      <c r="V8" s="52">
        <f>(V5+V6-V7)*Assumptions!V8</f>
        <v>421.6162006932804</v>
      </c>
      <c r="W8" s="196">
        <f>(W5+W6-W7)*Assumptions!W8</f>
        <v>542.75579758546485</v>
      </c>
    </row>
    <row r="9" spans="2:24">
      <c r="B9" s="125" t="s">
        <v>697</v>
      </c>
      <c r="C9" s="126"/>
      <c r="D9" s="126"/>
      <c r="E9" s="126">
        <f>'Balance Sheet'!E36</f>
        <v>110</v>
      </c>
      <c r="F9" s="126">
        <f>'Balance Sheet'!F36</f>
        <v>120</v>
      </c>
      <c r="G9" s="126">
        <f>'Balance Sheet'!G36</f>
        <v>110</v>
      </c>
      <c r="H9" s="126">
        <f>'Balance Sheet'!H36</f>
        <v>101</v>
      </c>
      <c r="I9" s="126">
        <f>'Balance Sheet'!I36</f>
        <v>109</v>
      </c>
      <c r="J9" s="126">
        <f>'Balance Sheet'!J36</f>
        <v>109</v>
      </c>
      <c r="K9" s="126">
        <f>'Balance Sheet'!K36</f>
        <v>96</v>
      </c>
      <c r="L9" s="126">
        <f>'Balance Sheet'!L36</f>
        <v>101</v>
      </c>
      <c r="M9" s="126">
        <f>'Balance Sheet'!M36</f>
        <v>148</v>
      </c>
      <c r="N9" s="126">
        <f>'Balance Sheet'!N36</f>
        <v>177</v>
      </c>
      <c r="O9" s="126">
        <f>'Balance Sheet'!O36</f>
        <v>293</v>
      </c>
      <c r="P9" s="206">
        <f>'Balance Sheet'!P36</f>
        <v>341</v>
      </c>
      <c r="Q9" s="207">
        <f>Q5+Q6-Q7-Q8</f>
        <v>370.5775047305313</v>
      </c>
      <c r="R9" s="207">
        <f t="shared" ref="R9:W9" si="2">R5+R6-R7-R8</f>
        <v>426.4799589797841</v>
      </c>
      <c r="S9" s="207">
        <f t="shared" si="2"/>
        <v>514.88595010505082</v>
      </c>
      <c r="T9" s="207">
        <f t="shared" si="2"/>
        <v>633.05838046568806</v>
      </c>
      <c r="U9" s="207">
        <f t="shared" si="2"/>
        <v>786.0950097894065</v>
      </c>
      <c r="V9" s="207">
        <f t="shared" si="2"/>
        <v>981.96165885999108</v>
      </c>
      <c r="W9" s="208">
        <f t="shared" si="2"/>
        <v>1227.1912218510379</v>
      </c>
    </row>
    <row r="10" spans="2:24">
      <c r="P10" s="47"/>
    </row>
    <row r="11" spans="2:24">
      <c r="B11" s="125" t="s">
        <v>705</v>
      </c>
      <c r="C11" s="126"/>
      <c r="D11" s="126"/>
      <c r="E11" s="126"/>
      <c r="F11" s="136">
        <f>F6/'Historical FS'!D6</f>
        <v>3.8016528925619832E-2</v>
      </c>
      <c r="G11" s="136">
        <f>G6/'Historical FS'!E6</f>
        <v>4.2746113989637305E-2</v>
      </c>
      <c r="H11" s="136">
        <f>H6/'Historical FS'!F6</f>
        <v>3.0624263839811542E-2</v>
      </c>
      <c r="I11" s="136">
        <f>I6/'Historical FS'!G6</f>
        <v>2.9767441860465118E-2</v>
      </c>
      <c r="J11" s="136">
        <f>J6/'Historical FS'!H6</f>
        <v>2.2635408245755859E-2</v>
      </c>
      <c r="K11" s="136">
        <f>K6/'Historical FS'!I6</f>
        <v>7.9365079365079361E-3</v>
      </c>
      <c r="L11" s="136">
        <f>L6/'Historical FS'!J6</f>
        <v>2.0037570444583593E-2</v>
      </c>
      <c r="M11" s="136">
        <f>M6/'Historical FS'!K6</f>
        <v>5.5279503105590065E-2</v>
      </c>
      <c r="N11" s="136">
        <f>N6/'Historical FS'!L6</f>
        <v>3.6692223439211392E-2</v>
      </c>
      <c r="O11" s="136">
        <f>O6/'Historical FS'!M6</f>
        <v>6.3132335087009314E-2</v>
      </c>
      <c r="P11" s="137">
        <f>P6/'Historical FS'!N6</f>
        <v>4.5786963434022256E-2</v>
      </c>
      <c r="Q11" s="138">
        <f>MEDIAN(L11:P11)</f>
        <v>4.5786963434022256E-2</v>
      </c>
      <c r="R11" s="138">
        <f t="shared" ref="R11:W11" si="3">MEDIAN(M11:Q11)</f>
        <v>4.5786963434022256E-2</v>
      </c>
      <c r="S11" s="138">
        <f t="shared" si="3"/>
        <v>4.5786963434022256E-2</v>
      </c>
      <c r="T11" s="138">
        <f t="shared" si="3"/>
        <v>4.5786963434022256E-2</v>
      </c>
      <c r="U11" s="138">
        <f t="shared" si="3"/>
        <v>4.5786963434022256E-2</v>
      </c>
      <c r="V11" s="138">
        <f t="shared" si="3"/>
        <v>4.5786963434022256E-2</v>
      </c>
      <c r="W11" s="139">
        <f t="shared" si="3"/>
        <v>4.5786963434022256E-2</v>
      </c>
      <c r="X11" s="142" t="s">
        <v>817</v>
      </c>
    </row>
    <row r="12" spans="2:24">
      <c r="P12" s="74"/>
    </row>
    <row r="13" spans="2:24">
      <c r="P13" s="49"/>
    </row>
  </sheetData>
  <sheetProtection sheet="1" objects="1" scenarios="1"/>
  <customSheetViews>
    <customSheetView guid="{90B12C1D-6333-404A-B82C-8C3C024D71F8}" scale="80" showGridLines="0">
      <pane ySplit="2" topLeftCell="A3" activePane="bottomLeft" state="frozen"/>
      <selection pane="bottomLeft" activeCell="Q8" sqref="Q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4"/>
  <sheetViews>
    <sheetView showGridLines="0" workbookViewId="0">
      <selection activeCell="K8" sqref="K8"/>
    </sheetView>
  </sheetViews>
  <sheetFormatPr defaultRowHeight="14.4"/>
  <cols>
    <col min="1" max="1" width="1.88671875" customWidth="1"/>
    <col min="2" max="2" width="16.5546875" customWidth="1"/>
    <col min="3" max="3" width="9.5546875" customWidth="1"/>
    <col min="7" max="7" width="13.5546875" bestFit="1" customWidth="1"/>
    <col min="8" max="8" width="10.44140625" bestFit="1" customWidth="1"/>
    <col min="9" max="9" width="8.21875" customWidth="1"/>
    <col min="12" max="12" width="17.44140625" bestFit="1" customWidth="1"/>
    <col min="13" max="13" width="18.21875" bestFit="1" customWidth="1"/>
    <col min="14" max="14" width="13.44140625" bestFit="1" customWidth="1"/>
    <col min="15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.109375" bestFit="1" customWidth="1"/>
  </cols>
  <sheetData>
    <row r="1" spans="2:20">
      <c r="B1" s="80" t="s">
        <v>804</v>
      </c>
      <c r="C1" s="19"/>
      <c r="D1" s="19"/>
      <c r="E1" s="19"/>
      <c r="F1" s="19"/>
      <c r="G1" s="19"/>
      <c r="H1" s="19"/>
      <c r="I1" s="19"/>
      <c r="L1" s="80" t="s">
        <v>776</v>
      </c>
      <c r="M1" s="19"/>
      <c r="N1" s="19"/>
      <c r="O1" s="19"/>
    </row>
    <row r="2" spans="2:20" ht="15" thickBot="1">
      <c r="B2" s="42" t="s">
        <v>731</v>
      </c>
      <c r="C2" s="43"/>
      <c r="D2" s="43"/>
      <c r="E2" s="43"/>
      <c r="F2" s="43"/>
      <c r="G2" s="43" t="s">
        <v>815</v>
      </c>
      <c r="H2" s="43"/>
      <c r="L2" s="169"/>
      <c r="M2" s="175"/>
      <c r="N2" s="175"/>
      <c r="O2" s="172"/>
    </row>
    <row r="3" spans="2:20" ht="15" thickBot="1">
      <c r="B3" s="143" t="s">
        <v>0</v>
      </c>
      <c r="C3" s="144" t="s">
        <v>733</v>
      </c>
      <c r="D3" s="144" t="s">
        <v>734</v>
      </c>
      <c r="E3" s="59" t="s">
        <v>732</v>
      </c>
      <c r="F3" s="64" t="s">
        <v>740</v>
      </c>
      <c r="G3" s="143" t="s">
        <v>0</v>
      </c>
      <c r="H3" s="144" t="s">
        <v>733</v>
      </c>
      <c r="I3" s="144" t="s">
        <v>734</v>
      </c>
      <c r="L3" s="166" t="s">
        <v>771</v>
      </c>
      <c r="M3" s="167">
        <f>F4</f>
        <v>4.5475043760135885E-2</v>
      </c>
      <c r="N3" s="168" t="s">
        <v>770</v>
      </c>
      <c r="O3" s="47"/>
    </row>
    <row r="4" spans="2:20" ht="15" thickBot="1">
      <c r="B4" s="145" t="s">
        <v>824</v>
      </c>
      <c r="C4" s="62">
        <v>7598.5</v>
      </c>
      <c r="D4" s="63">
        <v>1.6000000000000001E-3</v>
      </c>
      <c r="F4">
        <f>SLOPE(E5:E354,I4:I353)</f>
        <v>4.5475043760135885E-2</v>
      </c>
      <c r="G4" s="145" t="s">
        <v>819</v>
      </c>
      <c r="H4" s="62">
        <v>18972.099999999999</v>
      </c>
      <c r="I4" s="63">
        <v>8.2000000000000007E-3</v>
      </c>
      <c r="L4" s="165" t="s">
        <v>766</v>
      </c>
      <c r="M4" s="167">
        <f>M26</f>
        <v>4.5475043760136002E-2</v>
      </c>
      <c r="N4" s="168" t="s">
        <v>768</v>
      </c>
      <c r="O4" s="47"/>
    </row>
    <row r="5" spans="2:20" ht="15" thickBot="1">
      <c r="B5" s="145" t="s">
        <v>819</v>
      </c>
      <c r="C5" s="62">
        <v>7586.15</v>
      </c>
      <c r="D5" s="63">
        <v>5.3E-3</v>
      </c>
      <c r="E5" s="44">
        <f>C4/C5-1</f>
        <v>1.6279667552052679E-3</v>
      </c>
      <c r="F5" s="69"/>
      <c r="G5" s="145" t="s">
        <v>820</v>
      </c>
      <c r="H5" s="62">
        <v>18817.400000000001</v>
      </c>
      <c r="I5" s="63">
        <v>6.7999999999999996E-3</v>
      </c>
      <c r="L5" s="169" t="s">
        <v>767</v>
      </c>
      <c r="M5" s="170">
        <f>_xlfn.COVARIANCE.S(E5:E354,I4:I353)/_xlfn.VAR.S(I4:I353)</f>
        <v>4.5475043760135898E-2</v>
      </c>
      <c r="N5" s="171" t="s">
        <v>769</v>
      </c>
      <c r="O5" s="172"/>
    </row>
    <row r="6" spans="2:20" ht="15" thickBot="1">
      <c r="B6" s="145" t="s">
        <v>820</v>
      </c>
      <c r="C6" s="62">
        <v>7546.2</v>
      </c>
      <c r="D6" s="63">
        <v>5.1000000000000004E-3</v>
      </c>
      <c r="E6" s="44">
        <f t="shared" ref="E6:E69" si="0">C5/C6-1</f>
        <v>5.2940552861042711E-3</v>
      </c>
      <c r="G6" s="145" t="s">
        <v>821</v>
      </c>
      <c r="H6" s="62">
        <v>18691.2</v>
      </c>
      <c r="I6" s="63">
        <v>1.4E-3</v>
      </c>
    </row>
    <row r="7" spans="2:20" ht="15" thickBot="1">
      <c r="B7" s="145" t="s">
        <v>821</v>
      </c>
      <c r="C7" s="62">
        <v>7507.75</v>
      </c>
      <c r="D7" s="63">
        <v>3.3999999999999998E-3</v>
      </c>
      <c r="E7" s="44">
        <f t="shared" si="0"/>
        <v>5.1213745796010457E-3</v>
      </c>
      <c r="G7" s="145" t="s">
        <v>735</v>
      </c>
      <c r="H7" s="60">
        <v>18665.5</v>
      </c>
      <c r="I7" s="61">
        <v>-5.5999999999999999E-3</v>
      </c>
    </row>
    <row r="8" spans="2:20" ht="15" thickBot="1">
      <c r="B8" s="145" t="s">
        <v>735</v>
      </c>
      <c r="C8" s="60">
        <v>7481.95</v>
      </c>
      <c r="D8" s="61">
        <v>-2.4199999999999999E-2</v>
      </c>
      <c r="E8" s="44">
        <f t="shared" si="0"/>
        <v>3.4482989060338198E-3</v>
      </c>
      <c r="G8" s="145" t="s">
        <v>736</v>
      </c>
      <c r="H8" s="60">
        <v>18771.25</v>
      </c>
      <c r="I8" s="61">
        <v>-4.4999999999999997E-3</v>
      </c>
    </row>
    <row r="9" spans="2:20" ht="15" thickBot="1">
      <c r="B9" s="145" t="s">
        <v>825</v>
      </c>
      <c r="C9" s="60">
        <v>7667.25</v>
      </c>
      <c r="D9" s="61">
        <v>-1.5900000000000001E-2</v>
      </c>
      <c r="E9" s="44">
        <f t="shared" si="0"/>
        <v>-2.4167726368645837E-2</v>
      </c>
      <c r="G9" s="145" t="s">
        <v>737</v>
      </c>
      <c r="H9" s="62">
        <v>18856.849999999999</v>
      </c>
      <c r="I9" s="63">
        <v>2.0999999999999999E-3</v>
      </c>
      <c r="L9" s="162" t="s">
        <v>741</v>
      </c>
      <c r="M9" s="163"/>
      <c r="N9" s="163"/>
      <c r="O9" s="163"/>
      <c r="P9" s="163"/>
      <c r="Q9" s="163"/>
      <c r="R9" s="163"/>
      <c r="S9" s="163"/>
      <c r="T9" s="164"/>
    </row>
    <row r="10" spans="2:20" ht="15" thickBot="1">
      <c r="B10" s="145" t="s">
        <v>737</v>
      </c>
      <c r="C10" s="62">
        <v>7790.75</v>
      </c>
      <c r="D10" s="63">
        <v>2.5999999999999999E-3</v>
      </c>
      <c r="E10" s="44">
        <f t="shared" si="0"/>
        <v>-1.5852132336424574E-2</v>
      </c>
      <c r="G10" s="145" t="s">
        <v>2</v>
      </c>
      <c r="H10" s="62">
        <v>18816.7</v>
      </c>
      <c r="I10" s="63">
        <v>3.3E-3</v>
      </c>
      <c r="L10" s="154"/>
      <c r="M10" s="49"/>
      <c r="N10" s="49"/>
      <c r="O10" s="49"/>
      <c r="P10" s="49"/>
      <c r="Q10" s="49"/>
      <c r="R10" s="49"/>
      <c r="S10" s="49"/>
      <c r="T10" s="53"/>
    </row>
    <row r="11" spans="2:20" ht="15" thickBot="1">
      <c r="B11" s="145" t="s">
        <v>2</v>
      </c>
      <c r="C11" s="62">
        <v>7770.45</v>
      </c>
      <c r="D11" s="63">
        <v>1.1299999999999999E-2</v>
      </c>
      <c r="E11" s="44">
        <f t="shared" si="0"/>
        <v>2.6124613117644024E-3</v>
      </c>
      <c r="G11" s="145" t="s">
        <v>3</v>
      </c>
      <c r="H11" s="60">
        <v>18755.45</v>
      </c>
      <c r="I11" s="61">
        <v>-3.7000000000000002E-3</v>
      </c>
      <c r="L11" s="155" t="s">
        <v>742</v>
      </c>
      <c r="M11" s="68"/>
      <c r="N11" s="154"/>
      <c r="O11" s="49"/>
      <c r="P11" s="49"/>
      <c r="Q11" s="49"/>
      <c r="R11" s="49"/>
      <c r="S11" s="49"/>
      <c r="T11" s="53"/>
    </row>
    <row r="12" spans="2:20" ht="15" thickBot="1">
      <c r="B12" s="145" t="s">
        <v>3</v>
      </c>
      <c r="C12" s="62">
        <v>7683.25</v>
      </c>
      <c r="D12" s="63">
        <v>5.5999999999999999E-3</v>
      </c>
      <c r="E12" s="44">
        <f t="shared" si="0"/>
        <v>1.1349363875963858E-2</v>
      </c>
      <c r="G12" s="145" t="s">
        <v>4</v>
      </c>
      <c r="H12" s="62">
        <v>18826</v>
      </c>
      <c r="I12" s="63">
        <v>7.4000000000000003E-3</v>
      </c>
      <c r="L12" s="156" t="s">
        <v>743</v>
      </c>
      <c r="M12" s="65">
        <v>1.8444303033320772E-2</v>
      </c>
      <c r="N12" s="154"/>
      <c r="O12" s="49"/>
      <c r="P12" s="49"/>
      <c r="Q12" s="49"/>
      <c r="R12" s="49"/>
      <c r="S12" s="49"/>
      <c r="T12" s="53"/>
    </row>
    <row r="13" spans="2:20" ht="15" thickBot="1">
      <c r="B13" s="145" t="s">
        <v>4</v>
      </c>
      <c r="C13" s="60">
        <v>7640.2</v>
      </c>
      <c r="D13" s="61">
        <v>-1.8800000000000001E-2</v>
      </c>
      <c r="E13" s="44">
        <f t="shared" si="0"/>
        <v>5.6346692494961825E-3</v>
      </c>
      <c r="G13" s="145" t="s">
        <v>5</v>
      </c>
      <c r="H13" s="60">
        <v>18688.099999999999</v>
      </c>
      <c r="I13" s="61">
        <v>-3.5999999999999999E-3</v>
      </c>
      <c r="L13" s="156" t="s">
        <v>744</v>
      </c>
      <c r="M13" s="65">
        <v>3.4019231438496577E-4</v>
      </c>
      <c r="N13" s="154"/>
      <c r="O13" s="49"/>
      <c r="P13" s="49"/>
      <c r="Q13" s="49"/>
      <c r="R13" s="49"/>
      <c r="S13" s="49"/>
      <c r="T13" s="53"/>
    </row>
    <row r="14" spans="2:20" ht="15" thickBot="1">
      <c r="B14" s="145" t="s">
        <v>5</v>
      </c>
      <c r="C14" s="62">
        <v>7786.55</v>
      </c>
      <c r="D14" s="63">
        <v>4.7000000000000002E-3</v>
      </c>
      <c r="E14" s="44">
        <f t="shared" si="0"/>
        <v>-1.8795230236754445E-2</v>
      </c>
      <c r="G14" s="145" t="s">
        <v>6</v>
      </c>
      <c r="H14" s="62">
        <v>18755.900000000001</v>
      </c>
      <c r="I14" s="63">
        <v>2.0999999999999999E-3</v>
      </c>
      <c r="L14" s="156" t="s">
        <v>745</v>
      </c>
      <c r="M14" s="65">
        <v>-2.5323933398840428E-3</v>
      </c>
      <c r="N14" s="154"/>
      <c r="O14" s="49"/>
      <c r="P14" s="49"/>
      <c r="Q14" s="49"/>
      <c r="R14" s="49"/>
      <c r="S14" s="49"/>
      <c r="T14" s="53"/>
    </row>
    <row r="15" spans="2:20" ht="15" thickBot="1">
      <c r="B15" s="145" t="s">
        <v>6</v>
      </c>
      <c r="C15" s="60">
        <v>7749.9</v>
      </c>
      <c r="D15" s="61">
        <v>-1.2999999999999999E-2</v>
      </c>
      <c r="E15" s="44">
        <f t="shared" si="0"/>
        <v>4.7290932786230311E-3</v>
      </c>
      <c r="G15" s="145" t="s">
        <v>7</v>
      </c>
      <c r="H15" s="62">
        <v>18716.150000000001</v>
      </c>
      <c r="I15" s="63">
        <v>6.1999999999999998E-3</v>
      </c>
      <c r="L15" s="156" t="s">
        <v>746</v>
      </c>
      <c r="M15" s="65">
        <v>2.3740997451346651E-2</v>
      </c>
      <c r="N15" s="154"/>
      <c r="O15" s="49"/>
      <c r="P15" s="49"/>
      <c r="Q15" s="49"/>
      <c r="R15" s="49"/>
      <c r="S15" s="49"/>
      <c r="T15" s="53"/>
    </row>
    <row r="16" spans="2:20" ht="15" thickBot="1">
      <c r="B16" s="145" t="s">
        <v>7</v>
      </c>
      <c r="C16" s="60">
        <v>7852</v>
      </c>
      <c r="D16" s="61">
        <v>-8.0000000000000004E-4</v>
      </c>
      <c r="E16" s="44">
        <f t="shared" si="0"/>
        <v>-1.3003056546102898E-2</v>
      </c>
      <c r="G16" s="145" t="s">
        <v>8</v>
      </c>
      <c r="H16" s="62">
        <v>18601.5</v>
      </c>
      <c r="I16" s="63">
        <v>2.0999999999999999E-3</v>
      </c>
      <c r="L16" s="157" t="s">
        <v>747</v>
      </c>
      <c r="M16" s="66">
        <v>350</v>
      </c>
      <c r="N16" s="154"/>
      <c r="O16" s="49"/>
      <c r="P16" s="49"/>
      <c r="Q16" s="49"/>
      <c r="R16" s="49"/>
      <c r="S16" s="49"/>
      <c r="T16" s="53"/>
    </row>
    <row r="17" spans="2:20" ht="15" thickBot="1">
      <c r="B17" s="145" t="s">
        <v>8</v>
      </c>
      <c r="C17" s="62">
        <v>7858.5</v>
      </c>
      <c r="D17" s="63">
        <v>5.1999999999999998E-3</v>
      </c>
      <c r="E17" s="44">
        <f t="shared" si="0"/>
        <v>-8.2712985938793171E-4</v>
      </c>
      <c r="G17" s="145" t="s">
        <v>9</v>
      </c>
      <c r="H17" s="60">
        <v>18563.400000000001</v>
      </c>
      <c r="I17" s="61">
        <v>-3.8E-3</v>
      </c>
      <c r="L17" s="154"/>
      <c r="M17" s="49"/>
      <c r="N17" s="49"/>
      <c r="O17" s="49"/>
      <c r="P17" s="49"/>
      <c r="Q17" s="49"/>
      <c r="R17" s="49"/>
      <c r="S17" s="49"/>
      <c r="T17" s="53"/>
    </row>
    <row r="18" spans="2:20" ht="15" thickBot="1">
      <c r="B18" s="145" t="s">
        <v>9</v>
      </c>
      <c r="C18" s="60">
        <v>7817.6</v>
      </c>
      <c r="D18" s="61">
        <v>-3.3999999999999998E-3</v>
      </c>
      <c r="E18" s="44">
        <f t="shared" si="0"/>
        <v>5.2317846909537558E-3</v>
      </c>
      <c r="G18" s="145" t="s">
        <v>10</v>
      </c>
      <c r="H18" s="60">
        <v>18634.55</v>
      </c>
      <c r="I18" s="61">
        <v>-4.8999999999999998E-3</v>
      </c>
      <c r="L18" s="154" t="s">
        <v>748</v>
      </c>
      <c r="M18" s="49"/>
      <c r="N18" s="49"/>
      <c r="O18" s="49"/>
      <c r="P18" s="49"/>
      <c r="Q18" s="49"/>
      <c r="R18" s="49"/>
      <c r="S18" s="49"/>
      <c r="T18" s="53"/>
    </row>
    <row r="19" spans="2:20" ht="15" thickBot="1">
      <c r="B19" s="145" t="s">
        <v>10</v>
      </c>
      <c r="C19" s="62">
        <v>7844.65</v>
      </c>
      <c r="D19" s="63">
        <v>1.9699999999999999E-2</v>
      </c>
      <c r="E19" s="44">
        <f t="shared" si="0"/>
        <v>-3.4482099265102928E-3</v>
      </c>
      <c r="G19" s="145" t="s">
        <v>11</v>
      </c>
      <c r="H19" s="62">
        <v>18726.400000000001</v>
      </c>
      <c r="I19" s="63">
        <v>6.7999999999999996E-3</v>
      </c>
      <c r="L19" s="158"/>
      <c r="M19" s="67" t="s">
        <v>753</v>
      </c>
      <c r="N19" s="67" t="s">
        <v>754</v>
      </c>
      <c r="O19" s="67" t="s">
        <v>755</v>
      </c>
      <c r="P19" s="67" t="s">
        <v>756</v>
      </c>
      <c r="Q19" s="67" t="s">
        <v>757</v>
      </c>
      <c r="R19" s="173"/>
      <c r="S19" s="173"/>
      <c r="T19" s="174"/>
    </row>
    <row r="20" spans="2:20" ht="15" thickBot="1">
      <c r="B20" s="145" t="s">
        <v>11</v>
      </c>
      <c r="C20" s="62">
        <v>7693.05</v>
      </c>
      <c r="D20" s="63">
        <v>1.1599999999999999E-2</v>
      </c>
      <c r="E20" s="44">
        <f t="shared" si="0"/>
        <v>1.9706098361508051E-2</v>
      </c>
      <c r="G20" s="145" t="s">
        <v>12</v>
      </c>
      <c r="H20" s="62">
        <v>18599</v>
      </c>
      <c r="I20" s="63">
        <v>2.9999999999999997E-4</v>
      </c>
      <c r="L20" s="156" t="s">
        <v>749</v>
      </c>
      <c r="M20" s="65">
        <v>1</v>
      </c>
      <c r="N20" s="65">
        <v>6.6749717704872591E-5</v>
      </c>
      <c r="O20" s="65">
        <v>6.6749717704872591E-5</v>
      </c>
      <c r="P20" s="65">
        <v>0.1184272134337923</v>
      </c>
      <c r="Q20" s="65">
        <v>0.730954451429497</v>
      </c>
      <c r="R20" s="49"/>
      <c r="S20" s="49"/>
      <c r="T20" s="53"/>
    </row>
    <row r="21" spans="2:20" ht="15" thickBot="1">
      <c r="B21" s="145" t="s">
        <v>12</v>
      </c>
      <c r="C21" s="60">
        <v>7604.5</v>
      </c>
      <c r="D21" s="61">
        <v>-1.2200000000000001E-2</v>
      </c>
      <c r="E21" s="44">
        <f t="shared" si="0"/>
        <v>1.1644421066473898E-2</v>
      </c>
      <c r="G21" s="145" t="s">
        <v>13</v>
      </c>
      <c r="H21" s="62">
        <v>18593.849999999999</v>
      </c>
      <c r="I21" s="63">
        <v>3.2000000000000002E-3</v>
      </c>
      <c r="L21" s="156" t="s">
        <v>750</v>
      </c>
      <c r="M21" s="65">
        <v>348</v>
      </c>
      <c r="N21" s="65">
        <v>0.19614496607472715</v>
      </c>
      <c r="O21" s="65">
        <v>5.6363495998484816E-4</v>
      </c>
      <c r="P21" s="65"/>
      <c r="Q21" s="65"/>
      <c r="R21" s="49"/>
      <c r="S21" s="49"/>
      <c r="T21" s="53"/>
    </row>
    <row r="22" spans="2:20" ht="15" thickBot="1">
      <c r="B22" s="145" t="s">
        <v>13</v>
      </c>
      <c r="C22" s="62">
        <v>7698.15</v>
      </c>
      <c r="D22" s="63">
        <v>2.9999999999999997E-4</v>
      </c>
      <c r="E22" s="44">
        <f t="shared" si="0"/>
        <v>-1.2165260484661822E-2</v>
      </c>
      <c r="G22" s="145" t="s">
        <v>14</v>
      </c>
      <c r="H22" s="62">
        <v>18534.099999999999</v>
      </c>
      <c r="I22" s="63">
        <v>2.5000000000000001E-3</v>
      </c>
      <c r="L22" s="157" t="s">
        <v>751</v>
      </c>
      <c r="M22" s="66">
        <v>349</v>
      </c>
      <c r="N22" s="66">
        <v>0.19621171579243202</v>
      </c>
      <c r="O22" s="66"/>
      <c r="P22" s="66"/>
      <c r="Q22" s="66"/>
      <c r="R22" s="49"/>
      <c r="S22" s="49"/>
      <c r="T22" s="53"/>
    </row>
    <row r="23" spans="2:20" ht="15" thickBot="1">
      <c r="B23" s="145" t="s">
        <v>14</v>
      </c>
      <c r="C23" s="62">
        <v>7695.95</v>
      </c>
      <c r="D23" s="63">
        <v>8.0000000000000002E-3</v>
      </c>
      <c r="E23" s="44">
        <f t="shared" si="0"/>
        <v>2.85864643091438E-4</v>
      </c>
      <c r="G23" s="145" t="s">
        <v>15</v>
      </c>
      <c r="H23" s="60">
        <v>18487.75</v>
      </c>
      <c r="I23" s="61">
        <v>-2.5000000000000001E-3</v>
      </c>
      <c r="L23" s="154"/>
      <c r="M23" s="49"/>
      <c r="N23" s="49"/>
      <c r="O23" s="49"/>
      <c r="P23" s="49"/>
      <c r="Q23" s="49"/>
      <c r="R23" s="163"/>
      <c r="S23" s="163"/>
      <c r="T23" s="164"/>
    </row>
    <row r="24" spans="2:20" ht="15" thickBot="1">
      <c r="B24" s="145" t="s">
        <v>15</v>
      </c>
      <c r="C24" s="62">
        <v>7634.5</v>
      </c>
      <c r="D24" s="63">
        <v>2.87E-2</v>
      </c>
      <c r="E24" s="44">
        <f t="shared" si="0"/>
        <v>8.0489881459164803E-3</v>
      </c>
      <c r="G24" s="145" t="s">
        <v>16</v>
      </c>
      <c r="H24" s="60">
        <v>18534.400000000001</v>
      </c>
      <c r="I24" s="61">
        <v>-5.3E-3</v>
      </c>
      <c r="L24" s="158"/>
      <c r="M24" s="67" t="s">
        <v>758</v>
      </c>
      <c r="N24" s="67" t="s">
        <v>746</v>
      </c>
      <c r="O24" s="67" t="s">
        <v>759</v>
      </c>
      <c r="P24" s="67" t="s">
        <v>760</v>
      </c>
      <c r="Q24" s="67" t="s">
        <v>761</v>
      </c>
      <c r="R24" s="67" t="s">
        <v>762</v>
      </c>
      <c r="S24" s="67" t="s">
        <v>763</v>
      </c>
      <c r="T24" s="159" t="s">
        <v>764</v>
      </c>
    </row>
    <row r="25" spans="2:20" ht="15" thickBot="1">
      <c r="B25" s="145" t="s">
        <v>16</v>
      </c>
      <c r="C25" s="60">
        <v>7421.55</v>
      </c>
      <c r="D25" s="61">
        <v>-1E-4</v>
      </c>
      <c r="E25" s="44">
        <f t="shared" si="0"/>
        <v>2.8693466998133799E-2</v>
      </c>
      <c r="G25" s="145" t="s">
        <v>17</v>
      </c>
      <c r="H25" s="62">
        <v>18633.849999999999</v>
      </c>
      <c r="I25" s="63">
        <v>1.9E-3</v>
      </c>
      <c r="L25" s="156" t="s">
        <v>752</v>
      </c>
      <c r="M25" s="65">
        <v>2.5855109632396501E-4</v>
      </c>
      <c r="N25" s="65">
        <v>1.2698263099984804E-3</v>
      </c>
      <c r="O25" s="65">
        <v>0.20361138707566581</v>
      </c>
      <c r="P25" s="65">
        <v>0.83877620322203594</v>
      </c>
      <c r="Q25" s="65">
        <v>-2.238948652718847E-3</v>
      </c>
      <c r="R25" s="65">
        <v>2.7560508453667769E-3</v>
      </c>
      <c r="S25" s="65">
        <v>-2.238948652718847E-3</v>
      </c>
      <c r="T25" s="160">
        <v>2.7560508453667769E-3</v>
      </c>
    </row>
    <row r="26" spans="2:20" ht="15" thickBot="1">
      <c r="B26" s="145" t="s">
        <v>17</v>
      </c>
      <c r="C26" s="60">
        <v>7422</v>
      </c>
      <c r="D26" s="61">
        <v>-9.7000000000000003E-3</v>
      </c>
      <c r="E26" s="44">
        <f t="shared" si="0"/>
        <v>-6.0630557801144569E-5</v>
      </c>
      <c r="G26" s="145" t="s">
        <v>738</v>
      </c>
      <c r="H26" s="62">
        <v>18598.650000000001</v>
      </c>
      <c r="I26" s="63">
        <v>5.4000000000000003E-3</v>
      </c>
      <c r="L26" s="157" t="s">
        <v>765</v>
      </c>
      <c r="M26" s="66">
        <v>4.5475043760136002E-2</v>
      </c>
      <c r="N26" s="66">
        <v>0.13214397614800247</v>
      </c>
      <c r="O26" s="66">
        <v>0.34413255212786648</v>
      </c>
      <c r="P26" s="66">
        <v>0.73095445142922788</v>
      </c>
      <c r="Q26" s="66">
        <v>-0.21442628657814505</v>
      </c>
      <c r="R26" s="66">
        <v>0.30537637409841706</v>
      </c>
      <c r="S26" s="66">
        <v>-0.21442628657814505</v>
      </c>
      <c r="T26" s="161">
        <v>0.30537637409841706</v>
      </c>
    </row>
    <row r="27" spans="2:20" ht="15" thickBot="1">
      <c r="B27" s="145" t="s">
        <v>738</v>
      </c>
      <c r="C27" s="62">
        <v>7494.95</v>
      </c>
      <c r="D27" s="63">
        <v>3.7000000000000002E-3</v>
      </c>
      <c r="E27" s="44">
        <f t="shared" si="0"/>
        <v>-9.7332203683813123E-3</v>
      </c>
      <c r="G27" s="145" t="s">
        <v>18</v>
      </c>
      <c r="H27" s="62">
        <v>18499.349999999999</v>
      </c>
      <c r="I27" s="63">
        <v>9.7000000000000003E-3</v>
      </c>
    </row>
    <row r="28" spans="2:20" ht="15" thickBot="1">
      <c r="B28" s="145" t="s">
        <v>18</v>
      </c>
      <c r="C28" s="62">
        <v>7467.1</v>
      </c>
      <c r="D28" s="63">
        <v>2.8400000000000002E-2</v>
      </c>
      <c r="E28" s="44">
        <f t="shared" si="0"/>
        <v>3.7296942588151971E-3</v>
      </c>
      <c r="G28" s="145" t="s">
        <v>19</v>
      </c>
      <c r="H28" s="62">
        <v>18321.150000000001</v>
      </c>
      <c r="I28" s="63">
        <v>2E-3</v>
      </c>
    </row>
    <row r="29" spans="2:20" ht="15" thickBot="1">
      <c r="B29" s="145" t="s">
        <v>19</v>
      </c>
      <c r="C29" s="62">
        <v>7261</v>
      </c>
      <c r="D29" s="63">
        <v>3.2500000000000001E-2</v>
      </c>
      <c r="E29" s="44">
        <f t="shared" si="0"/>
        <v>2.8384520038562178E-2</v>
      </c>
      <c r="G29" s="145" t="s">
        <v>20</v>
      </c>
      <c r="H29" s="60">
        <v>18285.400000000001</v>
      </c>
      <c r="I29" s="61">
        <v>-3.3999999999999998E-3</v>
      </c>
    </row>
    <row r="30" spans="2:20" ht="15" thickBot="1">
      <c r="B30" s="145" t="s">
        <v>20</v>
      </c>
      <c r="C30" s="62">
        <v>7032.45</v>
      </c>
      <c r="D30" s="63">
        <v>1.2999999999999999E-3</v>
      </c>
      <c r="E30" s="44">
        <f t="shared" si="0"/>
        <v>3.2499342334463943E-2</v>
      </c>
      <c r="G30" s="145" t="s">
        <v>21</v>
      </c>
      <c r="H30" s="62">
        <v>18348</v>
      </c>
      <c r="I30" s="63">
        <v>1.8E-3</v>
      </c>
    </row>
    <row r="31" spans="2:20" ht="15" thickBot="1">
      <c r="B31" s="145" t="s">
        <v>21</v>
      </c>
      <c r="C31" s="62">
        <v>7023.05</v>
      </c>
      <c r="D31" s="63">
        <v>1.3299999999999999E-2</v>
      </c>
      <c r="E31" s="44">
        <f t="shared" si="0"/>
        <v>1.3384498188109273E-3</v>
      </c>
      <c r="G31" s="145" t="s">
        <v>22</v>
      </c>
      <c r="H31" s="62">
        <v>18314.400000000001</v>
      </c>
      <c r="I31" s="63">
        <v>6.1000000000000004E-3</v>
      </c>
    </row>
    <row r="32" spans="2:20" ht="15" thickBot="1">
      <c r="B32" s="145" t="s">
        <v>22</v>
      </c>
      <c r="C32" s="60">
        <v>6931</v>
      </c>
      <c r="D32" s="61">
        <v>-1.37E-2</v>
      </c>
      <c r="E32" s="44">
        <f t="shared" si="0"/>
        <v>1.3280911845332533E-2</v>
      </c>
      <c r="G32" s="145" t="s">
        <v>23</v>
      </c>
      <c r="H32" s="62">
        <v>18203.400000000001</v>
      </c>
      <c r="I32" s="63">
        <v>4.1000000000000003E-3</v>
      </c>
    </row>
    <row r="33" spans="2:9" ht="15" thickBot="1">
      <c r="B33" s="145" t="s">
        <v>23</v>
      </c>
      <c r="C33" s="62">
        <v>7027.35</v>
      </c>
      <c r="D33" s="63">
        <v>4.4999999999999997E-3</v>
      </c>
      <c r="E33" s="44">
        <f t="shared" si="0"/>
        <v>-1.3710715988246025E-2</v>
      </c>
      <c r="G33" s="145" t="s">
        <v>739</v>
      </c>
      <c r="H33" s="60">
        <v>18129.95</v>
      </c>
      <c r="I33" s="61">
        <v>-2.8E-3</v>
      </c>
    </row>
    <row r="34" spans="2:9" ht="15" thickBot="1">
      <c r="B34" s="145" t="s">
        <v>739</v>
      </c>
      <c r="C34" s="60">
        <v>6995.6</v>
      </c>
      <c r="D34" s="61">
        <v>-1.46E-2</v>
      </c>
      <c r="E34" s="44">
        <f t="shared" si="0"/>
        <v>4.538567099319657E-3</v>
      </c>
      <c r="G34" s="145" t="s">
        <v>24</v>
      </c>
      <c r="H34" s="60">
        <v>18181.75</v>
      </c>
      <c r="I34" s="61">
        <v>-5.7000000000000002E-3</v>
      </c>
    </row>
    <row r="35" spans="2:9" ht="15" thickBot="1">
      <c r="B35" s="145" t="s">
        <v>826</v>
      </c>
      <c r="C35" s="60">
        <v>7099.15</v>
      </c>
      <c r="D35" s="61">
        <v>-2.3E-3</v>
      </c>
      <c r="E35" s="44">
        <f t="shared" si="0"/>
        <v>-1.4586253283843775E-2</v>
      </c>
      <c r="G35" s="145" t="s">
        <v>25</v>
      </c>
      <c r="H35" s="60">
        <v>18286.5</v>
      </c>
      <c r="I35" s="61">
        <v>-6.1000000000000004E-3</v>
      </c>
    </row>
    <row r="36" spans="2:9" ht="15" thickBot="1">
      <c r="B36" s="145" t="s">
        <v>25</v>
      </c>
      <c r="C36" s="62">
        <v>7115.7</v>
      </c>
      <c r="D36" s="63">
        <v>1.2E-2</v>
      </c>
      <c r="E36" s="44">
        <f t="shared" si="0"/>
        <v>-2.3258428545329668E-3</v>
      </c>
      <c r="G36" s="145" t="s">
        <v>26</v>
      </c>
      <c r="H36" s="62">
        <v>18398.849999999999</v>
      </c>
      <c r="I36" s="63">
        <v>4.5999999999999999E-3</v>
      </c>
    </row>
    <row r="37" spans="2:9" ht="15" thickBot="1">
      <c r="B37" s="145" t="s">
        <v>26</v>
      </c>
      <c r="C37" s="60">
        <v>7031.6</v>
      </c>
      <c r="D37" s="61">
        <v>-6.6E-3</v>
      </c>
      <c r="E37" s="44">
        <f t="shared" si="0"/>
        <v>1.1960293532055299E-2</v>
      </c>
      <c r="G37" s="145" t="s">
        <v>27</v>
      </c>
      <c r="H37" s="62">
        <v>18314.8</v>
      </c>
      <c r="I37" s="63">
        <v>1E-3</v>
      </c>
    </row>
    <row r="38" spans="2:9" ht="15" thickBot="1">
      <c r="B38" s="145" t="s">
        <v>27</v>
      </c>
      <c r="C38" s="60">
        <v>7078.6</v>
      </c>
      <c r="D38" s="61">
        <v>-1.66E-2</v>
      </c>
      <c r="E38" s="44">
        <f t="shared" si="0"/>
        <v>-6.6397310202582771E-3</v>
      </c>
      <c r="G38" s="145" t="s">
        <v>28</v>
      </c>
      <c r="H38" s="60">
        <v>18297</v>
      </c>
      <c r="I38" s="61">
        <v>-1E-3</v>
      </c>
    </row>
    <row r="39" spans="2:9" ht="15" thickBot="1">
      <c r="B39" s="145" t="s">
        <v>28</v>
      </c>
      <c r="C39" s="62">
        <v>7198.35</v>
      </c>
      <c r="D39" s="63">
        <v>1.0699999999999999E-2</v>
      </c>
      <c r="E39" s="44">
        <f t="shared" si="0"/>
        <v>-1.6635756805378987E-2</v>
      </c>
      <c r="G39" s="145" t="s">
        <v>29</v>
      </c>
      <c r="H39" s="62">
        <v>18315.099999999999</v>
      </c>
      <c r="I39" s="63">
        <v>2.7000000000000001E-3</v>
      </c>
    </row>
    <row r="40" spans="2:9" ht="15" thickBot="1">
      <c r="B40" s="145" t="s">
        <v>29</v>
      </c>
      <c r="C40" s="62">
        <v>7121.85</v>
      </c>
      <c r="D40" s="63">
        <v>1.8599999999999998E-2</v>
      </c>
      <c r="E40" s="44">
        <f t="shared" si="0"/>
        <v>1.074159101918748E-2</v>
      </c>
      <c r="G40" s="145" t="s">
        <v>30</v>
      </c>
      <c r="H40" s="62">
        <v>18265.95</v>
      </c>
      <c r="I40" s="63">
        <v>1E-4</v>
      </c>
    </row>
    <row r="41" spans="2:9" ht="15" thickBot="1">
      <c r="B41" s="145" t="s">
        <v>30</v>
      </c>
      <c r="C41" s="62">
        <v>6991.95</v>
      </c>
      <c r="D41" s="63">
        <v>3.1399999999999997E-2</v>
      </c>
      <c r="E41" s="44">
        <f t="shared" si="0"/>
        <v>1.8578508141505745E-2</v>
      </c>
      <c r="G41" s="145" t="s">
        <v>31</v>
      </c>
      <c r="H41" s="62">
        <v>18264.400000000001</v>
      </c>
      <c r="I41" s="63">
        <v>1.0800000000000001E-2</v>
      </c>
    </row>
    <row r="42" spans="2:9" ht="15" thickBot="1">
      <c r="B42" s="145" t="s">
        <v>31</v>
      </c>
      <c r="C42" s="62">
        <v>6779.3</v>
      </c>
      <c r="D42" s="63">
        <v>1.7899999999999999E-2</v>
      </c>
      <c r="E42" s="44">
        <f t="shared" si="0"/>
        <v>3.1367545321788315E-2</v>
      </c>
      <c r="G42" s="145" t="s">
        <v>32</v>
      </c>
      <c r="H42" s="60">
        <v>18069</v>
      </c>
      <c r="I42" s="61">
        <v>-1.0200000000000001E-2</v>
      </c>
    </row>
    <row r="43" spans="2:9" ht="15" thickBot="1">
      <c r="B43" s="145" t="s">
        <v>32</v>
      </c>
      <c r="C43" s="60">
        <v>6660.25</v>
      </c>
      <c r="D43" s="61">
        <v>-9.1000000000000004E-3</v>
      </c>
      <c r="E43" s="44">
        <f t="shared" si="0"/>
        <v>1.7874704402987884E-2</v>
      </c>
      <c r="G43" s="145" t="s">
        <v>33</v>
      </c>
      <c r="H43" s="62">
        <v>18255.8</v>
      </c>
      <c r="I43" s="63">
        <v>9.1999999999999998E-3</v>
      </c>
    </row>
    <row r="44" spans="2:9" ht="15" thickBot="1">
      <c r="B44" s="145" t="s">
        <v>33</v>
      </c>
      <c r="C44" s="62">
        <v>6721.3</v>
      </c>
      <c r="D44" s="63">
        <v>6.4000000000000003E-3</v>
      </c>
      <c r="E44" s="44">
        <f t="shared" si="0"/>
        <v>-9.0830642881585266E-3</v>
      </c>
      <c r="G44" s="145" t="s">
        <v>34</v>
      </c>
      <c r="H44" s="60">
        <v>18089.849999999999</v>
      </c>
      <c r="I44" s="61">
        <v>-3.2000000000000002E-3</v>
      </c>
    </row>
    <row r="45" spans="2:9" ht="15" thickBot="1">
      <c r="B45" s="145" t="s">
        <v>34</v>
      </c>
      <c r="C45" s="62">
        <v>6678.45</v>
      </c>
      <c r="D45" s="63">
        <v>5.3E-3</v>
      </c>
      <c r="E45" s="44">
        <f t="shared" si="0"/>
        <v>6.4161594381930698E-3</v>
      </c>
      <c r="G45" s="145" t="s">
        <v>35</v>
      </c>
      <c r="H45" s="62">
        <v>18147.650000000001</v>
      </c>
      <c r="I45" s="63">
        <v>4.5999999999999999E-3</v>
      </c>
    </row>
    <row r="46" spans="2:9" ht="15" thickBot="1">
      <c r="B46" s="145" t="s">
        <v>35</v>
      </c>
      <c r="C46" s="60">
        <v>6643.25</v>
      </c>
      <c r="D46" s="61">
        <v>-1E-4</v>
      </c>
      <c r="E46" s="44">
        <f t="shared" si="0"/>
        <v>5.298611372445583E-3</v>
      </c>
      <c r="G46" s="145" t="s">
        <v>36</v>
      </c>
      <c r="H46" s="62">
        <v>18065</v>
      </c>
      <c r="I46" s="63">
        <v>8.3999999999999995E-3</v>
      </c>
    </row>
    <row r="47" spans="2:9" ht="15" thickBot="1">
      <c r="B47" s="145" t="s">
        <v>36</v>
      </c>
      <c r="C47" s="62">
        <v>6643.6</v>
      </c>
      <c r="D47" s="63">
        <v>9.9000000000000008E-3</v>
      </c>
      <c r="E47" s="44">
        <f t="shared" si="0"/>
        <v>-5.2682280691218608E-5</v>
      </c>
      <c r="G47" s="145" t="s">
        <v>37</v>
      </c>
      <c r="H47" s="62">
        <v>17915.05</v>
      </c>
      <c r="I47" s="63">
        <v>5.7000000000000002E-3</v>
      </c>
    </row>
    <row r="48" spans="2:9" ht="15" thickBot="1">
      <c r="B48" s="145" t="s">
        <v>37</v>
      </c>
      <c r="C48" s="62">
        <v>6578.2</v>
      </c>
      <c r="D48" s="63">
        <v>4.5699999999999998E-2</v>
      </c>
      <c r="E48" s="44">
        <f t="shared" si="0"/>
        <v>9.941929403180394E-3</v>
      </c>
      <c r="G48" s="145" t="s">
        <v>38</v>
      </c>
      <c r="H48" s="62">
        <v>17813.599999999999</v>
      </c>
      <c r="I48" s="63">
        <v>2.5000000000000001E-3</v>
      </c>
    </row>
    <row r="49" spans="2:9" ht="15" thickBot="1">
      <c r="B49" s="145" t="s">
        <v>38</v>
      </c>
      <c r="C49" s="62">
        <v>6290.85</v>
      </c>
      <c r="D49" s="63">
        <v>3.0999999999999999E-3</v>
      </c>
      <c r="E49" s="44">
        <f t="shared" si="0"/>
        <v>4.5677452172599775E-2</v>
      </c>
      <c r="G49" s="145" t="s">
        <v>39</v>
      </c>
      <c r="H49" s="62">
        <v>17769.25</v>
      </c>
      <c r="I49" s="63">
        <v>1.5E-3</v>
      </c>
    </row>
    <row r="50" spans="2:9" ht="15" thickBot="1">
      <c r="B50" s="145" t="s">
        <v>39</v>
      </c>
      <c r="C50" s="62">
        <v>6271.2</v>
      </c>
      <c r="D50" s="63">
        <v>2.8999999999999998E-3</v>
      </c>
      <c r="E50" s="44">
        <f t="shared" si="0"/>
        <v>3.1333716035208958E-3</v>
      </c>
      <c r="G50" s="145" t="s">
        <v>40</v>
      </c>
      <c r="H50" s="62">
        <v>17743.400000000001</v>
      </c>
      <c r="I50" s="63">
        <v>6.7999999999999996E-3</v>
      </c>
    </row>
    <row r="51" spans="2:9" ht="15" thickBot="1">
      <c r="B51" s="145" t="s">
        <v>40</v>
      </c>
      <c r="C51" s="60">
        <v>6252.95</v>
      </c>
      <c r="D51" s="61">
        <v>-4.4999999999999997E-3</v>
      </c>
      <c r="E51" s="44">
        <f t="shared" si="0"/>
        <v>2.9186224102224489E-3</v>
      </c>
      <c r="G51" s="145" t="s">
        <v>41</v>
      </c>
      <c r="H51" s="60">
        <v>17624.05</v>
      </c>
      <c r="I51" s="61">
        <v>0</v>
      </c>
    </row>
    <row r="52" spans="2:9" ht="15" thickBot="1">
      <c r="B52" s="145" t="s">
        <v>41</v>
      </c>
      <c r="C52" s="62">
        <v>6281</v>
      </c>
      <c r="D52" s="63">
        <v>4.7000000000000002E-3</v>
      </c>
      <c r="E52" s="44">
        <f t="shared" si="0"/>
        <v>-4.4658493870403104E-3</v>
      </c>
      <c r="G52" s="145" t="s">
        <v>42</v>
      </c>
      <c r="H52" s="62">
        <v>17624.45</v>
      </c>
      <c r="I52" s="63">
        <v>2.9999999999999997E-4</v>
      </c>
    </row>
    <row r="53" spans="2:9" ht="15" thickBot="1">
      <c r="B53" s="145" t="s">
        <v>42</v>
      </c>
      <c r="C53" s="60">
        <v>6251.65</v>
      </c>
      <c r="D53" s="61">
        <v>-8.8000000000000005E-3</v>
      </c>
      <c r="E53" s="44">
        <f t="shared" si="0"/>
        <v>4.6947605832061701E-3</v>
      </c>
      <c r="G53" s="145" t="s">
        <v>43</v>
      </c>
      <c r="H53" s="60">
        <v>17618.75</v>
      </c>
      <c r="I53" s="61">
        <v>-2.3E-3</v>
      </c>
    </row>
    <row r="54" spans="2:9" ht="15" thickBot="1">
      <c r="B54" s="145" t="s">
        <v>43</v>
      </c>
      <c r="C54" s="60">
        <v>6307.2</v>
      </c>
      <c r="D54" s="61">
        <v>-9.4000000000000004E-3</v>
      </c>
      <c r="E54" s="44">
        <f t="shared" si="0"/>
        <v>-8.8073947234906802E-3</v>
      </c>
      <c r="G54" s="145" t="s">
        <v>44</v>
      </c>
      <c r="H54" s="60">
        <v>17660.150000000001</v>
      </c>
      <c r="I54" s="61">
        <v>-2.5999999999999999E-3</v>
      </c>
    </row>
    <row r="55" spans="2:9" ht="15" thickBot="1">
      <c r="B55" s="145" t="s">
        <v>44</v>
      </c>
      <c r="C55" s="62">
        <v>6367.3</v>
      </c>
      <c r="D55" s="63">
        <v>1.23E-2</v>
      </c>
      <c r="E55" s="44">
        <f t="shared" si="0"/>
        <v>-9.4388516325601968E-3</v>
      </c>
      <c r="G55" s="145" t="s">
        <v>45</v>
      </c>
      <c r="H55" s="60">
        <v>17706.849999999999</v>
      </c>
      <c r="I55" s="61">
        <v>-6.7999999999999996E-3</v>
      </c>
    </row>
    <row r="56" spans="2:9" ht="15" thickBot="1">
      <c r="B56" s="145" t="s">
        <v>45</v>
      </c>
      <c r="C56" s="62">
        <v>6289.75</v>
      </c>
      <c r="D56" s="63">
        <v>1E-3</v>
      </c>
      <c r="E56" s="44">
        <f t="shared" si="0"/>
        <v>1.2329583846734771E-2</v>
      </c>
      <c r="G56" s="145" t="s">
        <v>46</v>
      </c>
      <c r="H56" s="62">
        <v>17828</v>
      </c>
      <c r="I56" s="63">
        <v>8.9999999999999998E-4</v>
      </c>
    </row>
    <row r="57" spans="2:9" ht="15" thickBot="1">
      <c r="B57" s="145" t="s">
        <v>46</v>
      </c>
      <c r="C57" s="60">
        <v>6283.5</v>
      </c>
      <c r="D57" s="61">
        <v>-1.47E-2</v>
      </c>
      <c r="E57" s="44">
        <f t="shared" si="0"/>
        <v>9.9466857643037976E-4</v>
      </c>
      <c r="G57" s="145" t="s">
        <v>47</v>
      </c>
      <c r="H57" s="62">
        <v>17812.400000000001</v>
      </c>
      <c r="I57" s="63">
        <v>5.1000000000000004E-3</v>
      </c>
    </row>
    <row r="58" spans="2:9" ht="15" thickBot="1">
      <c r="B58" s="145" t="s">
        <v>47</v>
      </c>
      <c r="C58" s="60">
        <v>6376.95</v>
      </c>
      <c r="D58" s="61">
        <v>-6.9999999999999999E-4</v>
      </c>
      <c r="E58" s="44">
        <f t="shared" si="0"/>
        <v>-1.4654341025098216E-2</v>
      </c>
      <c r="G58" s="145" t="s">
        <v>48</v>
      </c>
      <c r="H58" s="62">
        <v>17722.3</v>
      </c>
      <c r="I58" s="63">
        <v>5.5999999999999999E-3</v>
      </c>
    </row>
    <row r="59" spans="2:9" ht="15" thickBot="1">
      <c r="B59" s="145" t="s">
        <v>48</v>
      </c>
      <c r="C59" s="62">
        <v>6381.3</v>
      </c>
      <c r="D59" s="63">
        <v>2.9100000000000001E-2</v>
      </c>
      <c r="E59" s="44">
        <f t="shared" si="0"/>
        <v>-6.8167928165108194E-4</v>
      </c>
      <c r="G59" s="145" t="s">
        <v>49</v>
      </c>
      <c r="H59" s="62">
        <v>17624.05</v>
      </c>
      <c r="I59" s="63">
        <v>1.4E-3</v>
      </c>
    </row>
    <row r="60" spans="2:9" ht="15" thickBot="1">
      <c r="B60" s="145" t="s">
        <v>49</v>
      </c>
      <c r="C60" s="62">
        <v>6201.1</v>
      </c>
      <c r="D60" s="63">
        <v>2.1899999999999999E-2</v>
      </c>
      <c r="E60" s="44">
        <f t="shared" si="0"/>
        <v>2.9059360436051618E-2</v>
      </c>
      <c r="G60" s="145" t="s">
        <v>50</v>
      </c>
      <c r="H60" s="62">
        <v>17599.150000000001</v>
      </c>
      <c r="I60" s="63">
        <v>2.3999999999999998E-3</v>
      </c>
    </row>
    <row r="61" spans="2:9" ht="15" thickBot="1">
      <c r="B61" s="145" t="s">
        <v>50</v>
      </c>
      <c r="C61" s="60">
        <v>6068.15</v>
      </c>
      <c r="D61" s="61">
        <v>-5.1000000000000004E-3</v>
      </c>
      <c r="E61" s="44">
        <f t="shared" si="0"/>
        <v>2.1909478177039254E-2</v>
      </c>
      <c r="G61" s="145" t="s">
        <v>51</v>
      </c>
      <c r="H61" s="62">
        <v>17557.05</v>
      </c>
      <c r="I61" s="63">
        <v>9.1000000000000004E-3</v>
      </c>
    </row>
    <row r="62" spans="2:9" ht="15" thickBot="1">
      <c r="B62" s="145" t="s">
        <v>51</v>
      </c>
      <c r="C62" s="62">
        <v>6099.2</v>
      </c>
      <c r="D62" s="63">
        <v>1.46E-2</v>
      </c>
      <c r="E62" s="44">
        <f t="shared" si="0"/>
        <v>-5.0908315844701013E-3</v>
      </c>
      <c r="G62" s="145" t="s">
        <v>52</v>
      </c>
      <c r="H62" s="62">
        <v>17398.05</v>
      </c>
      <c r="I62" s="63">
        <v>2.2000000000000001E-3</v>
      </c>
    </row>
    <row r="63" spans="2:9" ht="15" thickBot="1">
      <c r="B63" s="145" t="s">
        <v>52</v>
      </c>
      <c r="C63" s="62">
        <v>6011.3</v>
      </c>
      <c r="D63" s="63">
        <v>8.8000000000000005E-3</v>
      </c>
      <c r="E63" s="44">
        <f t="shared" si="0"/>
        <v>1.4622461031723599E-2</v>
      </c>
      <c r="G63" s="145" t="s">
        <v>53</v>
      </c>
      <c r="H63" s="62">
        <v>17359.75</v>
      </c>
      <c r="I63" s="63">
        <v>1.6299999999999999E-2</v>
      </c>
    </row>
    <row r="64" spans="2:9" ht="15" thickBot="1">
      <c r="B64" s="145" t="s">
        <v>53</v>
      </c>
      <c r="C64" s="62">
        <v>5959.1</v>
      </c>
      <c r="D64" s="63">
        <v>5.0000000000000001E-4</v>
      </c>
      <c r="E64" s="44">
        <f t="shared" si="0"/>
        <v>8.7597120370526138E-3</v>
      </c>
      <c r="G64" s="145" t="s">
        <v>54</v>
      </c>
      <c r="H64" s="62">
        <v>17080.7</v>
      </c>
      <c r="I64" s="63">
        <v>7.6E-3</v>
      </c>
    </row>
    <row r="65" spans="2:9" ht="15" thickBot="1">
      <c r="B65" s="145" t="s">
        <v>54</v>
      </c>
      <c r="C65" s="62">
        <v>5956.05</v>
      </c>
      <c r="D65" s="63">
        <v>5.0000000000000001E-3</v>
      </c>
      <c r="E65" s="44">
        <f t="shared" si="0"/>
        <v>5.1208435120586593E-4</v>
      </c>
      <c r="G65" s="145" t="s">
        <v>55</v>
      </c>
      <c r="H65" s="60">
        <v>16951.7</v>
      </c>
      <c r="I65" s="61">
        <v>-2E-3</v>
      </c>
    </row>
    <row r="66" spans="2:9" ht="15" thickBot="1">
      <c r="B66" s="145" t="s">
        <v>55</v>
      </c>
      <c r="C66" s="60">
        <v>5926.15</v>
      </c>
      <c r="D66" s="61">
        <v>-5.1000000000000004E-3</v>
      </c>
      <c r="E66" s="44">
        <f t="shared" si="0"/>
        <v>5.0454342195187518E-3</v>
      </c>
      <c r="G66" s="145" t="s">
        <v>56</v>
      </c>
      <c r="H66" s="62">
        <v>16985.7</v>
      </c>
      <c r="I66" s="63">
        <v>2.3999999999999998E-3</v>
      </c>
    </row>
    <row r="67" spans="2:9" ht="15" thickBot="1">
      <c r="B67" s="145" t="s">
        <v>56</v>
      </c>
      <c r="C67" s="60">
        <v>5956.4</v>
      </c>
      <c r="D67" s="61">
        <v>-7.4000000000000003E-3</v>
      </c>
      <c r="E67" s="44">
        <f t="shared" si="0"/>
        <v>-5.0785709488953001E-3</v>
      </c>
      <c r="G67" s="145" t="s">
        <v>57</v>
      </c>
      <c r="H67" s="60">
        <v>16945.05</v>
      </c>
      <c r="I67" s="61">
        <v>-7.7000000000000002E-3</v>
      </c>
    </row>
    <row r="68" spans="2:9" ht="15" thickBot="1">
      <c r="B68" s="145" t="s">
        <v>57</v>
      </c>
      <c r="C68" s="60">
        <v>6000.7</v>
      </c>
      <c r="D68" s="61">
        <v>-6.6E-3</v>
      </c>
      <c r="E68" s="44">
        <f t="shared" si="0"/>
        <v>-7.3824720449281456E-3</v>
      </c>
      <c r="G68" s="145" t="s">
        <v>58</v>
      </c>
      <c r="H68" s="60">
        <v>17076.900000000001</v>
      </c>
      <c r="I68" s="61">
        <v>-4.4000000000000003E-3</v>
      </c>
    </row>
    <row r="69" spans="2:9" ht="15" thickBot="1">
      <c r="B69" s="145" t="s">
        <v>58</v>
      </c>
      <c r="C69" s="60">
        <v>6040.85</v>
      </c>
      <c r="D69" s="61">
        <v>-2.3999999999999998E-3</v>
      </c>
      <c r="E69" s="44">
        <f t="shared" si="0"/>
        <v>-6.6464156534263852E-3</v>
      </c>
      <c r="G69" s="145" t="s">
        <v>59</v>
      </c>
      <c r="H69" s="62">
        <v>17151.900000000001</v>
      </c>
      <c r="I69" s="63">
        <v>2.5999999999999999E-3</v>
      </c>
    </row>
    <row r="70" spans="2:9" ht="15" thickBot="1">
      <c r="B70" s="145" t="s">
        <v>59</v>
      </c>
      <c r="C70" s="60">
        <v>6055.4</v>
      </c>
      <c r="D70" s="61">
        <v>-5.5999999999999999E-3</v>
      </c>
      <c r="E70" s="44">
        <f t="shared" ref="E70:E133" si="1">C69/C70-1</f>
        <v>-2.4028140172407397E-3</v>
      </c>
      <c r="G70" s="145" t="s">
        <v>60</v>
      </c>
      <c r="H70" s="62">
        <v>17107.5</v>
      </c>
      <c r="I70" s="63">
        <v>7.0000000000000001E-3</v>
      </c>
    </row>
    <row r="71" spans="2:9" ht="15" thickBot="1">
      <c r="B71" s="145" t="s">
        <v>60</v>
      </c>
      <c r="C71" s="62">
        <v>6089.7</v>
      </c>
      <c r="D71" s="63">
        <v>8.6E-3</v>
      </c>
      <c r="E71" s="44">
        <f t="shared" si="1"/>
        <v>-5.6324613691971503E-3</v>
      </c>
      <c r="G71" s="145" t="s">
        <v>61</v>
      </c>
      <c r="H71" s="60">
        <v>16988.400000000001</v>
      </c>
      <c r="I71" s="61">
        <v>-6.4999999999999997E-3</v>
      </c>
    </row>
    <row r="72" spans="2:9" ht="15" thickBot="1">
      <c r="B72" s="145" t="s">
        <v>61</v>
      </c>
      <c r="C72" s="60">
        <v>6037.95</v>
      </c>
      <c r="D72" s="61">
        <v>-1.9699999999999999E-2</v>
      </c>
      <c r="E72" s="44">
        <f t="shared" si="1"/>
        <v>8.570789754800856E-3</v>
      </c>
      <c r="G72" s="145" t="s">
        <v>62</v>
      </c>
      <c r="H72" s="62">
        <v>17100.05</v>
      </c>
      <c r="I72" s="63">
        <v>6.7000000000000002E-3</v>
      </c>
    </row>
    <row r="73" spans="2:9" ht="15" thickBot="1">
      <c r="B73" s="145" t="s">
        <v>62</v>
      </c>
      <c r="C73" s="62">
        <v>6159</v>
      </c>
      <c r="D73" s="63">
        <v>7.1999999999999998E-3</v>
      </c>
      <c r="E73" s="44">
        <f t="shared" si="1"/>
        <v>-1.9654164637116445E-2</v>
      </c>
      <c r="G73" s="145" t="s">
        <v>63</v>
      </c>
      <c r="H73" s="62">
        <v>16985.599999999999</v>
      </c>
      <c r="I73" s="63">
        <v>8.0000000000000004E-4</v>
      </c>
    </row>
    <row r="74" spans="2:9" ht="15" thickBot="1">
      <c r="B74" s="145" t="s">
        <v>63</v>
      </c>
      <c r="C74" s="62">
        <v>6115.1</v>
      </c>
      <c r="D74" s="63">
        <v>4.4000000000000003E-3</v>
      </c>
      <c r="E74" s="44">
        <f t="shared" si="1"/>
        <v>7.1789504668771098E-3</v>
      </c>
      <c r="G74" s="145" t="s">
        <v>64</v>
      </c>
      <c r="H74" s="60">
        <v>16972.150000000001</v>
      </c>
      <c r="I74" s="61">
        <v>-4.1999999999999997E-3</v>
      </c>
    </row>
    <row r="75" spans="2:9" ht="15" thickBot="1">
      <c r="B75" s="145" t="s">
        <v>64</v>
      </c>
      <c r="C75" s="62">
        <v>6088.05</v>
      </c>
      <c r="D75" s="63">
        <v>4.1999999999999997E-3</v>
      </c>
      <c r="E75" s="44">
        <f t="shared" si="1"/>
        <v>4.4431303947898293E-3</v>
      </c>
      <c r="G75" s="145" t="s">
        <v>65</v>
      </c>
      <c r="H75" s="60">
        <v>17043.3</v>
      </c>
      <c r="I75" s="61">
        <v>-6.4999999999999997E-3</v>
      </c>
    </row>
    <row r="76" spans="2:9" ht="15" thickBot="1">
      <c r="B76" s="145" t="s">
        <v>65</v>
      </c>
      <c r="C76" s="60">
        <v>6062.5</v>
      </c>
      <c r="D76" s="61">
        <v>-1.12E-2</v>
      </c>
      <c r="E76" s="44">
        <f t="shared" si="1"/>
        <v>4.2144329896907085E-3</v>
      </c>
      <c r="G76" s="145" t="s">
        <v>66</v>
      </c>
      <c r="H76" s="60">
        <v>17154.3</v>
      </c>
      <c r="I76" s="61">
        <v>-1.49E-2</v>
      </c>
    </row>
    <row r="77" spans="2:9" ht="15" thickBot="1">
      <c r="B77" s="145" t="s">
        <v>66</v>
      </c>
      <c r="C77" s="60">
        <v>6130.95</v>
      </c>
      <c r="D77" s="61">
        <v>-1.89E-2</v>
      </c>
      <c r="E77" s="44">
        <f t="shared" si="1"/>
        <v>-1.1164664529966783E-2</v>
      </c>
      <c r="G77" s="145" t="s">
        <v>67</v>
      </c>
      <c r="H77" s="60">
        <v>17412.900000000001</v>
      </c>
      <c r="I77" s="61">
        <v>-0.01</v>
      </c>
    </row>
    <row r="78" spans="2:9" ht="15" thickBot="1">
      <c r="B78" s="145" t="s">
        <v>67</v>
      </c>
      <c r="C78" s="60">
        <v>6249.3</v>
      </c>
      <c r="D78" s="61">
        <v>-5.5999999999999999E-3</v>
      </c>
      <c r="E78" s="44">
        <f t="shared" si="1"/>
        <v>-1.8938121069559832E-2</v>
      </c>
      <c r="G78" s="145" t="s">
        <v>68</v>
      </c>
      <c r="H78" s="60">
        <v>17589.599999999999</v>
      </c>
      <c r="I78" s="61">
        <v>-9.2999999999999992E-3</v>
      </c>
    </row>
    <row r="79" spans="2:9" ht="15" thickBot="1">
      <c r="B79" s="145" t="s">
        <v>68</v>
      </c>
      <c r="C79" s="60">
        <v>6284.55</v>
      </c>
      <c r="D79" s="61">
        <v>-8.8000000000000005E-3</v>
      </c>
      <c r="E79" s="44">
        <f t="shared" si="1"/>
        <v>-5.6089934840203304E-3</v>
      </c>
      <c r="G79" s="145" t="s">
        <v>69</v>
      </c>
      <c r="H79" s="62">
        <v>17754.400000000001</v>
      </c>
      <c r="I79" s="63">
        <v>2.3999999999999998E-3</v>
      </c>
    </row>
    <row r="80" spans="2:9" ht="15" thickBot="1">
      <c r="B80" s="145" t="s">
        <v>69</v>
      </c>
      <c r="C80" s="62">
        <v>6340.2</v>
      </c>
      <c r="D80" s="63">
        <v>1.6400000000000001E-2</v>
      </c>
      <c r="E80" s="44">
        <f t="shared" si="1"/>
        <v>-8.7773256364152008E-3</v>
      </c>
      <c r="G80" s="145" t="s">
        <v>70</v>
      </c>
      <c r="H80" s="62">
        <v>17711.45</v>
      </c>
      <c r="I80" s="63">
        <v>6.7000000000000002E-3</v>
      </c>
    </row>
    <row r="81" spans="2:9" ht="15" thickBot="1">
      <c r="B81" s="145" t="s">
        <v>70</v>
      </c>
      <c r="C81" s="62">
        <v>6237.65</v>
      </c>
      <c r="D81" s="63">
        <v>9.9000000000000008E-3</v>
      </c>
      <c r="E81" s="44">
        <f t="shared" si="1"/>
        <v>1.6440486401128718E-2</v>
      </c>
      <c r="G81" s="145" t="s">
        <v>71</v>
      </c>
      <c r="H81" s="62">
        <v>17594.349999999999</v>
      </c>
      <c r="I81" s="63">
        <v>1.5699999999999999E-2</v>
      </c>
    </row>
    <row r="82" spans="2:9" ht="15" thickBot="1">
      <c r="B82" s="145" t="s">
        <v>71</v>
      </c>
      <c r="C82" s="62">
        <v>6176.45</v>
      </c>
      <c r="D82" s="63">
        <v>4.1999999999999997E-3</v>
      </c>
      <c r="E82" s="44">
        <f t="shared" si="1"/>
        <v>9.9086044572529453E-3</v>
      </c>
      <c r="G82" s="145" t="s">
        <v>72</v>
      </c>
      <c r="H82" s="60">
        <v>17321.900000000001</v>
      </c>
      <c r="I82" s="61">
        <v>-7.4000000000000003E-3</v>
      </c>
    </row>
    <row r="83" spans="2:9" ht="15" thickBot="1">
      <c r="B83" s="145" t="s">
        <v>72</v>
      </c>
      <c r="C83" s="60">
        <v>6150.55</v>
      </c>
      <c r="D83" s="61">
        <v>-7.1000000000000004E-3</v>
      </c>
      <c r="E83" s="44">
        <f t="shared" si="1"/>
        <v>4.2110055198314456E-3</v>
      </c>
      <c r="G83" s="145" t="s">
        <v>73</v>
      </c>
      <c r="H83" s="62">
        <v>17450.900000000001</v>
      </c>
      <c r="I83" s="63">
        <v>8.5000000000000006E-3</v>
      </c>
    </row>
    <row r="84" spans="2:9" ht="15" thickBot="1">
      <c r="B84" s="145" t="s">
        <v>73</v>
      </c>
      <c r="C84" s="62">
        <v>6194.6</v>
      </c>
      <c r="D84" s="63">
        <v>1.0699999999999999E-2</v>
      </c>
      <c r="E84" s="44">
        <f t="shared" si="1"/>
        <v>-7.111032189326183E-3</v>
      </c>
      <c r="G84" s="145" t="s">
        <v>74</v>
      </c>
      <c r="H84" s="60">
        <v>17303.95</v>
      </c>
      <c r="I84" s="61">
        <v>-5.1000000000000004E-3</v>
      </c>
    </row>
    <row r="85" spans="2:9" ht="15" thickBot="1">
      <c r="B85" s="145" t="s">
        <v>74</v>
      </c>
      <c r="C85" s="60">
        <v>6129.25</v>
      </c>
      <c r="D85" s="61">
        <v>-3.61E-2</v>
      </c>
      <c r="E85" s="44">
        <f t="shared" si="1"/>
        <v>1.0661989639841885E-2</v>
      </c>
      <c r="G85" s="145" t="s">
        <v>75</v>
      </c>
      <c r="H85" s="60">
        <v>17392.7</v>
      </c>
      <c r="I85" s="61">
        <v>-4.1999999999999997E-3</v>
      </c>
    </row>
    <row r="86" spans="2:9" ht="15" thickBot="1">
      <c r="B86" s="145" t="s">
        <v>75</v>
      </c>
      <c r="C86" s="60">
        <v>6358.7</v>
      </c>
      <c r="D86" s="61">
        <v>-2.3699999999999999E-2</v>
      </c>
      <c r="E86" s="44">
        <f t="shared" si="1"/>
        <v>-3.6084419771336917E-2</v>
      </c>
      <c r="G86" s="145" t="s">
        <v>76</v>
      </c>
      <c r="H86" s="60">
        <v>17465.8</v>
      </c>
      <c r="I86" s="61">
        <v>-2.5999999999999999E-3</v>
      </c>
    </row>
    <row r="87" spans="2:9" ht="15" thickBot="1">
      <c r="B87" s="145" t="s">
        <v>76</v>
      </c>
      <c r="C87" s="62">
        <v>6512.85</v>
      </c>
      <c r="D87" s="63">
        <v>4.4000000000000003E-3</v>
      </c>
      <c r="E87" s="44">
        <f t="shared" si="1"/>
        <v>-2.3668593626446244E-2</v>
      </c>
      <c r="G87" s="145" t="s">
        <v>77</v>
      </c>
      <c r="H87" s="60">
        <v>17511.25</v>
      </c>
      <c r="I87" s="61">
        <v>-2.5000000000000001E-3</v>
      </c>
    </row>
    <row r="88" spans="2:9" ht="15" thickBot="1">
      <c r="B88" s="145" t="s">
        <v>77</v>
      </c>
      <c r="C88" s="60">
        <v>6484.5</v>
      </c>
      <c r="D88" s="61">
        <v>-5.1000000000000004E-3</v>
      </c>
      <c r="E88" s="44">
        <f t="shared" si="1"/>
        <v>4.3719639139487843E-3</v>
      </c>
      <c r="G88" s="145" t="s">
        <v>78</v>
      </c>
      <c r="H88" s="60">
        <v>17554.3</v>
      </c>
      <c r="I88" s="61">
        <v>-1.5299999999999999E-2</v>
      </c>
    </row>
    <row r="89" spans="2:9" ht="15" thickBot="1">
      <c r="B89" s="145" t="s">
        <v>78</v>
      </c>
      <c r="C89" s="60">
        <v>6517.95</v>
      </c>
      <c r="D89" s="61">
        <v>-2.1600000000000001E-2</v>
      </c>
      <c r="E89" s="44">
        <f t="shared" si="1"/>
        <v>-5.1319816813568675E-3</v>
      </c>
      <c r="G89" s="145" t="s">
        <v>79</v>
      </c>
      <c r="H89" s="60">
        <v>17826.7</v>
      </c>
      <c r="I89" s="61">
        <v>-1E-3</v>
      </c>
    </row>
    <row r="90" spans="2:9" ht="15" thickBot="1">
      <c r="B90" s="145" t="s">
        <v>79</v>
      </c>
      <c r="C90" s="60">
        <v>6661.75</v>
      </c>
      <c r="D90" s="61">
        <v>-8.0000000000000004E-4</v>
      </c>
      <c r="E90" s="44">
        <f t="shared" si="1"/>
        <v>-2.1585919615716653E-2</v>
      </c>
      <c r="G90" s="145" t="s">
        <v>80</v>
      </c>
      <c r="H90" s="60">
        <v>17844.599999999999</v>
      </c>
      <c r="I90" s="61">
        <v>-5.5999999999999999E-3</v>
      </c>
    </row>
    <row r="91" spans="2:9" ht="15" thickBot="1">
      <c r="B91" s="145" t="s">
        <v>80</v>
      </c>
      <c r="C91" s="62">
        <v>6666.9</v>
      </c>
      <c r="D91" s="63">
        <v>5.9999999999999995E-4</v>
      </c>
      <c r="E91" s="44">
        <f t="shared" si="1"/>
        <v>-7.7247296344618022E-4</v>
      </c>
      <c r="G91" s="145" t="s">
        <v>81</v>
      </c>
      <c r="H91" s="60">
        <v>17944.2</v>
      </c>
      <c r="I91" s="61">
        <v>-5.1000000000000004E-3</v>
      </c>
    </row>
    <row r="92" spans="2:9" ht="15" thickBot="1">
      <c r="B92" s="145" t="s">
        <v>81</v>
      </c>
      <c r="C92" s="60">
        <v>6662.9</v>
      </c>
      <c r="D92" s="61">
        <v>-3.8999999999999998E-3</v>
      </c>
      <c r="E92" s="44">
        <f t="shared" si="1"/>
        <v>6.0033919164337313E-4</v>
      </c>
      <c r="G92" s="145" t="s">
        <v>82</v>
      </c>
      <c r="H92" s="62">
        <v>18035.849999999999</v>
      </c>
      <c r="I92" s="63">
        <v>1.1000000000000001E-3</v>
      </c>
    </row>
    <row r="93" spans="2:9" ht="15" thickBot="1">
      <c r="B93" s="145" t="s">
        <v>82</v>
      </c>
      <c r="C93" s="62">
        <v>6688.75</v>
      </c>
      <c r="D93" s="63">
        <v>5.7999999999999996E-3</v>
      </c>
      <c r="E93" s="44">
        <f t="shared" si="1"/>
        <v>-3.864698187254767E-3</v>
      </c>
      <c r="G93" s="145" t="s">
        <v>83</v>
      </c>
      <c r="H93" s="62">
        <v>18015.849999999999</v>
      </c>
      <c r="I93" s="63">
        <v>4.7999999999999996E-3</v>
      </c>
    </row>
    <row r="94" spans="2:9" ht="15" thickBot="1">
      <c r="B94" s="145" t="s">
        <v>83</v>
      </c>
      <c r="C94" s="62">
        <v>6649.95</v>
      </c>
      <c r="D94" s="63">
        <v>8.0999999999999996E-3</v>
      </c>
      <c r="E94" s="44">
        <f t="shared" si="1"/>
        <v>5.8346303355665263E-3</v>
      </c>
      <c r="G94" s="145" t="s">
        <v>84</v>
      </c>
      <c r="H94" s="62">
        <v>17929.849999999999</v>
      </c>
      <c r="I94" s="63">
        <v>8.8999999999999999E-3</v>
      </c>
    </row>
    <row r="95" spans="2:9" ht="15" thickBot="1">
      <c r="B95" s="145" t="s">
        <v>84</v>
      </c>
      <c r="C95" s="62">
        <v>6596.8</v>
      </c>
      <c r="D95" s="63">
        <v>3.8E-3</v>
      </c>
      <c r="E95" s="44">
        <f t="shared" si="1"/>
        <v>8.0569366965801414E-3</v>
      </c>
      <c r="G95" s="145" t="s">
        <v>85</v>
      </c>
      <c r="H95" s="60">
        <v>17770.900000000001</v>
      </c>
      <c r="I95" s="61">
        <v>-4.7999999999999996E-3</v>
      </c>
    </row>
    <row r="96" spans="2:9" ht="15" thickBot="1">
      <c r="B96" s="145" t="s">
        <v>85</v>
      </c>
      <c r="C96" s="60">
        <v>6571.95</v>
      </c>
      <c r="D96" s="61">
        <v>-1.67E-2</v>
      </c>
      <c r="E96" s="44">
        <f t="shared" si="1"/>
        <v>3.7812217074080223E-3</v>
      </c>
      <c r="G96" s="145" t="s">
        <v>86</v>
      </c>
      <c r="H96" s="60">
        <v>17856.5</v>
      </c>
      <c r="I96" s="61">
        <v>-2.0999999999999999E-3</v>
      </c>
    </row>
    <row r="97" spans="2:9" ht="15" thickBot="1">
      <c r="B97" s="145" t="s">
        <v>86</v>
      </c>
      <c r="C97" s="60">
        <v>6683.65</v>
      </c>
      <c r="D97" s="61">
        <v>-2.0000000000000001E-4</v>
      </c>
      <c r="E97" s="44">
        <f t="shared" si="1"/>
        <v>-1.6712425097065164E-2</v>
      </c>
      <c r="G97" s="145" t="s">
        <v>87</v>
      </c>
      <c r="H97" s="62">
        <v>17893.45</v>
      </c>
      <c r="I97" s="63">
        <v>1.1999999999999999E-3</v>
      </c>
    </row>
    <row r="98" spans="2:9" ht="15" thickBot="1">
      <c r="B98" s="145" t="s">
        <v>87</v>
      </c>
      <c r="C98" s="60">
        <v>6685.15</v>
      </c>
      <c r="D98" s="61">
        <v>-1.9E-3</v>
      </c>
      <c r="E98" s="44">
        <f t="shared" si="1"/>
        <v>-2.2437791223828274E-4</v>
      </c>
      <c r="G98" s="145" t="s">
        <v>88</v>
      </c>
      <c r="H98" s="62">
        <v>17871.7</v>
      </c>
      <c r="I98" s="63">
        <v>8.5000000000000006E-3</v>
      </c>
    </row>
    <row r="99" spans="2:9" ht="15" thickBot="1">
      <c r="B99" s="145" t="s">
        <v>88</v>
      </c>
      <c r="C99" s="62">
        <v>6697.85</v>
      </c>
      <c r="D99" s="63">
        <v>8.0000000000000004E-4</v>
      </c>
      <c r="E99" s="44">
        <f t="shared" si="1"/>
        <v>-1.8961308479588102E-3</v>
      </c>
      <c r="G99" s="145" t="s">
        <v>89</v>
      </c>
      <c r="H99" s="60">
        <v>17721.5</v>
      </c>
      <c r="I99" s="61">
        <v>-2.3999999999999998E-3</v>
      </c>
    </row>
    <row r="100" spans="2:9" ht="15" thickBot="1">
      <c r="B100" s="145" t="s">
        <v>89</v>
      </c>
      <c r="C100" s="62">
        <v>6692.5</v>
      </c>
      <c r="D100" s="63">
        <v>3.5000000000000001E-3</v>
      </c>
      <c r="E100" s="44">
        <f t="shared" si="1"/>
        <v>7.9940231602537715E-4</v>
      </c>
      <c r="G100" s="145" t="s">
        <v>90</v>
      </c>
      <c r="H100" s="60">
        <v>17764.599999999999</v>
      </c>
      <c r="I100" s="61">
        <v>-5.0000000000000001E-3</v>
      </c>
    </row>
    <row r="101" spans="2:9" ht="15" thickBot="1">
      <c r="B101" s="145" t="s">
        <v>90</v>
      </c>
      <c r="C101" s="62">
        <v>6669.2</v>
      </c>
      <c r="D101" s="63">
        <v>1.49E-2</v>
      </c>
      <c r="E101" s="44">
        <f t="shared" si="1"/>
        <v>3.493672404486281E-3</v>
      </c>
      <c r="G101" s="145" t="s">
        <v>91</v>
      </c>
      <c r="H101" s="62">
        <v>17854.05</v>
      </c>
      <c r="I101" s="63">
        <v>1.38E-2</v>
      </c>
    </row>
    <row r="102" spans="2:9" ht="15" thickBot="1">
      <c r="B102" s="145" t="s">
        <v>91</v>
      </c>
      <c r="C102" s="60">
        <v>6571.15</v>
      </c>
      <c r="D102" s="61">
        <v>-2.5999999999999999E-3</v>
      </c>
      <c r="E102" s="44">
        <f t="shared" si="1"/>
        <v>1.492128470663423E-2</v>
      </c>
      <c r="G102" s="145" t="s">
        <v>92</v>
      </c>
      <c r="H102" s="60">
        <v>17610.400000000001</v>
      </c>
      <c r="I102" s="61">
        <v>-2.9999999999999997E-4</v>
      </c>
    </row>
    <row r="103" spans="2:9" ht="15" thickBot="1">
      <c r="B103" s="145" t="s">
        <v>92</v>
      </c>
      <c r="C103" s="60">
        <v>6588.25</v>
      </c>
      <c r="D103" s="61">
        <v>-1.2999999999999999E-3</v>
      </c>
      <c r="E103" s="44">
        <f t="shared" si="1"/>
        <v>-2.59552992069223E-3</v>
      </c>
      <c r="G103" s="145" t="s">
        <v>93</v>
      </c>
      <c r="H103" s="60">
        <v>17616.3</v>
      </c>
      <c r="I103" s="61">
        <v>-2.5999999999999999E-3</v>
      </c>
    </row>
    <row r="104" spans="2:9" ht="15" thickBot="1">
      <c r="B104" s="145" t="s">
        <v>93</v>
      </c>
      <c r="C104" s="60">
        <v>6597.15</v>
      </c>
      <c r="D104" s="61">
        <v>-5.4000000000000003E-3</v>
      </c>
      <c r="E104" s="44">
        <f t="shared" si="1"/>
        <v>-1.3490674003167058E-3</v>
      </c>
      <c r="G104" s="145" t="s">
        <v>94</v>
      </c>
      <c r="H104" s="62">
        <v>17662.150000000001</v>
      </c>
      <c r="I104" s="63">
        <v>6.9999999999999999E-4</v>
      </c>
    </row>
    <row r="105" spans="2:9" ht="15" thickBot="1">
      <c r="B105" s="145" t="s">
        <v>94</v>
      </c>
      <c r="C105" s="62">
        <v>6632.7</v>
      </c>
      <c r="D105" s="63">
        <v>8.3000000000000001E-3</v>
      </c>
      <c r="E105" s="44">
        <f t="shared" si="1"/>
        <v>-5.3598082228957233E-3</v>
      </c>
      <c r="G105" s="145" t="s">
        <v>95</v>
      </c>
      <c r="H105" s="62">
        <v>17648.95</v>
      </c>
      <c r="I105" s="63">
        <v>2.5000000000000001E-3</v>
      </c>
    </row>
    <row r="106" spans="2:9" ht="15" thickBot="1">
      <c r="B106" s="145" t="s">
        <v>95</v>
      </c>
      <c r="C106" s="60">
        <v>6578.15</v>
      </c>
      <c r="D106" s="61">
        <v>-1.29E-2</v>
      </c>
      <c r="E106" s="44">
        <f t="shared" si="1"/>
        <v>8.2926050637337489E-3</v>
      </c>
      <c r="G106" s="145" t="s">
        <v>96</v>
      </c>
      <c r="H106" s="60">
        <v>17604.349999999999</v>
      </c>
      <c r="I106" s="61">
        <v>-1.61E-2</v>
      </c>
    </row>
    <row r="107" spans="2:9" ht="15" thickBot="1">
      <c r="B107" s="145" t="s">
        <v>96</v>
      </c>
      <c r="C107" s="62">
        <v>6664.35</v>
      </c>
      <c r="D107" s="63">
        <v>1.0200000000000001E-2</v>
      </c>
      <c r="E107" s="44">
        <f t="shared" si="1"/>
        <v>-1.2934494736921209E-2</v>
      </c>
      <c r="G107" s="145" t="s">
        <v>97</v>
      </c>
      <c r="H107" s="60">
        <v>17891.95</v>
      </c>
      <c r="I107" s="61">
        <v>-1.2500000000000001E-2</v>
      </c>
    </row>
    <row r="108" spans="2:9" ht="15" thickBot="1">
      <c r="B108" s="145" t="s">
        <v>97</v>
      </c>
      <c r="C108" s="60">
        <v>6597.2</v>
      </c>
      <c r="D108" s="61">
        <v>-1.52E-2</v>
      </c>
      <c r="E108" s="44">
        <f t="shared" si="1"/>
        <v>1.0178560601467268E-2</v>
      </c>
      <c r="G108" s="145" t="s">
        <v>98</v>
      </c>
      <c r="H108" s="60">
        <v>18118.3</v>
      </c>
      <c r="I108" s="61">
        <v>0</v>
      </c>
    </row>
    <row r="109" spans="2:9" ht="15" thickBot="1">
      <c r="B109" s="145" t="s">
        <v>827</v>
      </c>
      <c r="C109" s="62">
        <v>6698.85</v>
      </c>
      <c r="D109" s="63">
        <v>6.4999999999999997E-3</v>
      </c>
      <c r="E109" s="44">
        <f t="shared" si="1"/>
        <v>-1.5174246325861951E-2</v>
      </c>
      <c r="G109" s="145" t="s">
        <v>99</v>
      </c>
      <c r="H109" s="62">
        <v>18118.55</v>
      </c>
      <c r="I109" s="63">
        <v>5.0000000000000001E-3</v>
      </c>
    </row>
    <row r="110" spans="2:9" ht="15" thickBot="1">
      <c r="B110" s="145" t="s">
        <v>99</v>
      </c>
      <c r="C110" s="62">
        <v>6655.45</v>
      </c>
      <c r="D110" s="63">
        <v>4.3499999999999997E-2</v>
      </c>
      <c r="E110" s="44">
        <f t="shared" si="1"/>
        <v>6.5209715346070674E-3</v>
      </c>
      <c r="G110" s="145" t="s">
        <v>100</v>
      </c>
      <c r="H110" s="60">
        <v>18027.650000000001</v>
      </c>
      <c r="I110" s="61">
        <v>-4.4000000000000003E-3</v>
      </c>
    </row>
    <row r="111" spans="2:9" ht="15" thickBot="1">
      <c r="B111" s="145" t="s">
        <v>100</v>
      </c>
      <c r="C111" s="62">
        <v>6378.3</v>
      </c>
      <c r="D111" s="63">
        <v>1.2200000000000001E-2</v>
      </c>
      <c r="E111" s="44">
        <f t="shared" si="1"/>
        <v>4.3452016995124021E-2</v>
      </c>
      <c r="G111" s="145" t="s">
        <v>101</v>
      </c>
      <c r="H111" s="60">
        <v>18107.849999999999</v>
      </c>
      <c r="I111" s="61">
        <v>-3.2000000000000002E-3</v>
      </c>
    </row>
    <row r="112" spans="2:9" ht="15" thickBot="1">
      <c r="B112" s="145" t="s">
        <v>101</v>
      </c>
      <c r="C112" s="62">
        <v>6301.65</v>
      </c>
      <c r="D112" s="63">
        <v>6.1999999999999998E-3</v>
      </c>
      <c r="E112" s="44">
        <f t="shared" si="1"/>
        <v>1.2163480993073295E-2</v>
      </c>
      <c r="G112" s="145" t="s">
        <v>102</v>
      </c>
      <c r="H112" s="62">
        <v>18165.349999999999</v>
      </c>
      <c r="I112" s="63">
        <v>6.1999999999999998E-3</v>
      </c>
    </row>
    <row r="113" spans="2:9" ht="15" thickBot="1">
      <c r="B113" s="145" t="s">
        <v>102</v>
      </c>
      <c r="C113" s="62">
        <v>6262.9</v>
      </c>
      <c r="D113" s="63">
        <v>1.2999999999999999E-3</v>
      </c>
      <c r="E113" s="44">
        <f t="shared" si="1"/>
        <v>6.1872295581919534E-3</v>
      </c>
      <c r="G113" s="145" t="s">
        <v>103</v>
      </c>
      <c r="H113" s="62">
        <v>18053.3</v>
      </c>
      <c r="I113" s="63">
        <v>8.8999999999999999E-3</v>
      </c>
    </row>
    <row r="114" spans="2:9" ht="15" thickBot="1">
      <c r="B114" s="145" t="s">
        <v>103</v>
      </c>
      <c r="C114" s="62">
        <v>6254.75</v>
      </c>
      <c r="D114" s="63">
        <v>2.9999999999999997E-4</v>
      </c>
      <c r="E114" s="44">
        <f t="shared" si="1"/>
        <v>1.3030097126183193E-3</v>
      </c>
      <c r="G114" s="145" t="s">
        <v>104</v>
      </c>
      <c r="H114" s="60">
        <v>17894.849999999999</v>
      </c>
      <c r="I114" s="61">
        <v>-3.3999999999999998E-3</v>
      </c>
    </row>
    <row r="115" spans="2:9" ht="15" thickBot="1">
      <c r="B115" s="145" t="s">
        <v>104</v>
      </c>
      <c r="C115" s="62">
        <v>6252.85</v>
      </c>
      <c r="D115" s="63">
        <v>1.6999999999999999E-3</v>
      </c>
      <c r="E115" s="44">
        <f t="shared" si="1"/>
        <v>3.0386143918370578E-4</v>
      </c>
      <c r="G115" s="145" t="s">
        <v>105</v>
      </c>
      <c r="H115" s="62">
        <v>17956.599999999999</v>
      </c>
      <c r="I115" s="63">
        <v>5.4999999999999997E-3</v>
      </c>
    </row>
    <row r="116" spans="2:9" ht="15" thickBot="1">
      <c r="B116" s="145" t="s">
        <v>105</v>
      </c>
      <c r="C116" s="62">
        <v>6242.25</v>
      </c>
      <c r="D116" s="63">
        <v>7.4000000000000003E-3</v>
      </c>
      <c r="E116" s="44">
        <f t="shared" si="1"/>
        <v>1.6981056510072534E-3</v>
      </c>
      <c r="G116" s="145" t="s">
        <v>106</v>
      </c>
      <c r="H116" s="60">
        <v>17858.2</v>
      </c>
      <c r="I116" s="61">
        <v>-2.0999999999999999E-3</v>
      </c>
    </row>
    <row r="117" spans="2:9" ht="15" thickBot="1">
      <c r="B117" s="145" t="s">
        <v>106</v>
      </c>
      <c r="C117" s="60">
        <v>6196.65</v>
      </c>
      <c r="D117" s="61">
        <v>-3.2000000000000002E-3</v>
      </c>
      <c r="E117" s="44">
        <f t="shared" si="1"/>
        <v>7.3588148435042022E-3</v>
      </c>
      <c r="G117" s="145" t="s">
        <v>107</v>
      </c>
      <c r="H117" s="60">
        <v>17895.7</v>
      </c>
      <c r="I117" s="61">
        <v>-1E-3</v>
      </c>
    </row>
    <row r="118" spans="2:9" ht="15" thickBot="1">
      <c r="B118" s="145" t="s">
        <v>107</v>
      </c>
      <c r="C118" s="62">
        <v>6216.8</v>
      </c>
      <c r="D118" s="63">
        <v>2.7000000000000001E-3</v>
      </c>
      <c r="E118" s="44">
        <f t="shared" si="1"/>
        <v>-3.2412173465449223E-3</v>
      </c>
      <c r="G118" s="145" t="s">
        <v>108</v>
      </c>
      <c r="H118" s="60">
        <v>17914.150000000001</v>
      </c>
      <c r="I118" s="61">
        <v>-1.03E-2</v>
      </c>
    </row>
    <row r="119" spans="2:9" ht="15" thickBot="1">
      <c r="B119" s="145" t="s">
        <v>108</v>
      </c>
      <c r="C119" s="60">
        <v>6199.8</v>
      </c>
      <c r="D119" s="61">
        <v>-5.1999999999999998E-3</v>
      </c>
      <c r="E119" s="44">
        <f t="shared" si="1"/>
        <v>2.7420239362561105E-3</v>
      </c>
      <c r="G119" s="145" t="s">
        <v>109</v>
      </c>
      <c r="H119" s="62">
        <v>18101.2</v>
      </c>
      <c r="I119" s="63">
        <v>1.35E-2</v>
      </c>
    </row>
    <row r="120" spans="2:9" ht="15" thickBot="1">
      <c r="B120" s="145" t="s">
        <v>109</v>
      </c>
      <c r="C120" s="62">
        <v>6232</v>
      </c>
      <c r="D120" s="63">
        <v>6.1999999999999998E-3</v>
      </c>
      <c r="E120" s="44">
        <f t="shared" si="1"/>
        <v>-5.1668806161745406E-3</v>
      </c>
      <c r="G120" s="145" t="s">
        <v>110</v>
      </c>
      <c r="H120" s="60">
        <v>17859.45</v>
      </c>
      <c r="I120" s="61">
        <v>-7.4000000000000003E-3</v>
      </c>
    </row>
    <row r="121" spans="2:9" ht="15" thickBot="1">
      <c r="B121" s="145" t="s">
        <v>110</v>
      </c>
      <c r="C121" s="60">
        <v>6193.9</v>
      </c>
      <c r="D121" s="61">
        <v>-1.49E-2</v>
      </c>
      <c r="E121" s="44">
        <f t="shared" si="1"/>
        <v>6.1512132904955052E-3</v>
      </c>
      <c r="G121" s="145" t="s">
        <v>111</v>
      </c>
      <c r="H121" s="60">
        <v>17992.150000000001</v>
      </c>
      <c r="I121" s="61">
        <v>-2.8E-3</v>
      </c>
    </row>
    <row r="122" spans="2:9" ht="15" thickBot="1">
      <c r="B122" s="145" t="s">
        <v>111</v>
      </c>
      <c r="C122" s="60">
        <v>6287.45</v>
      </c>
      <c r="D122" s="61">
        <v>-1.29E-2</v>
      </c>
      <c r="E122" s="44">
        <f t="shared" si="1"/>
        <v>-1.4878845955037412E-2</v>
      </c>
      <c r="G122" s="145" t="s">
        <v>112</v>
      </c>
      <c r="H122" s="60">
        <v>18042.95</v>
      </c>
      <c r="I122" s="61">
        <v>-1.04E-2</v>
      </c>
    </row>
    <row r="123" spans="2:9" ht="15" thickBot="1">
      <c r="B123" s="145" t="s">
        <v>112</v>
      </c>
      <c r="C123" s="60">
        <v>6369.55</v>
      </c>
      <c r="D123" s="61">
        <v>-7.3000000000000001E-3</v>
      </c>
      <c r="E123" s="44">
        <f t="shared" si="1"/>
        <v>-1.2889450589131157E-2</v>
      </c>
      <c r="G123" s="145" t="s">
        <v>113</v>
      </c>
      <c r="H123" s="62">
        <v>18232.55</v>
      </c>
      <c r="I123" s="63">
        <v>1.9E-3</v>
      </c>
    </row>
    <row r="124" spans="2:9" ht="15" thickBot="1">
      <c r="B124" s="145" t="s">
        <v>113</v>
      </c>
      <c r="C124" s="62">
        <v>6416.65</v>
      </c>
      <c r="D124" s="63">
        <v>1.8499999999999999E-2</v>
      </c>
      <c r="E124" s="44">
        <f t="shared" si="1"/>
        <v>-7.3402788059189206E-3</v>
      </c>
      <c r="G124" s="145" t="s">
        <v>114</v>
      </c>
      <c r="H124" s="62">
        <v>18197.45</v>
      </c>
      <c r="I124" s="63">
        <v>5.1000000000000004E-3</v>
      </c>
    </row>
    <row r="125" spans="2:9" ht="15" thickBot="1">
      <c r="B125" s="145" t="s">
        <v>114</v>
      </c>
      <c r="C125" s="62">
        <v>6300.4</v>
      </c>
      <c r="D125" s="63">
        <v>2.3E-3</v>
      </c>
      <c r="E125" s="44">
        <f t="shared" si="1"/>
        <v>1.8451209447019279E-2</v>
      </c>
      <c r="G125" s="145" t="s">
        <v>115</v>
      </c>
      <c r="H125" s="60">
        <v>18105.3</v>
      </c>
      <c r="I125" s="61">
        <v>-4.7000000000000002E-3</v>
      </c>
    </row>
    <row r="126" spans="2:9" ht="15" thickBot="1">
      <c r="B126" s="145" t="s">
        <v>115</v>
      </c>
      <c r="C126" s="62">
        <v>6285.9</v>
      </c>
      <c r="D126" s="63">
        <v>4.7000000000000002E-3</v>
      </c>
      <c r="E126" s="44">
        <f t="shared" si="1"/>
        <v>2.3067500278399766E-3</v>
      </c>
      <c r="G126" s="145" t="s">
        <v>116</v>
      </c>
      <c r="H126" s="62">
        <v>18191</v>
      </c>
      <c r="I126" s="63">
        <v>3.8E-3</v>
      </c>
    </row>
    <row r="127" spans="2:9" ht="15" thickBot="1">
      <c r="B127" s="145" t="s">
        <v>116</v>
      </c>
      <c r="C127" s="60">
        <v>6256.4</v>
      </c>
      <c r="D127" s="61">
        <v>-1.1900000000000001E-2</v>
      </c>
      <c r="E127" s="44">
        <f t="shared" si="1"/>
        <v>4.715171664215756E-3</v>
      </c>
      <c r="G127" s="145" t="s">
        <v>117</v>
      </c>
      <c r="H127" s="60">
        <v>18122.5</v>
      </c>
      <c r="I127" s="61">
        <v>-5.0000000000000001E-4</v>
      </c>
    </row>
    <row r="128" spans="2:9" ht="15" thickBot="1">
      <c r="B128" s="145" t="s">
        <v>117</v>
      </c>
      <c r="C128" s="60">
        <v>6332.05</v>
      </c>
      <c r="D128" s="61">
        <v>-1.55E-2</v>
      </c>
      <c r="E128" s="44">
        <f t="shared" si="1"/>
        <v>-1.1947157713536827E-2</v>
      </c>
      <c r="G128" s="145" t="s">
        <v>118</v>
      </c>
      <c r="H128" s="62">
        <v>18132.3</v>
      </c>
      <c r="I128" s="63">
        <v>6.4999999999999997E-3</v>
      </c>
    </row>
    <row r="129" spans="2:9" ht="15" thickBot="1">
      <c r="B129" s="145" t="s">
        <v>118</v>
      </c>
      <c r="C129" s="62">
        <v>6431.65</v>
      </c>
      <c r="D129" s="63">
        <v>2.86E-2</v>
      </c>
      <c r="E129" s="44">
        <f t="shared" si="1"/>
        <v>-1.5485917299604246E-2</v>
      </c>
      <c r="G129" s="145" t="s">
        <v>119</v>
      </c>
      <c r="H129" s="62">
        <v>18014.599999999999</v>
      </c>
      <c r="I129" s="63">
        <v>1.17E-2</v>
      </c>
    </row>
    <row r="130" spans="2:9" ht="15" thickBot="1">
      <c r="B130" s="145" t="s">
        <v>119</v>
      </c>
      <c r="C130" s="62">
        <v>6252.65</v>
      </c>
      <c r="D130" s="63">
        <v>7.1099999999999997E-2</v>
      </c>
      <c r="E130" s="44">
        <f t="shared" si="1"/>
        <v>2.8627861786602482E-2</v>
      </c>
      <c r="G130" s="145" t="s">
        <v>120</v>
      </c>
      <c r="H130" s="60">
        <v>17806.8</v>
      </c>
      <c r="I130" s="61">
        <v>-1.77E-2</v>
      </c>
    </row>
    <row r="131" spans="2:9" ht="15" thickBot="1">
      <c r="B131" s="145" t="s">
        <v>120</v>
      </c>
      <c r="C131" s="60">
        <v>5837.6</v>
      </c>
      <c r="D131" s="61">
        <v>-3.5200000000000002E-2</v>
      </c>
      <c r="E131" s="44">
        <f t="shared" si="1"/>
        <v>7.1099424420994817E-2</v>
      </c>
      <c r="G131" s="145" t="s">
        <v>121</v>
      </c>
      <c r="H131" s="60">
        <v>18127.349999999999</v>
      </c>
      <c r="I131" s="61">
        <v>-3.8999999999999998E-3</v>
      </c>
    </row>
    <row r="132" spans="2:9" ht="15" thickBot="1">
      <c r="B132" s="145" t="s">
        <v>121</v>
      </c>
      <c r="C132" s="60">
        <v>6050.8</v>
      </c>
      <c r="D132" s="61">
        <v>-2.4500000000000001E-2</v>
      </c>
      <c r="E132" s="44">
        <f t="shared" si="1"/>
        <v>-3.5235010246578935E-2</v>
      </c>
      <c r="G132" s="145" t="s">
        <v>122</v>
      </c>
      <c r="H132" s="60">
        <v>18199.099999999999</v>
      </c>
      <c r="I132" s="61">
        <v>-1.01E-2</v>
      </c>
    </row>
    <row r="133" spans="2:9" ht="15" thickBot="1">
      <c r="B133" s="145" t="s">
        <v>122</v>
      </c>
      <c r="C133" s="60">
        <v>6202.6</v>
      </c>
      <c r="D133" s="61">
        <v>-1.77E-2</v>
      </c>
      <c r="E133" s="44">
        <f t="shared" si="1"/>
        <v>-2.4473607841872802E-2</v>
      </c>
      <c r="G133" s="145" t="s">
        <v>123</v>
      </c>
      <c r="H133" s="60">
        <v>18385.3</v>
      </c>
      <c r="I133" s="61">
        <v>-1.9E-3</v>
      </c>
    </row>
    <row r="134" spans="2:9" ht="15" thickBot="1">
      <c r="B134" s="145" t="s">
        <v>123</v>
      </c>
      <c r="C134" s="60">
        <v>6314.25</v>
      </c>
      <c r="D134" s="61">
        <v>-6.1000000000000004E-3</v>
      </c>
      <c r="E134" s="44">
        <f t="shared" ref="E134:E197" si="2">C133/C134-1</f>
        <v>-1.7682226709426985E-2</v>
      </c>
      <c r="G134" s="145" t="s">
        <v>124</v>
      </c>
      <c r="H134" s="62">
        <v>18420.45</v>
      </c>
      <c r="I134" s="63">
        <v>8.3000000000000001E-3</v>
      </c>
    </row>
    <row r="135" spans="2:9" ht="15" thickBot="1">
      <c r="B135" s="145" t="s">
        <v>124</v>
      </c>
      <c r="C135" s="60">
        <v>6353.3</v>
      </c>
      <c r="D135" s="61">
        <v>-1.18E-2</v>
      </c>
      <c r="E135" s="44">
        <f t="shared" si="2"/>
        <v>-6.1464121007980266E-3</v>
      </c>
      <c r="G135" s="145" t="s">
        <v>125</v>
      </c>
      <c r="H135" s="60">
        <v>18269</v>
      </c>
      <c r="I135" s="61">
        <v>-7.9000000000000008E-3</v>
      </c>
    </row>
    <row r="136" spans="2:9" ht="15" thickBot="1">
      <c r="B136" s="145" t="s">
        <v>125</v>
      </c>
      <c r="C136" s="60">
        <v>6429.4</v>
      </c>
      <c r="D136" s="61">
        <v>-1.8499999999999999E-2</v>
      </c>
      <c r="E136" s="44">
        <f t="shared" si="2"/>
        <v>-1.183625221638096E-2</v>
      </c>
      <c r="G136" s="145" t="s">
        <v>126</v>
      </c>
      <c r="H136" s="60">
        <v>18414.900000000001</v>
      </c>
      <c r="I136" s="61">
        <v>-1.32E-2</v>
      </c>
    </row>
    <row r="137" spans="2:9" ht="15" thickBot="1">
      <c r="B137" s="145" t="s">
        <v>126</v>
      </c>
      <c r="C137" s="60">
        <v>6550.35</v>
      </c>
      <c r="D137" s="61">
        <v>-1.0699999999999999E-2</v>
      </c>
      <c r="E137" s="44">
        <f t="shared" si="2"/>
        <v>-1.8464662193623305E-2</v>
      </c>
      <c r="G137" s="145" t="s">
        <v>127</v>
      </c>
      <c r="H137" s="62">
        <v>18660.3</v>
      </c>
      <c r="I137" s="63">
        <v>2.8E-3</v>
      </c>
    </row>
    <row r="138" spans="2:9" ht="15" thickBot="1">
      <c r="B138" s="145" t="s">
        <v>127</v>
      </c>
      <c r="C138" s="60">
        <v>6621.2</v>
      </c>
      <c r="D138" s="61">
        <v>-1.6999999999999999E-3</v>
      </c>
      <c r="E138" s="44">
        <f t="shared" si="2"/>
        <v>-1.0700477254878216E-2</v>
      </c>
      <c r="G138" s="145" t="s">
        <v>128</v>
      </c>
      <c r="H138" s="62">
        <v>18608</v>
      </c>
      <c r="I138" s="63">
        <v>6.0000000000000001E-3</v>
      </c>
    </row>
    <row r="139" spans="2:9" ht="15" thickBot="1">
      <c r="B139" s="145" t="s">
        <v>128</v>
      </c>
      <c r="C139" s="60">
        <v>6632.6</v>
      </c>
      <c r="D139" s="61">
        <v>-8.8999999999999999E-3</v>
      </c>
      <c r="E139" s="44">
        <f t="shared" si="2"/>
        <v>-1.7187829810331179E-3</v>
      </c>
      <c r="G139" s="145" t="s">
        <v>129</v>
      </c>
      <c r="H139" s="62">
        <v>18497.150000000001</v>
      </c>
      <c r="I139" s="63">
        <v>0</v>
      </c>
    </row>
    <row r="140" spans="2:9" ht="15" thickBot="1">
      <c r="B140" s="145" t="s">
        <v>129</v>
      </c>
      <c r="C140" s="60">
        <v>6692.25</v>
      </c>
      <c r="D140" s="61">
        <v>-7.9000000000000008E-3</v>
      </c>
      <c r="E140" s="44">
        <f t="shared" si="2"/>
        <v>-8.9132952295565282E-3</v>
      </c>
      <c r="G140" s="145" t="s">
        <v>130</v>
      </c>
      <c r="H140" s="60">
        <v>18496.599999999999</v>
      </c>
      <c r="I140" s="61">
        <v>-6.1000000000000004E-3</v>
      </c>
    </row>
    <row r="141" spans="2:9" ht="15" thickBot="1">
      <c r="B141" s="145" t="s">
        <v>130</v>
      </c>
      <c r="C141" s="60">
        <v>6745.75</v>
      </c>
      <c r="D141" s="61">
        <v>-1.24E-2</v>
      </c>
      <c r="E141" s="44">
        <f t="shared" si="2"/>
        <v>-7.9309194678131023E-3</v>
      </c>
      <c r="G141" s="145" t="s">
        <v>131</v>
      </c>
      <c r="H141" s="62">
        <v>18609.349999999999</v>
      </c>
      <c r="I141" s="63">
        <v>2.5999999999999999E-3</v>
      </c>
    </row>
    <row r="142" spans="2:9" ht="15" thickBot="1">
      <c r="B142" s="145" t="s">
        <v>131</v>
      </c>
      <c r="C142" s="60">
        <v>6830.35</v>
      </c>
      <c r="D142" s="61">
        <v>-8.9999999999999998E-4</v>
      </c>
      <c r="E142" s="44">
        <f t="shared" si="2"/>
        <v>-1.2385895305511485E-2</v>
      </c>
      <c r="G142" s="145" t="s">
        <v>132</v>
      </c>
      <c r="H142" s="60">
        <v>18560.5</v>
      </c>
      <c r="I142" s="61">
        <v>-4.4000000000000003E-3</v>
      </c>
    </row>
    <row r="143" spans="2:9" ht="15" thickBot="1">
      <c r="B143" s="145" t="s">
        <v>132</v>
      </c>
      <c r="C143" s="60">
        <v>6836.7</v>
      </c>
      <c r="D143" s="61">
        <v>-7.0000000000000001E-3</v>
      </c>
      <c r="E143" s="44">
        <f t="shared" si="2"/>
        <v>-9.2881068351680085E-4</v>
      </c>
      <c r="G143" s="145" t="s">
        <v>133</v>
      </c>
      <c r="H143" s="60">
        <v>18642.75</v>
      </c>
      <c r="I143" s="61">
        <v>-3.0999999999999999E-3</v>
      </c>
    </row>
    <row r="144" spans="2:9" ht="15" thickBot="1">
      <c r="B144" s="145" t="s">
        <v>133</v>
      </c>
      <c r="C144" s="60">
        <v>6884.65</v>
      </c>
      <c r="D144" s="61">
        <v>-1.0999999999999999E-2</v>
      </c>
      <c r="E144" s="44">
        <f t="shared" si="2"/>
        <v>-6.9647694508798708E-3</v>
      </c>
      <c r="G144" s="145" t="s">
        <v>134</v>
      </c>
      <c r="H144" s="62">
        <v>18701.05</v>
      </c>
      <c r="I144" s="63">
        <v>2.9999999999999997E-4</v>
      </c>
    </row>
    <row r="145" spans="2:9" ht="15" thickBot="1">
      <c r="B145" s="145" t="s">
        <v>134</v>
      </c>
      <c r="C145" s="60">
        <v>6961.4</v>
      </c>
      <c r="D145" s="61">
        <v>-1.03E-2</v>
      </c>
      <c r="E145" s="44">
        <f t="shared" si="2"/>
        <v>-1.1025081161835315E-2</v>
      </c>
      <c r="G145" s="145" t="s">
        <v>135</v>
      </c>
      <c r="H145" s="60">
        <v>18696.099999999999</v>
      </c>
      <c r="I145" s="61">
        <v>-6.1999999999999998E-3</v>
      </c>
    </row>
    <row r="146" spans="2:9" ht="15" thickBot="1">
      <c r="B146" s="145" t="s">
        <v>135</v>
      </c>
      <c r="C146" s="60">
        <v>7033.95</v>
      </c>
      <c r="D146" s="61">
        <v>-5.3E-3</v>
      </c>
      <c r="E146" s="44">
        <f t="shared" si="2"/>
        <v>-1.0314261545788628E-2</v>
      </c>
      <c r="G146" s="145" t="s">
        <v>136</v>
      </c>
      <c r="H146" s="62">
        <v>18812.5</v>
      </c>
      <c r="I146" s="63">
        <v>2.8999999999999998E-3</v>
      </c>
    </row>
    <row r="147" spans="2:9" ht="15" thickBot="1">
      <c r="B147" s="145" t="s">
        <v>136</v>
      </c>
      <c r="C147" s="62">
        <v>7071.65</v>
      </c>
      <c r="D147" s="63">
        <v>8.8000000000000005E-3</v>
      </c>
      <c r="E147" s="44">
        <f t="shared" si="2"/>
        <v>-5.3311461964321571E-3</v>
      </c>
      <c r="G147" s="145" t="s">
        <v>137</v>
      </c>
      <c r="H147" s="62">
        <v>18758.349999999999</v>
      </c>
      <c r="I147" s="63">
        <v>7.4999999999999997E-3</v>
      </c>
    </row>
    <row r="148" spans="2:9" ht="15" thickBot="1">
      <c r="B148" s="145" t="s">
        <v>137</v>
      </c>
      <c r="C148" s="62">
        <v>7010.25</v>
      </c>
      <c r="D148" s="63">
        <v>3.3700000000000001E-2</v>
      </c>
      <c r="E148" s="44">
        <f t="shared" si="2"/>
        <v>8.7586034734852269E-3</v>
      </c>
      <c r="G148" s="145" t="s">
        <v>138</v>
      </c>
      <c r="H148" s="62">
        <v>18618.05</v>
      </c>
      <c r="I148" s="63">
        <v>3.0000000000000001E-3</v>
      </c>
    </row>
    <row r="149" spans="2:9" ht="15" thickBot="1">
      <c r="B149" s="145" t="s">
        <v>138</v>
      </c>
      <c r="C149" s="60">
        <v>6781.75</v>
      </c>
      <c r="D149" s="61">
        <v>-2.2000000000000001E-3</v>
      </c>
      <c r="E149" s="44">
        <f t="shared" si="2"/>
        <v>3.3693368230913956E-2</v>
      </c>
      <c r="G149" s="145" t="s">
        <v>139</v>
      </c>
      <c r="H149" s="62">
        <v>18562.75</v>
      </c>
      <c r="I149" s="63">
        <v>2.7000000000000001E-3</v>
      </c>
    </row>
    <row r="150" spans="2:9" ht="15" thickBot="1">
      <c r="B150" s="145" t="s">
        <v>139</v>
      </c>
      <c r="C150" s="62">
        <v>6796.95</v>
      </c>
      <c r="D150" s="63">
        <v>2.5000000000000001E-3</v>
      </c>
      <c r="E150" s="44">
        <f t="shared" si="2"/>
        <v>-2.2362971626979089E-3</v>
      </c>
      <c r="G150" s="145" t="s">
        <v>140</v>
      </c>
      <c r="H150" s="62">
        <v>18512.75</v>
      </c>
      <c r="I150" s="63">
        <v>1.6000000000000001E-3</v>
      </c>
    </row>
    <row r="151" spans="2:9" ht="15" thickBot="1">
      <c r="B151" s="145" t="s">
        <v>140</v>
      </c>
      <c r="C151" s="62">
        <v>6779.95</v>
      </c>
      <c r="D151" s="63">
        <v>2.4400000000000002E-2</v>
      </c>
      <c r="E151" s="44">
        <f t="shared" si="2"/>
        <v>2.5073931223682511E-3</v>
      </c>
      <c r="G151" s="145" t="s">
        <v>141</v>
      </c>
      <c r="H151" s="62">
        <v>18484.099999999999</v>
      </c>
      <c r="I151" s="63">
        <v>1.1900000000000001E-2</v>
      </c>
    </row>
    <row r="152" spans="2:9" ht="15" thickBot="1">
      <c r="B152" s="145" t="s">
        <v>141</v>
      </c>
      <c r="C152" s="60">
        <v>6618.4</v>
      </c>
      <c r="D152" s="61">
        <v>-1.7000000000000001E-2</v>
      </c>
      <c r="E152" s="44">
        <f t="shared" si="2"/>
        <v>2.4409222772875605E-2</v>
      </c>
      <c r="G152" s="145" t="s">
        <v>142</v>
      </c>
      <c r="H152" s="62">
        <v>18267.25</v>
      </c>
      <c r="I152" s="63">
        <v>1.2999999999999999E-3</v>
      </c>
    </row>
    <row r="153" spans="2:9" ht="15" thickBot="1">
      <c r="B153" s="145" t="s">
        <v>142</v>
      </c>
      <c r="C153" s="60">
        <v>6732.8</v>
      </c>
      <c r="D153" s="61">
        <v>-1.38E-2</v>
      </c>
      <c r="E153" s="44">
        <f t="shared" si="2"/>
        <v>-1.699144486692028E-2</v>
      </c>
      <c r="G153" s="145" t="s">
        <v>143</v>
      </c>
      <c r="H153" s="62">
        <v>18244.2</v>
      </c>
      <c r="I153" s="63">
        <v>4.5999999999999999E-3</v>
      </c>
    </row>
    <row r="154" spans="2:9" ht="15" thickBot="1">
      <c r="B154" s="145" t="s">
        <v>143</v>
      </c>
      <c r="C154" s="60">
        <v>6826.75</v>
      </c>
      <c r="D154" s="61">
        <v>-4.1999999999999997E-3</v>
      </c>
      <c r="E154" s="44">
        <f t="shared" si="2"/>
        <v>-1.3762039037609419E-2</v>
      </c>
      <c r="G154" s="145" t="s">
        <v>144</v>
      </c>
      <c r="H154" s="60">
        <v>18159.95</v>
      </c>
      <c r="I154" s="61">
        <v>-8.0999999999999996E-3</v>
      </c>
    </row>
    <row r="155" spans="2:9" ht="15" thickBot="1">
      <c r="B155" s="145" t="s">
        <v>144</v>
      </c>
      <c r="C155" s="60">
        <v>6855.75</v>
      </c>
      <c r="D155" s="61">
        <v>-5.5999999999999999E-3</v>
      </c>
      <c r="E155" s="44">
        <f t="shared" si="2"/>
        <v>-4.2300258906756705E-3</v>
      </c>
      <c r="G155" s="145" t="s">
        <v>145</v>
      </c>
      <c r="H155" s="60">
        <v>18307.650000000001</v>
      </c>
      <c r="I155" s="61">
        <v>-2E-3</v>
      </c>
    </row>
    <row r="156" spans="2:9" ht="15" thickBot="1">
      <c r="B156" s="145" t="s">
        <v>145</v>
      </c>
      <c r="C156" s="62">
        <v>6894.6</v>
      </c>
      <c r="D156" s="63">
        <v>7.4999999999999997E-3</v>
      </c>
      <c r="E156" s="44">
        <f t="shared" si="2"/>
        <v>-5.6348446610391401E-3</v>
      </c>
      <c r="G156" s="145" t="s">
        <v>146</v>
      </c>
      <c r="H156" s="60">
        <v>18343.900000000001</v>
      </c>
      <c r="I156" s="61">
        <v>-3.5999999999999999E-3</v>
      </c>
    </row>
    <row r="157" spans="2:9" ht="15" thickBot="1">
      <c r="B157" s="145" t="s">
        <v>146</v>
      </c>
      <c r="C157" s="60">
        <v>6843.2</v>
      </c>
      <c r="D157" s="61">
        <v>-1.4800000000000001E-2</v>
      </c>
      <c r="E157" s="44">
        <f t="shared" si="2"/>
        <v>7.5111059153614157E-3</v>
      </c>
      <c r="G157" s="145" t="s">
        <v>147</v>
      </c>
      <c r="H157" s="62">
        <v>18409.650000000001</v>
      </c>
      <c r="I157" s="63">
        <v>2.9999999999999997E-4</v>
      </c>
    </row>
    <row r="158" spans="2:9" ht="15" thickBot="1">
      <c r="B158" s="145" t="s">
        <v>147</v>
      </c>
      <c r="C158" s="60">
        <v>6946.35</v>
      </c>
      <c r="D158" s="61">
        <v>-7.7999999999999996E-3</v>
      </c>
      <c r="E158" s="44">
        <f t="shared" si="2"/>
        <v>-1.4849525290260401E-2</v>
      </c>
      <c r="G158" s="145" t="s">
        <v>148</v>
      </c>
      <c r="H158" s="62">
        <v>18403.400000000001</v>
      </c>
      <c r="I158" s="63">
        <v>4.1000000000000003E-3</v>
      </c>
    </row>
    <row r="159" spans="2:9" ht="15" thickBot="1">
      <c r="B159" s="145" t="s">
        <v>148</v>
      </c>
      <c r="C159" s="62">
        <v>7000.65</v>
      </c>
      <c r="D159" s="63">
        <v>3.5999999999999999E-3</v>
      </c>
      <c r="E159" s="44">
        <f t="shared" si="2"/>
        <v>-7.7564226178996609E-3</v>
      </c>
      <c r="G159" s="145" t="s">
        <v>149</v>
      </c>
      <c r="H159" s="60">
        <v>18329.150000000001</v>
      </c>
      <c r="I159" s="61">
        <v>-1.1000000000000001E-3</v>
      </c>
    </row>
    <row r="160" spans="2:9" ht="15" thickBot="1">
      <c r="B160" s="145" t="s">
        <v>149</v>
      </c>
      <c r="C160" s="62">
        <v>6975.25</v>
      </c>
      <c r="D160" s="63">
        <v>1.8E-3</v>
      </c>
      <c r="E160" s="44">
        <f t="shared" si="2"/>
        <v>3.6414465431346965E-3</v>
      </c>
      <c r="G160" s="145" t="s">
        <v>150</v>
      </c>
      <c r="H160" s="62">
        <v>18349.7</v>
      </c>
      <c r="I160" s="63">
        <v>1.78E-2</v>
      </c>
    </row>
    <row r="161" spans="2:9" ht="15" thickBot="1">
      <c r="B161" s="145" t="s">
        <v>150</v>
      </c>
      <c r="C161" s="62">
        <v>6962.5</v>
      </c>
      <c r="D161" s="63">
        <v>5.3E-3</v>
      </c>
      <c r="E161" s="44">
        <f t="shared" si="2"/>
        <v>1.8312387791741269E-3</v>
      </c>
      <c r="G161" s="145" t="s">
        <v>151</v>
      </c>
      <c r="H161" s="60">
        <v>18028.2</v>
      </c>
      <c r="I161" s="61">
        <v>-7.1000000000000004E-3</v>
      </c>
    </row>
    <row r="162" spans="2:9" ht="15" thickBot="1">
      <c r="B162" s="145" t="s">
        <v>151</v>
      </c>
      <c r="C162" s="60">
        <v>6925.7</v>
      </c>
      <c r="D162" s="61">
        <v>-1.0500000000000001E-2</v>
      </c>
      <c r="E162" s="44">
        <f t="shared" si="2"/>
        <v>5.3135423134123005E-3</v>
      </c>
      <c r="G162" s="145" t="s">
        <v>152</v>
      </c>
      <c r="H162" s="60">
        <v>18157</v>
      </c>
      <c r="I162" s="61">
        <v>-2.5000000000000001E-3</v>
      </c>
    </row>
    <row r="163" spans="2:9" ht="15" thickBot="1">
      <c r="B163" s="145" t="s">
        <v>152</v>
      </c>
      <c r="C163" s="62">
        <v>6999.5</v>
      </c>
      <c r="D163" s="63">
        <v>3.3E-3</v>
      </c>
      <c r="E163" s="44">
        <f t="shared" si="2"/>
        <v>-1.0543610257875535E-2</v>
      </c>
      <c r="G163" s="145" t="s">
        <v>153</v>
      </c>
      <c r="H163" s="62">
        <v>18202.8</v>
      </c>
      <c r="I163" s="63">
        <v>4.7000000000000002E-3</v>
      </c>
    </row>
    <row r="164" spans="2:9" ht="15" thickBot="1">
      <c r="B164" s="145" t="s">
        <v>153</v>
      </c>
      <c r="C164" s="62">
        <v>6976.45</v>
      </c>
      <c r="D164" s="63">
        <v>9.9000000000000008E-3</v>
      </c>
      <c r="E164" s="44">
        <f t="shared" si="2"/>
        <v>3.3039726508468092E-3</v>
      </c>
      <c r="G164" s="145" t="s">
        <v>154</v>
      </c>
      <c r="H164" s="62">
        <v>18117.150000000001</v>
      </c>
      <c r="I164" s="63">
        <v>3.5999999999999999E-3</v>
      </c>
    </row>
    <row r="165" spans="2:9" ht="15" thickBot="1">
      <c r="B165" s="145" t="s">
        <v>154</v>
      </c>
      <c r="C165" s="62">
        <v>6908.05</v>
      </c>
      <c r="D165" s="63">
        <v>2.2000000000000001E-3</v>
      </c>
      <c r="E165" s="44">
        <f t="shared" si="2"/>
        <v>9.9014917378998923E-3</v>
      </c>
      <c r="G165" s="145" t="s">
        <v>155</v>
      </c>
      <c r="H165" s="60">
        <v>18052.7</v>
      </c>
      <c r="I165" s="61">
        <v>-1.6999999999999999E-3</v>
      </c>
    </row>
    <row r="166" spans="2:9" ht="15" thickBot="1">
      <c r="B166" s="145" t="s">
        <v>155</v>
      </c>
      <c r="C166" s="60">
        <v>6892.65</v>
      </c>
      <c r="D166" s="61">
        <v>-7.3000000000000001E-3</v>
      </c>
      <c r="E166" s="44">
        <f t="shared" si="2"/>
        <v>2.2342640348778087E-3</v>
      </c>
      <c r="G166" s="145" t="s">
        <v>156</v>
      </c>
      <c r="H166" s="60">
        <v>18082.849999999999</v>
      </c>
      <c r="I166" s="61">
        <v>-3.3999999999999998E-3</v>
      </c>
    </row>
    <row r="167" spans="2:9" ht="15" thickBot="1">
      <c r="B167" s="145" t="s">
        <v>156</v>
      </c>
      <c r="C167" s="60">
        <v>6943.2</v>
      </c>
      <c r="D167" s="61">
        <v>-1.8E-3</v>
      </c>
      <c r="E167" s="44">
        <f t="shared" si="2"/>
        <v>-7.2805046664362605E-3</v>
      </c>
      <c r="G167" s="145" t="s">
        <v>157</v>
      </c>
      <c r="H167" s="62">
        <v>18145.400000000001</v>
      </c>
      <c r="I167" s="63">
        <v>7.4000000000000003E-3</v>
      </c>
    </row>
    <row r="168" spans="2:9" ht="15" thickBot="1">
      <c r="B168" s="145" t="s">
        <v>157</v>
      </c>
      <c r="C168" s="60">
        <v>6955.8</v>
      </c>
      <c r="D168" s="61">
        <v>-5.7000000000000002E-3</v>
      </c>
      <c r="E168" s="44">
        <f t="shared" si="2"/>
        <v>-1.8114379366860334E-3</v>
      </c>
      <c r="G168" s="145" t="s">
        <v>158</v>
      </c>
      <c r="H168" s="62">
        <v>18012.2</v>
      </c>
      <c r="I168" s="63">
        <v>1.2699999999999999E-2</v>
      </c>
    </row>
    <row r="169" spans="2:9" ht="15" thickBot="1">
      <c r="B169" s="145" t="s">
        <v>158</v>
      </c>
      <c r="C169" s="62">
        <v>6995.85</v>
      </c>
      <c r="D169" s="63">
        <v>1.7500000000000002E-2</v>
      </c>
      <c r="E169" s="44">
        <f t="shared" si="2"/>
        <v>-5.724822573382804E-3</v>
      </c>
      <c r="G169" s="145" t="s">
        <v>159</v>
      </c>
      <c r="H169" s="62">
        <v>17786.8</v>
      </c>
      <c r="I169" s="63">
        <v>2.8E-3</v>
      </c>
    </row>
    <row r="170" spans="2:9" ht="15" thickBot="1">
      <c r="B170" s="145" t="s">
        <v>159</v>
      </c>
      <c r="C170" s="60">
        <v>6875.6</v>
      </c>
      <c r="D170" s="61">
        <v>-2.1000000000000001E-2</v>
      </c>
      <c r="E170" s="44">
        <f t="shared" si="2"/>
        <v>1.7489382744778625E-2</v>
      </c>
      <c r="G170" s="145" t="s">
        <v>160</v>
      </c>
      <c r="H170" s="62">
        <v>17736.95</v>
      </c>
      <c r="I170" s="63">
        <v>4.5999999999999999E-3</v>
      </c>
    </row>
    <row r="171" spans="2:9" ht="15" thickBot="1">
      <c r="B171" s="145" t="s">
        <v>160</v>
      </c>
      <c r="C171" s="60">
        <v>7023.1</v>
      </c>
      <c r="D171" s="61">
        <v>-2.2700000000000001E-2</v>
      </c>
      <c r="E171" s="44">
        <f t="shared" si="2"/>
        <v>-2.1002121570246723E-2</v>
      </c>
      <c r="G171" s="145" t="s">
        <v>161</v>
      </c>
      <c r="H171" s="60">
        <v>17656.349999999999</v>
      </c>
      <c r="I171" s="61">
        <v>-4.1999999999999997E-3</v>
      </c>
    </row>
    <row r="172" spans="2:9" ht="15" thickBot="1">
      <c r="B172" s="145" t="s">
        <v>161</v>
      </c>
      <c r="C172" s="60">
        <v>7186.4</v>
      </c>
      <c r="D172" s="61">
        <v>-1.6799999999999999E-2</v>
      </c>
      <c r="E172" s="44">
        <f t="shared" si="2"/>
        <v>-2.2723477680062221E-2</v>
      </c>
      <c r="G172" s="145" t="s">
        <v>162</v>
      </c>
      <c r="H172" s="62">
        <v>17730.75</v>
      </c>
      <c r="I172" s="63">
        <v>8.8000000000000005E-3</v>
      </c>
    </row>
    <row r="173" spans="2:9" ht="15" thickBot="1">
      <c r="B173" s="145" t="s">
        <v>162</v>
      </c>
      <c r="C173" s="62">
        <v>7309.3</v>
      </c>
      <c r="D173" s="63">
        <v>6.6E-3</v>
      </c>
      <c r="E173" s="44">
        <f t="shared" si="2"/>
        <v>-1.6814195613807148E-2</v>
      </c>
      <c r="G173" s="145" t="s">
        <v>163</v>
      </c>
      <c r="H173" s="62">
        <v>17576.3</v>
      </c>
      <c r="I173" s="63">
        <v>6.9999999999999999E-4</v>
      </c>
    </row>
    <row r="174" spans="2:9" ht="15" thickBot="1">
      <c r="B174" s="145" t="s">
        <v>163</v>
      </c>
      <c r="C174" s="60">
        <v>7261.3</v>
      </c>
      <c r="D174" s="61">
        <v>-1.54E-2</v>
      </c>
      <c r="E174" s="44">
        <f t="shared" si="2"/>
        <v>6.6103865698978748E-3</v>
      </c>
      <c r="G174" s="145" t="s">
        <v>164</v>
      </c>
      <c r="H174" s="62">
        <v>17563.95</v>
      </c>
      <c r="I174" s="63">
        <v>3.0000000000000001E-3</v>
      </c>
    </row>
    <row r="175" spans="2:9" ht="15" thickBot="1">
      <c r="B175" s="145" t="s">
        <v>164</v>
      </c>
      <c r="C175" s="62">
        <v>7374.75</v>
      </c>
      <c r="D175" s="63">
        <v>8.3000000000000001E-3</v>
      </c>
      <c r="E175" s="44">
        <f t="shared" si="2"/>
        <v>-1.5383572324485506E-2</v>
      </c>
      <c r="G175" s="145" t="s">
        <v>165</v>
      </c>
      <c r="H175" s="62">
        <v>17512.25</v>
      </c>
      <c r="I175" s="63">
        <v>1.4E-3</v>
      </c>
    </row>
    <row r="176" spans="2:9" ht="15" thickBot="1">
      <c r="B176" s="145" t="s">
        <v>165</v>
      </c>
      <c r="C176" s="62">
        <v>7314.2</v>
      </c>
      <c r="D176" s="63">
        <v>1.52E-2</v>
      </c>
      <c r="E176" s="44">
        <f t="shared" si="2"/>
        <v>8.2784173252030691E-3</v>
      </c>
      <c r="G176" s="145" t="s">
        <v>166</v>
      </c>
      <c r="H176" s="62">
        <v>17486.95</v>
      </c>
      <c r="I176" s="63">
        <v>1.01E-2</v>
      </c>
    </row>
    <row r="177" spans="2:9" ht="15" thickBot="1">
      <c r="B177" s="145" t="s">
        <v>166</v>
      </c>
      <c r="C177" s="60">
        <v>7204.65</v>
      </c>
      <c r="D177" s="61">
        <v>-7.4300000000000005E-2</v>
      </c>
      <c r="E177" s="44">
        <f t="shared" si="2"/>
        <v>1.5205457586420001E-2</v>
      </c>
      <c r="G177" s="145" t="s">
        <v>167</v>
      </c>
      <c r="H177" s="62">
        <v>17311.8</v>
      </c>
      <c r="I177" s="63">
        <v>7.3000000000000001E-3</v>
      </c>
    </row>
    <row r="178" spans="2:9" ht="15" thickBot="1">
      <c r="B178" s="145" t="s">
        <v>167</v>
      </c>
      <c r="C178" s="60">
        <v>7782.8</v>
      </c>
      <c r="D178" s="61">
        <v>-8.0699999999999994E-2</v>
      </c>
      <c r="E178" s="44">
        <f t="shared" si="2"/>
        <v>-7.4285604152747098E-2</v>
      </c>
      <c r="G178" s="145" t="s">
        <v>168</v>
      </c>
      <c r="H178" s="62">
        <v>17185.7</v>
      </c>
      <c r="I178" s="63">
        <v>1.01E-2</v>
      </c>
    </row>
    <row r="179" spans="2:9" ht="15" thickBot="1">
      <c r="B179" s="145" t="s">
        <v>828</v>
      </c>
      <c r="C179" s="62">
        <v>8465.5499999999993</v>
      </c>
      <c r="D179" s="63">
        <v>1.84E-2</v>
      </c>
      <c r="E179" s="44">
        <f t="shared" si="2"/>
        <v>-8.0650400741830053E-2</v>
      </c>
      <c r="G179" s="145" t="s">
        <v>169</v>
      </c>
      <c r="H179" s="60">
        <v>17014.349999999999</v>
      </c>
      <c r="I179" s="61">
        <v>-6.4000000000000003E-3</v>
      </c>
    </row>
    <row r="180" spans="2:9" ht="15" thickBot="1">
      <c r="B180" s="145" t="s">
        <v>169</v>
      </c>
      <c r="C180" s="60">
        <v>8312.85</v>
      </c>
      <c r="D180" s="61">
        <v>-5.7000000000000002E-3</v>
      </c>
      <c r="E180" s="44">
        <f t="shared" si="2"/>
        <v>1.8369151374077353E-2</v>
      </c>
      <c r="G180" s="145" t="s">
        <v>170</v>
      </c>
      <c r="H180" s="62">
        <v>17123.599999999999</v>
      </c>
      <c r="I180" s="63">
        <v>8.2000000000000007E-3</v>
      </c>
    </row>
    <row r="181" spans="2:9" ht="15" thickBot="1">
      <c r="B181" s="145" t="s">
        <v>170</v>
      </c>
      <c r="C181" s="60">
        <v>8360.65</v>
      </c>
      <c r="D181" s="61">
        <v>-1.7500000000000002E-2</v>
      </c>
      <c r="E181" s="44">
        <f t="shared" si="2"/>
        <v>-5.7172588255697265E-3</v>
      </c>
      <c r="G181" s="145" t="s">
        <v>171</v>
      </c>
      <c r="H181" s="60">
        <v>16983.55</v>
      </c>
      <c r="I181" s="61">
        <v>-1.49E-2</v>
      </c>
    </row>
    <row r="182" spans="2:9" ht="15" thickBot="1">
      <c r="B182" s="145" t="s">
        <v>171</v>
      </c>
      <c r="C182" s="60">
        <v>8509.9</v>
      </c>
      <c r="D182" s="61">
        <v>-8.6999999999999994E-3</v>
      </c>
      <c r="E182" s="44">
        <f t="shared" si="2"/>
        <v>-1.7538396455892502E-2</v>
      </c>
      <c r="G182" s="145" t="s">
        <v>172</v>
      </c>
      <c r="H182" s="60">
        <v>17241</v>
      </c>
      <c r="I182" s="61">
        <v>-4.3E-3</v>
      </c>
    </row>
    <row r="183" spans="2:9" ht="15" thickBot="1">
      <c r="B183" s="145" t="s">
        <v>172</v>
      </c>
      <c r="C183" s="62">
        <v>8584.2000000000007</v>
      </c>
      <c r="D183" s="63">
        <v>4.0000000000000001E-3</v>
      </c>
      <c r="E183" s="44">
        <f t="shared" si="2"/>
        <v>-8.6554367326018289E-3</v>
      </c>
      <c r="G183" s="145" t="s">
        <v>173</v>
      </c>
      <c r="H183" s="60">
        <v>17314.650000000001</v>
      </c>
      <c r="I183" s="61">
        <v>-1E-3</v>
      </c>
    </row>
    <row r="184" spans="2:9" ht="15" thickBot="1">
      <c r="B184" s="145" t="s">
        <v>173</v>
      </c>
      <c r="C184" s="60">
        <v>8550.0499999999993</v>
      </c>
      <c r="D184" s="61">
        <v>-3.0000000000000001E-3</v>
      </c>
      <c r="E184" s="44">
        <f t="shared" si="2"/>
        <v>3.9941286893061534E-3</v>
      </c>
      <c r="G184" s="145" t="s">
        <v>174</v>
      </c>
      <c r="H184" s="62">
        <v>17331.8</v>
      </c>
      <c r="I184" s="63">
        <v>3.3E-3</v>
      </c>
    </row>
    <row r="185" spans="2:9" ht="15" thickBot="1">
      <c r="B185" s="145" t="s">
        <v>174</v>
      </c>
      <c r="C185" s="62">
        <v>8575.9500000000007</v>
      </c>
      <c r="D185" s="63">
        <v>1.0200000000000001E-2</v>
      </c>
      <c r="E185" s="44">
        <f t="shared" si="2"/>
        <v>-3.0200735778544985E-3</v>
      </c>
      <c r="G185" s="145" t="s">
        <v>175</v>
      </c>
      <c r="H185" s="62">
        <v>17274.3</v>
      </c>
      <c r="I185" s="63">
        <v>2.29E-2</v>
      </c>
    </row>
    <row r="186" spans="2:9" ht="15" thickBot="1">
      <c r="B186" s="145" t="s">
        <v>175</v>
      </c>
      <c r="C186" s="62">
        <v>8489.2999999999993</v>
      </c>
      <c r="D186" s="63">
        <v>2.1299999999999999E-2</v>
      </c>
      <c r="E186" s="44">
        <f t="shared" si="2"/>
        <v>1.0206966416548058E-2</v>
      </c>
      <c r="G186" s="145" t="s">
        <v>176</v>
      </c>
      <c r="H186" s="60">
        <v>16887.349999999999</v>
      </c>
      <c r="I186" s="61">
        <v>-1.21E-2</v>
      </c>
    </row>
    <row r="187" spans="2:9" ht="15" thickBot="1">
      <c r="B187" s="145" t="s">
        <v>176</v>
      </c>
      <c r="C187" s="60">
        <v>8312.5</v>
      </c>
      <c r="D187" s="61">
        <v>-2.8500000000000001E-2</v>
      </c>
      <c r="E187" s="44">
        <f t="shared" si="2"/>
        <v>2.126917293233066E-2</v>
      </c>
      <c r="G187" s="145" t="s">
        <v>177</v>
      </c>
      <c r="H187" s="62">
        <v>17094.349999999999</v>
      </c>
      <c r="I187" s="63">
        <v>1.6400000000000001E-2</v>
      </c>
    </row>
    <row r="188" spans="2:9" ht="15" thickBot="1">
      <c r="B188" s="145" t="s">
        <v>177</v>
      </c>
      <c r="C188" s="62">
        <v>8556.4500000000007</v>
      </c>
      <c r="D188" s="63">
        <v>1.52E-2</v>
      </c>
      <c r="E188" s="44">
        <f t="shared" si="2"/>
        <v>-2.8510655704176435E-2</v>
      </c>
      <c r="G188" s="145" t="s">
        <v>178</v>
      </c>
      <c r="H188" s="60">
        <v>16818.099999999999</v>
      </c>
      <c r="I188" s="61">
        <v>-2.3999999999999998E-3</v>
      </c>
    </row>
    <row r="189" spans="2:9" ht="15" thickBot="1">
      <c r="B189" s="145" t="s">
        <v>178</v>
      </c>
      <c r="C189" s="62">
        <v>8428.6</v>
      </c>
      <c r="D189" s="63">
        <v>6.9999999999999999E-4</v>
      </c>
      <c r="E189" s="44">
        <f t="shared" si="2"/>
        <v>1.5168592648838519E-2</v>
      </c>
      <c r="G189" s="145" t="s">
        <v>179</v>
      </c>
      <c r="H189" s="60">
        <v>16858.599999999999</v>
      </c>
      <c r="I189" s="61">
        <v>-8.6999999999999994E-3</v>
      </c>
    </row>
    <row r="190" spans="2:9" ht="15" thickBot="1">
      <c r="B190" s="145" t="s">
        <v>179</v>
      </c>
      <c r="C190" s="62">
        <v>8422.4500000000007</v>
      </c>
      <c r="D190" s="63">
        <v>1.03E-2</v>
      </c>
      <c r="E190" s="44">
        <f t="shared" si="2"/>
        <v>7.3019133387552948E-4</v>
      </c>
      <c r="G190" s="145" t="s">
        <v>180</v>
      </c>
      <c r="H190" s="60">
        <v>17007.400000000001</v>
      </c>
      <c r="I190" s="61">
        <v>-5.0000000000000001E-4</v>
      </c>
    </row>
    <row r="191" spans="2:9" ht="15" thickBot="1">
      <c r="B191" s="145" t="s">
        <v>180</v>
      </c>
      <c r="C191" s="60">
        <v>8336.4500000000007</v>
      </c>
      <c r="D191" s="61">
        <v>-2.3199999999999998E-2</v>
      </c>
      <c r="E191" s="44">
        <f t="shared" si="2"/>
        <v>1.031614176298068E-2</v>
      </c>
      <c r="G191" s="145" t="s">
        <v>181</v>
      </c>
      <c r="H191" s="60">
        <v>17016.3</v>
      </c>
      <c r="I191" s="61">
        <v>-1.7999999999999999E-2</v>
      </c>
    </row>
    <row r="192" spans="2:9" ht="15" thickBot="1">
      <c r="B192" s="145" t="s">
        <v>181</v>
      </c>
      <c r="C192" s="60">
        <v>8534.7999999999993</v>
      </c>
      <c r="D192" s="61">
        <v>-3.6400000000000002E-2</v>
      </c>
      <c r="E192" s="44">
        <f t="shared" si="2"/>
        <v>-2.3240146224867475E-2</v>
      </c>
      <c r="G192" s="145" t="s">
        <v>182</v>
      </c>
      <c r="H192" s="60">
        <v>17327.349999999999</v>
      </c>
      <c r="I192" s="61">
        <v>-1.72E-2</v>
      </c>
    </row>
    <row r="193" spans="2:9" ht="15" thickBot="1">
      <c r="B193" s="145" t="s">
        <v>182</v>
      </c>
      <c r="C193" s="60">
        <v>8857.1</v>
      </c>
      <c r="D193" s="61">
        <v>-1.49E-2</v>
      </c>
      <c r="E193" s="44">
        <f t="shared" si="2"/>
        <v>-3.6388885752673072E-2</v>
      </c>
      <c r="G193" s="145" t="s">
        <v>183</v>
      </c>
      <c r="H193" s="60">
        <v>17629.8</v>
      </c>
      <c r="I193" s="61">
        <v>-5.0000000000000001E-3</v>
      </c>
    </row>
    <row r="194" spans="2:9" ht="15" thickBot="1">
      <c r="B194" s="145" t="s">
        <v>183</v>
      </c>
      <c r="C194" s="62">
        <v>8990.65</v>
      </c>
      <c r="D194" s="63">
        <v>1.9599999999999999E-2</v>
      </c>
      <c r="E194" s="44">
        <f t="shared" si="2"/>
        <v>-1.4854320877800697E-2</v>
      </c>
      <c r="G194" s="145" t="s">
        <v>184</v>
      </c>
      <c r="H194" s="60">
        <v>17718.349999999999</v>
      </c>
      <c r="I194" s="61">
        <v>-5.4999999999999997E-3</v>
      </c>
    </row>
    <row r="195" spans="2:9" ht="15" thickBot="1">
      <c r="B195" s="145" t="s">
        <v>184</v>
      </c>
      <c r="C195" s="60">
        <v>8817.5</v>
      </c>
      <c r="D195" s="61">
        <v>-9.4000000000000004E-3</v>
      </c>
      <c r="E195" s="44">
        <f t="shared" si="2"/>
        <v>1.9637085341650096E-2</v>
      </c>
      <c r="G195" s="145" t="s">
        <v>185</v>
      </c>
      <c r="H195" s="62">
        <v>17816.25</v>
      </c>
      <c r="I195" s="63">
        <v>1.0999999999999999E-2</v>
      </c>
    </row>
    <row r="196" spans="2:9" ht="15" thickBot="1">
      <c r="B196" s="145" t="s">
        <v>185</v>
      </c>
      <c r="C196" s="62">
        <v>8901.5499999999993</v>
      </c>
      <c r="D196" s="63">
        <v>2.3599999999999999E-2</v>
      </c>
      <c r="E196" s="44">
        <f t="shared" si="2"/>
        <v>-9.4421758008436107E-3</v>
      </c>
      <c r="G196" s="145" t="s">
        <v>186</v>
      </c>
      <c r="H196" s="62">
        <v>17622.25</v>
      </c>
      <c r="I196" s="63">
        <v>5.1999999999999998E-3</v>
      </c>
    </row>
    <row r="197" spans="2:9" ht="15" thickBot="1">
      <c r="B197" s="145" t="s">
        <v>186</v>
      </c>
      <c r="C197" s="60">
        <v>8696.4</v>
      </c>
      <c r="D197" s="61">
        <v>-3.8999999999999998E-3</v>
      </c>
      <c r="E197" s="44">
        <f t="shared" si="2"/>
        <v>2.3590221240973319E-2</v>
      </c>
      <c r="G197" s="145" t="s">
        <v>187</v>
      </c>
      <c r="H197" s="60">
        <v>17530.849999999999</v>
      </c>
      <c r="I197" s="61">
        <v>-1.9400000000000001E-2</v>
      </c>
    </row>
    <row r="198" spans="2:9" ht="15" thickBot="1">
      <c r="B198" s="145" t="s">
        <v>187</v>
      </c>
      <c r="C198" s="60">
        <v>8730.2999999999993</v>
      </c>
      <c r="D198" s="61">
        <v>-1.7399999999999999E-2</v>
      </c>
      <c r="E198" s="44">
        <f t="shared" ref="E198:E261" si="3">C197/C198-1</f>
        <v>-3.8830280746365853E-3</v>
      </c>
      <c r="G198" s="145" t="s">
        <v>188</v>
      </c>
      <c r="H198" s="60">
        <v>17877.400000000001</v>
      </c>
      <c r="I198" s="61">
        <v>-7.0000000000000001E-3</v>
      </c>
    </row>
    <row r="199" spans="2:9" ht="15" thickBot="1">
      <c r="B199" s="145" t="s">
        <v>188</v>
      </c>
      <c r="C199" s="60">
        <v>8885.25</v>
      </c>
      <c r="D199" s="61">
        <v>-3.3E-3</v>
      </c>
      <c r="E199" s="44">
        <f t="shared" si="3"/>
        <v>-1.7439014096395811E-2</v>
      </c>
      <c r="G199" s="145" t="s">
        <v>189</v>
      </c>
      <c r="H199" s="60">
        <v>18003.75</v>
      </c>
      <c r="I199" s="61">
        <v>-3.7000000000000002E-3</v>
      </c>
    </row>
    <row r="200" spans="2:9" ht="15" thickBot="1">
      <c r="B200" s="145" t="s">
        <v>189</v>
      </c>
      <c r="C200" s="60">
        <v>8914.7000000000007</v>
      </c>
      <c r="D200" s="61">
        <v>-1.9199999999999998E-2</v>
      </c>
      <c r="E200" s="44">
        <f t="shared" si="3"/>
        <v>-3.30353236788683E-3</v>
      </c>
      <c r="G200" s="145" t="s">
        <v>190</v>
      </c>
      <c r="H200" s="62">
        <v>18070.05</v>
      </c>
      <c r="I200" s="63">
        <v>7.4999999999999997E-3</v>
      </c>
    </row>
    <row r="201" spans="2:9" ht="15" thickBot="1">
      <c r="B201" s="145" t="s">
        <v>190</v>
      </c>
      <c r="C201" s="62">
        <v>9089.2000000000007</v>
      </c>
      <c r="D201" s="63">
        <v>2.29E-2</v>
      </c>
      <c r="E201" s="44">
        <f t="shared" si="3"/>
        <v>-1.9198609338555661E-2</v>
      </c>
      <c r="G201" s="145" t="s">
        <v>191</v>
      </c>
      <c r="H201" s="62">
        <v>17936.349999999999</v>
      </c>
      <c r="I201" s="63">
        <v>5.7999999999999996E-3</v>
      </c>
    </row>
    <row r="202" spans="2:9" ht="15" thickBot="1">
      <c r="B202" s="145" t="s">
        <v>191</v>
      </c>
      <c r="C202" s="62">
        <v>8885.4</v>
      </c>
      <c r="D202" s="63">
        <v>7.7999999999999996E-3</v>
      </c>
      <c r="E202" s="44">
        <f t="shared" si="3"/>
        <v>2.2936502577261653E-2</v>
      </c>
      <c r="G202" s="145" t="s">
        <v>192</v>
      </c>
      <c r="H202" s="62">
        <v>17833.349999999999</v>
      </c>
      <c r="I202" s="63">
        <v>1.9E-3</v>
      </c>
    </row>
    <row r="203" spans="2:9" ht="15" thickBot="1">
      <c r="B203" s="145" t="s">
        <v>192</v>
      </c>
      <c r="C203" s="62">
        <v>8816.7999999999993</v>
      </c>
      <c r="D203" s="63">
        <v>5.7000000000000002E-3</v>
      </c>
      <c r="E203" s="44">
        <f t="shared" si="3"/>
        <v>7.7806006714453702E-3</v>
      </c>
      <c r="G203" s="145" t="s">
        <v>193</v>
      </c>
      <c r="H203" s="62">
        <v>17798.75</v>
      </c>
      <c r="I203" s="63">
        <v>9.9000000000000008E-3</v>
      </c>
    </row>
    <row r="204" spans="2:9" ht="15" thickBot="1">
      <c r="B204" s="145" t="s">
        <v>193</v>
      </c>
      <c r="C204" s="60">
        <v>8766.4</v>
      </c>
      <c r="D204" s="61">
        <v>-5.3E-3</v>
      </c>
      <c r="E204" s="44">
        <f t="shared" si="3"/>
        <v>5.7492243110055519E-3</v>
      </c>
      <c r="G204" s="145" t="s">
        <v>194</v>
      </c>
      <c r="H204" s="60">
        <v>17624.400000000001</v>
      </c>
      <c r="I204" s="61">
        <v>-1.8E-3</v>
      </c>
    </row>
    <row r="205" spans="2:9" ht="15" thickBot="1">
      <c r="B205" s="145" t="s">
        <v>194</v>
      </c>
      <c r="C205" s="60">
        <v>8813.2000000000007</v>
      </c>
      <c r="D205" s="61">
        <v>-3.8E-3</v>
      </c>
      <c r="E205" s="44">
        <f t="shared" si="3"/>
        <v>-5.3102164934417662E-3</v>
      </c>
      <c r="G205" s="145" t="s">
        <v>195</v>
      </c>
      <c r="H205" s="60">
        <v>17655.599999999999</v>
      </c>
      <c r="I205" s="61">
        <v>-5.9999999999999995E-4</v>
      </c>
    </row>
    <row r="206" spans="2:9" ht="15" thickBot="1">
      <c r="B206" s="145" t="s">
        <v>195</v>
      </c>
      <c r="C206" s="60">
        <v>8846.4500000000007</v>
      </c>
      <c r="D206" s="61">
        <v>-3.0000000000000001E-3</v>
      </c>
      <c r="E206" s="44">
        <f t="shared" si="3"/>
        <v>-3.7585698217929009E-3</v>
      </c>
      <c r="G206" s="145" t="s">
        <v>196</v>
      </c>
      <c r="H206" s="62">
        <v>17665.8</v>
      </c>
      <c r="I206" s="63">
        <v>7.1999999999999998E-3</v>
      </c>
    </row>
    <row r="207" spans="2:9" ht="15" thickBot="1">
      <c r="B207" s="145" t="s">
        <v>196</v>
      </c>
      <c r="C207" s="62">
        <v>8872.85</v>
      </c>
      <c r="D207" s="63">
        <v>1.9E-2</v>
      </c>
      <c r="E207" s="44">
        <f t="shared" si="3"/>
        <v>-2.975368680863455E-3</v>
      </c>
      <c r="G207" s="145" t="s">
        <v>197</v>
      </c>
      <c r="H207" s="60">
        <v>17539.45</v>
      </c>
      <c r="I207" s="61">
        <v>-2.0000000000000001E-4</v>
      </c>
    </row>
    <row r="208" spans="2:9" ht="15" thickBot="1">
      <c r="B208" s="145" t="s">
        <v>197</v>
      </c>
      <c r="C208" s="60">
        <v>8707.25</v>
      </c>
      <c r="D208" s="61">
        <v>-3.4700000000000002E-2</v>
      </c>
      <c r="E208" s="44">
        <f t="shared" si="3"/>
        <v>1.9018633897039949E-2</v>
      </c>
      <c r="G208" s="145" t="s">
        <v>198</v>
      </c>
      <c r="H208" s="60">
        <v>17542.8</v>
      </c>
      <c r="I208" s="61">
        <v>-1.2200000000000001E-2</v>
      </c>
    </row>
    <row r="209" spans="2:9" ht="15" thickBot="1">
      <c r="B209" s="145" t="s">
        <v>198</v>
      </c>
      <c r="C209" s="62">
        <v>9020.2999999999993</v>
      </c>
      <c r="D209" s="63">
        <v>1E-4</v>
      </c>
      <c r="E209" s="44">
        <f t="shared" si="3"/>
        <v>-3.4705054155626636E-2</v>
      </c>
      <c r="G209" s="145" t="s">
        <v>199</v>
      </c>
      <c r="H209" s="62">
        <v>17759.3</v>
      </c>
      <c r="I209" s="63">
        <v>2.58E-2</v>
      </c>
    </row>
    <row r="210" spans="2:9" ht="15" thickBot="1">
      <c r="B210" s="145" t="s">
        <v>199</v>
      </c>
      <c r="C210" s="62">
        <v>9019.25</v>
      </c>
      <c r="D210" s="63">
        <v>1.67E-2</v>
      </c>
      <c r="E210" s="44">
        <f t="shared" si="3"/>
        <v>1.1641766222236782E-4</v>
      </c>
      <c r="G210" s="145" t="s">
        <v>200</v>
      </c>
      <c r="H210" s="60">
        <v>17312.900000000001</v>
      </c>
      <c r="I210" s="61">
        <v>-1.4E-2</v>
      </c>
    </row>
    <row r="211" spans="2:9" ht="15" thickBot="1">
      <c r="B211" s="145" t="s">
        <v>200</v>
      </c>
      <c r="C211" s="60">
        <v>8870.85</v>
      </c>
      <c r="D211" s="61">
        <v>-5.11E-2</v>
      </c>
      <c r="E211" s="44">
        <f t="shared" si="3"/>
        <v>1.6728949311509034E-2</v>
      </c>
      <c r="G211" s="145" t="s">
        <v>201</v>
      </c>
      <c r="H211" s="62">
        <v>17558.900000000001</v>
      </c>
      <c r="I211" s="63">
        <v>2.0999999999999999E-3</v>
      </c>
    </row>
    <row r="212" spans="2:9" ht="15" thickBot="1">
      <c r="B212" s="145" t="s">
        <v>201</v>
      </c>
      <c r="C212" s="60">
        <v>9349</v>
      </c>
      <c r="D212" s="61">
        <v>-3.1899999999999998E-2</v>
      </c>
      <c r="E212" s="44">
        <f t="shared" si="3"/>
        <v>-5.1144507433950159E-2</v>
      </c>
      <c r="G212" s="145" t="s">
        <v>202</v>
      </c>
      <c r="H212" s="60">
        <v>17522.45</v>
      </c>
      <c r="I212" s="61">
        <v>-4.7000000000000002E-3</v>
      </c>
    </row>
    <row r="213" spans="2:9" ht="15" thickBot="1">
      <c r="B213" s="145" t="s">
        <v>202</v>
      </c>
      <c r="C213" s="60">
        <v>9656.6</v>
      </c>
      <c r="D213" s="61">
        <v>-2.07E-2</v>
      </c>
      <c r="E213" s="44">
        <f t="shared" si="3"/>
        <v>-3.1853861607605172E-2</v>
      </c>
      <c r="G213" s="145" t="s">
        <v>203</v>
      </c>
      <c r="H213" s="62">
        <v>17604.95</v>
      </c>
      <c r="I213" s="63">
        <v>1.6000000000000001E-3</v>
      </c>
    </row>
    <row r="214" spans="2:9" ht="15" thickBot="1">
      <c r="B214" s="145" t="s">
        <v>203</v>
      </c>
      <c r="C214" s="62">
        <v>9861</v>
      </c>
      <c r="D214" s="63">
        <v>2.52E-2</v>
      </c>
      <c r="E214" s="44">
        <f t="shared" si="3"/>
        <v>-2.0728120880235235E-2</v>
      </c>
      <c r="G214" s="145" t="s">
        <v>204</v>
      </c>
      <c r="H214" s="62">
        <v>17577.5</v>
      </c>
      <c r="I214" s="63">
        <v>5.0000000000000001E-3</v>
      </c>
    </row>
    <row r="215" spans="2:9" ht="15" thickBot="1">
      <c r="B215" s="145" t="s">
        <v>204</v>
      </c>
      <c r="C215" s="60">
        <v>9618.75</v>
      </c>
      <c r="D215" s="61">
        <v>-1.7399999999999999E-2</v>
      </c>
      <c r="E215" s="44">
        <f t="shared" si="3"/>
        <v>2.5185185185185199E-2</v>
      </c>
      <c r="G215" s="145" t="s">
        <v>205</v>
      </c>
      <c r="H215" s="60">
        <v>17490.7</v>
      </c>
      <c r="I215" s="61">
        <v>-1.5100000000000001E-2</v>
      </c>
    </row>
    <row r="216" spans="2:9" ht="15" thickBot="1">
      <c r="B216" s="145" t="s">
        <v>205</v>
      </c>
      <c r="C216" s="60">
        <v>9788.7000000000007</v>
      </c>
      <c r="D216" s="61">
        <v>-3.4500000000000003E-2</v>
      </c>
      <c r="E216" s="44">
        <f t="shared" si="3"/>
        <v>-1.7361856017653055E-2</v>
      </c>
      <c r="G216" s="145" t="s">
        <v>206</v>
      </c>
      <c r="H216" s="60">
        <v>17758.45</v>
      </c>
      <c r="I216" s="61">
        <v>-1.0999999999999999E-2</v>
      </c>
    </row>
    <row r="217" spans="2:9" ht="15" thickBot="1">
      <c r="B217" s="145" t="s">
        <v>206</v>
      </c>
      <c r="C217" s="60">
        <v>10138.75</v>
      </c>
      <c r="D217" s="61">
        <v>-4.48E-2</v>
      </c>
      <c r="E217" s="44">
        <f t="shared" si="3"/>
        <v>-3.452595241030687E-2</v>
      </c>
      <c r="G217" s="145" t="s">
        <v>207</v>
      </c>
      <c r="H217" s="62">
        <v>17956.5</v>
      </c>
      <c r="I217" s="63">
        <v>6.9999999999999999E-4</v>
      </c>
    </row>
    <row r="218" spans="2:9" ht="15" thickBot="1">
      <c r="B218" s="145" t="s">
        <v>207</v>
      </c>
      <c r="C218" s="60">
        <v>10614.15</v>
      </c>
      <c r="D218" s="61">
        <v>-6.6E-3</v>
      </c>
      <c r="E218" s="44">
        <f t="shared" si="3"/>
        <v>-4.4789267157520851E-2</v>
      </c>
      <c r="G218" s="145" t="s">
        <v>208</v>
      </c>
      <c r="H218" s="62">
        <v>17944.25</v>
      </c>
      <c r="I218" s="63">
        <v>6.7000000000000002E-3</v>
      </c>
    </row>
    <row r="219" spans="2:9" ht="15" thickBot="1">
      <c r="B219" s="145" t="s">
        <v>208</v>
      </c>
      <c r="C219" s="62">
        <v>10684.9</v>
      </c>
      <c r="D219" s="63">
        <v>0.01</v>
      </c>
      <c r="E219" s="44">
        <f t="shared" si="3"/>
        <v>-6.6214938838922155E-3</v>
      </c>
      <c r="G219" s="145" t="s">
        <v>209</v>
      </c>
      <c r="H219" s="62">
        <v>17825.25</v>
      </c>
      <c r="I219" s="63">
        <v>7.1999999999999998E-3</v>
      </c>
    </row>
    <row r="220" spans="2:9" ht="15" thickBot="1">
      <c r="B220" s="145" t="s">
        <v>209</v>
      </c>
      <c r="C220" s="62">
        <v>10579.1</v>
      </c>
      <c r="D220" s="63">
        <v>3.3300000000000003E-2</v>
      </c>
      <c r="E220" s="44">
        <f t="shared" si="3"/>
        <v>1.0000850733994371E-2</v>
      </c>
      <c r="G220" s="145" t="s">
        <v>210</v>
      </c>
      <c r="H220" s="62">
        <v>17698.150000000001</v>
      </c>
      <c r="I220" s="63">
        <v>2.2000000000000001E-3</v>
      </c>
    </row>
    <row r="221" spans="2:9" ht="15" thickBot="1">
      <c r="B221" s="145" t="s">
        <v>210</v>
      </c>
      <c r="C221" s="62">
        <v>10238.049999999999</v>
      </c>
      <c r="D221" s="63">
        <v>7.7799999999999994E-2</v>
      </c>
      <c r="E221" s="44">
        <f t="shared" si="3"/>
        <v>3.3312007657708254E-2</v>
      </c>
      <c r="G221" s="145" t="s">
        <v>211</v>
      </c>
      <c r="H221" s="62">
        <v>17659</v>
      </c>
      <c r="I221" s="63">
        <v>7.1000000000000004E-3</v>
      </c>
    </row>
    <row r="222" spans="2:9" ht="15" thickBot="1">
      <c r="B222" s="145" t="s">
        <v>211</v>
      </c>
      <c r="C222" s="62">
        <v>9498.65</v>
      </c>
      <c r="D222" s="63">
        <v>3.8999999999999998E-3</v>
      </c>
      <c r="E222" s="44">
        <f t="shared" si="3"/>
        <v>7.7842640796323748E-2</v>
      </c>
      <c r="G222" s="145" t="s">
        <v>212</v>
      </c>
      <c r="H222" s="62">
        <v>17534.75</v>
      </c>
      <c r="I222" s="63">
        <v>5.9999999999999995E-4</v>
      </c>
    </row>
    <row r="223" spans="2:9" ht="15" thickBot="1">
      <c r="B223" s="145" t="s">
        <v>212</v>
      </c>
      <c r="C223" s="60">
        <v>9461.5</v>
      </c>
      <c r="D223" s="61">
        <v>-9.7999999999999997E-3</v>
      </c>
      <c r="E223" s="44">
        <f t="shared" si="3"/>
        <v>3.9264387253605815E-3</v>
      </c>
      <c r="G223" s="145" t="s">
        <v>213</v>
      </c>
      <c r="H223" s="62">
        <v>17525.099999999999</v>
      </c>
      <c r="I223" s="63">
        <v>7.3000000000000001E-3</v>
      </c>
    </row>
    <row r="224" spans="2:9" ht="15" thickBot="1">
      <c r="B224" s="145" t="s">
        <v>213</v>
      </c>
      <c r="C224" s="62">
        <v>9555.2000000000007</v>
      </c>
      <c r="D224" s="63">
        <v>2.6499999999999999E-2</v>
      </c>
      <c r="E224" s="44">
        <f t="shared" si="3"/>
        <v>-9.8061788345613632E-3</v>
      </c>
      <c r="G224" s="145" t="s">
        <v>214</v>
      </c>
      <c r="H224" s="62">
        <v>17397.5</v>
      </c>
      <c r="I224" s="63">
        <v>8.9999999999999998E-4</v>
      </c>
    </row>
    <row r="225" spans="2:9" ht="15" thickBot="1">
      <c r="B225" s="145" t="s">
        <v>214</v>
      </c>
      <c r="C225" s="62">
        <v>9308.6</v>
      </c>
      <c r="D225" s="63">
        <v>3.9300000000000002E-2</v>
      </c>
      <c r="E225" s="44">
        <f t="shared" si="3"/>
        <v>2.6491631394624404E-2</v>
      </c>
      <c r="G225" s="145" t="s">
        <v>215</v>
      </c>
      <c r="H225" s="60">
        <v>17382</v>
      </c>
      <c r="I225" s="61">
        <v>-4.0000000000000002E-4</v>
      </c>
    </row>
    <row r="226" spans="2:9" ht="15" thickBot="1">
      <c r="B226" s="145" t="s">
        <v>215</v>
      </c>
      <c r="C226" s="62">
        <v>8956.7000000000007</v>
      </c>
      <c r="D226" s="63">
        <v>1.32E-2</v>
      </c>
      <c r="E226" s="44">
        <f t="shared" si="3"/>
        <v>3.9289023859233829E-2</v>
      </c>
      <c r="G226" s="145" t="s">
        <v>216</v>
      </c>
      <c r="H226" s="62">
        <v>17388.150000000001</v>
      </c>
      <c r="I226" s="63">
        <v>2.5000000000000001E-3</v>
      </c>
    </row>
    <row r="227" spans="2:9" ht="15" thickBot="1">
      <c r="B227" s="145" t="s">
        <v>216</v>
      </c>
      <c r="C227" s="62">
        <v>8840.2999999999993</v>
      </c>
      <c r="D227" s="63">
        <v>2.3E-2</v>
      </c>
      <c r="E227" s="44">
        <f t="shared" si="3"/>
        <v>1.3166973971471707E-2</v>
      </c>
      <c r="G227" s="145" t="s">
        <v>217</v>
      </c>
      <c r="H227" s="62">
        <v>17345.45</v>
      </c>
      <c r="I227" s="63">
        <v>2.9999999999999997E-4</v>
      </c>
    </row>
    <row r="228" spans="2:9" ht="15" thickBot="1">
      <c r="B228" s="145" t="s">
        <v>217</v>
      </c>
      <c r="C228" s="60">
        <v>8641.75</v>
      </c>
      <c r="D228" s="61">
        <v>-8.9999999999999993E-3</v>
      </c>
      <c r="E228" s="44">
        <f t="shared" si="3"/>
        <v>2.2975670437122009E-2</v>
      </c>
      <c r="G228" s="145" t="s">
        <v>218</v>
      </c>
      <c r="H228" s="62">
        <v>17340.05</v>
      </c>
      <c r="I228" s="63">
        <v>1.06E-2</v>
      </c>
    </row>
    <row r="229" spans="2:9" ht="15" thickBot="1">
      <c r="B229" s="145" t="s">
        <v>218</v>
      </c>
      <c r="C229" s="62">
        <v>8720.6</v>
      </c>
      <c r="D229" s="63">
        <v>3.5000000000000001E-3</v>
      </c>
      <c r="E229" s="44">
        <f t="shared" si="3"/>
        <v>-9.0418090498360915E-3</v>
      </c>
      <c r="G229" s="145" t="s">
        <v>219</v>
      </c>
      <c r="H229" s="62">
        <v>17158.25</v>
      </c>
      <c r="I229" s="63">
        <v>1.35E-2</v>
      </c>
    </row>
    <row r="230" spans="2:9" ht="15" thickBot="1">
      <c r="B230" s="145" t="s">
        <v>219</v>
      </c>
      <c r="C230" s="62">
        <v>8690.0499999999993</v>
      </c>
      <c r="D230" s="63">
        <v>1.52E-2</v>
      </c>
      <c r="E230" s="44">
        <f t="shared" si="3"/>
        <v>3.5155148704553163E-3</v>
      </c>
      <c r="G230" s="145" t="s">
        <v>220</v>
      </c>
      <c r="H230" s="62">
        <v>16929.599999999999</v>
      </c>
      <c r="I230" s="63">
        <v>1.7299999999999999E-2</v>
      </c>
    </row>
    <row r="231" spans="2:9" ht="15" thickBot="1">
      <c r="B231" s="145" t="s">
        <v>220</v>
      </c>
      <c r="C231" s="62">
        <v>8560</v>
      </c>
      <c r="D231" s="63">
        <v>9.2999999999999992E-3</v>
      </c>
      <c r="E231" s="44">
        <f t="shared" si="3"/>
        <v>1.5192757009345748E-2</v>
      </c>
      <c r="G231" s="145" t="s">
        <v>221</v>
      </c>
      <c r="H231" s="62">
        <v>16641.8</v>
      </c>
      <c r="I231" s="63">
        <v>9.5999999999999992E-3</v>
      </c>
    </row>
    <row r="232" spans="2:9" ht="15" thickBot="1">
      <c r="B232" s="145" t="s">
        <v>221</v>
      </c>
      <c r="C232" s="62">
        <v>8481.4</v>
      </c>
      <c r="D232" s="63">
        <v>1.44E-2</v>
      </c>
      <c r="E232" s="44">
        <f t="shared" si="3"/>
        <v>9.2673379394911937E-3</v>
      </c>
      <c r="G232" s="145" t="s">
        <v>222</v>
      </c>
      <c r="H232" s="60">
        <v>16483.849999999999</v>
      </c>
      <c r="I232" s="61">
        <v>-8.8000000000000005E-3</v>
      </c>
    </row>
    <row r="233" spans="2:9" ht="15" thickBot="1">
      <c r="B233" s="145" t="s">
        <v>222</v>
      </c>
      <c r="C233" s="60">
        <v>8361.2999999999993</v>
      </c>
      <c r="D233" s="61">
        <v>-1.9699999999999999E-2</v>
      </c>
      <c r="E233" s="44">
        <f t="shared" si="3"/>
        <v>1.4363795103632171E-2</v>
      </c>
      <c r="G233" s="145" t="s">
        <v>223</v>
      </c>
      <c r="H233" s="60">
        <v>16631</v>
      </c>
      <c r="I233" s="61">
        <v>-5.3E-3</v>
      </c>
    </row>
    <row r="234" spans="2:9" ht="15" thickBot="1">
      <c r="B234" s="145" t="s">
        <v>223</v>
      </c>
      <c r="C234" s="62">
        <v>8529.4</v>
      </c>
      <c r="D234" s="63">
        <v>1.7100000000000001E-2</v>
      </c>
      <c r="E234" s="44">
        <f t="shared" si="3"/>
        <v>-1.9708303045935294E-2</v>
      </c>
      <c r="G234" s="145" t="s">
        <v>224</v>
      </c>
      <c r="H234" s="62">
        <v>16719.45</v>
      </c>
      <c r="I234" s="63">
        <v>6.8999999999999999E-3</v>
      </c>
    </row>
    <row r="235" spans="2:9" ht="15" thickBot="1">
      <c r="B235" s="145" t="s">
        <v>224</v>
      </c>
      <c r="C235" s="62">
        <v>8386.2999999999993</v>
      </c>
      <c r="D235" s="63">
        <v>2.3199999999999998E-2</v>
      </c>
      <c r="E235" s="44">
        <f t="shared" si="3"/>
        <v>1.7063544113613993E-2</v>
      </c>
      <c r="G235" s="145" t="s">
        <v>225</v>
      </c>
      <c r="H235" s="62">
        <v>16605.25</v>
      </c>
      <c r="I235" s="63">
        <v>5.1000000000000004E-3</v>
      </c>
    </row>
    <row r="236" spans="2:9" ht="15" thickBot="1">
      <c r="B236" s="145" t="s">
        <v>225</v>
      </c>
      <c r="C236" s="62">
        <v>8196.2999999999993</v>
      </c>
      <c r="D236" s="63">
        <v>1.0200000000000001E-2</v>
      </c>
      <c r="E236" s="44">
        <f t="shared" si="3"/>
        <v>2.3181191513243826E-2</v>
      </c>
      <c r="G236" s="145" t="s">
        <v>226</v>
      </c>
      <c r="H236" s="62">
        <v>16520.849999999999</v>
      </c>
      <c r="I236" s="63">
        <v>1.0999999999999999E-2</v>
      </c>
    </row>
    <row r="237" spans="2:9" ht="15" thickBot="1">
      <c r="B237" s="145" t="s">
        <v>226</v>
      </c>
      <c r="C237" s="62">
        <v>8113.8</v>
      </c>
      <c r="D237" s="63">
        <v>4.3E-3</v>
      </c>
      <c r="E237" s="44">
        <f t="shared" si="3"/>
        <v>1.0167862160763042E-2</v>
      </c>
      <c r="G237" s="145" t="s">
        <v>227</v>
      </c>
      <c r="H237" s="62">
        <v>16340.55</v>
      </c>
      <c r="I237" s="63">
        <v>3.8E-3</v>
      </c>
    </row>
    <row r="238" spans="2:9" ht="15" thickBot="1">
      <c r="B238" s="145" t="s">
        <v>227</v>
      </c>
      <c r="C238" s="60">
        <v>8079.4</v>
      </c>
      <c r="D238" s="61">
        <v>-3.0000000000000001E-3</v>
      </c>
      <c r="E238" s="44">
        <f t="shared" si="3"/>
        <v>4.2577419115281678E-3</v>
      </c>
      <c r="G238" s="145" t="s">
        <v>228</v>
      </c>
      <c r="H238" s="62">
        <v>16278.5</v>
      </c>
      <c r="I238" s="63">
        <v>1.43E-2</v>
      </c>
    </row>
    <row r="239" spans="2:9" ht="15" thickBot="1">
      <c r="B239" s="145" t="s">
        <v>228</v>
      </c>
      <c r="C239" s="62">
        <v>8104.05</v>
      </c>
      <c r="D239" s="63">
        <v>5.4000000000000003E-3</v>
      </c>
      <c r="E239" s="44">
        <f t="shared" si="3"/>
        <v>-3.0416890320272838E-3</v>
      </c>
      <c r="G239" s="145" t="s">
        <v>229</v>
      </c>
      <c r="H239" s="62">
        <v>16049.2</v>
      </c>
      <c r="I239" s="63">
        <v>6.8999999999999999E-3</v>
      </c>
    </row>
    <row r="240" spans="2:9" ht="15" thickBot="1">
      <c r="B240" s="145" t="s">
        <v>229</v>
      </c>
      <c r="C240" s="62">
        <v>8060.6</v>
      </c>
      <c r="D240" s="63">
        <v>3.3500000000000002E-2</v>
      </c>
      <c r="E240" s="44">
        <f t="shared" si="3"/>
        <v>5.3904175867800497E-3</v>
      </c>
      <c r="G240" s="145" t="s">
        <v>230</v>
      </c>
      <c r="H240" s="60">
        <v>15938.65</v>
      </c>
      <c r="I240" s="61">
        <v>-1.8E-3</v>
      </c>
    </row>
    <row r="241" spans="2:9" ht="15" thickBot="1">
      <c r="B241" s="145" t="s">
        <v>829</v>
      </c>
      <c r="C241" s="62">
        <v>7799.55</v>
      </c>
      <c r="D241" s="63">
        <v>1.14E-2</v>
      </c>
      <c r="E241" s="44">
        <f t="shared" si="3"/>
        <v>3.3469879672545222E-2</v>
      </c>
      <c r="G241" s="145" t="s">
        <v>231</v>
      </c>
      <c r="H241" s="60">
        <v>15966.65</v>
      </c>
      <c r="I241" s="61">
        <v>-5.7000000000000002E-3</v>
      </c>
    </row>
    <row r="242" spans="2:9" ht="15" thickBot="1">
      <c r="B242" s="145" t="s">
        <v>231</v>
      </c>
      <c r="C242" s="60">
        <v>7711.4</v>
      </c>
      <c r="D242" s="61">
        <v>-3.1E-2</v>
      </c>
      <c r="E242" s="44">
        <f t="shared" si="3"/>
        <v>1.1431127940451979E-2</v>
      </c>
      <c r="G242" s="145" t="s">
        <v>232</v>
      </c>
      <c r="H242" s="60">
        <v>16058.3</v>
      </c>
      <c r="I242" s="61">
        <v>-9.7000000000000003E-3</v>
      </c>
    </row>
    <row r="243" spans="2:9" ht="15" thickBot="1">
      <c r="B243" s="145" t="s">
        <v>232</v>
      </c>
      <c r="C243" s="60">
        <v>7958</v>
      </c>
      <c r="D243" s="61">
        <v>-1.09E-2</v>
      </c>
      <c r="E243" s="44">
        <f t="shared" si="3"/>
        <v>-3.0987685348077498E-2</v>
      </c>
      <c r="G243" s="145" t="s">
        <v>233</v>
      </c>
      <c r="H243" s="60">
        <v>16216</v>
      </c>
      <c r="I243" s="61">
        <v>-2.9999999999999997E-4</v>
      </c>
    </row>
    <row r="244" spans="2:9" ht="15" thickBot="1">
      <c r="B244" s="145" t="s">
        <v>233</v>
      </c>
      <c r="C244" s="62">
        <v>8046</v>
      </c>
      <c r="D244" s="63">
        <v>6.6E-3</v>
      </c>
      <c r="E244" s="44">
        <f t="shared" si="3"/>
        <v>-1.0937111608252503E-2</v>
      </c>
      <c r="G244" s="145" t="s">
        <v>234</v>
      </c>
      <c r="H244" s="62">
        <v>16220.6</v>
      </c>
      <c r="I244" s="63">
        <v>5.4000000000000003E-3</v>
      </c>
    </row>
    <row r="245" spans="2:9" ht="15" thickBot="1">
      <c r="B245" s="145" t="s">
        <v>234</v>
      </c>
      <c r="C245" s="60">
        <v>7993.15</v>
      </c>
      <c r="D245" s="61">
        <v>-1.11E-2</v>
      </c>
      <c r="E245" s="44">
        <f t="shared" si="3"/>
        <v>6.611911449178498E-3</v>
      </c>
      <c r="G245" s="145" t="s">
        <v>235</v>
      </c>
      <c r="H245" s="62">
        <v>16132.9</v>
      </c>
      <c r="I245" s="63">
        <v>8.8999999999999999E-3</v>
      </c>
    </row>
    <row r="246" spans="2:9" ht="15" thickBot="1">
      <c r="B246" s="145" t="s">
        <v>235</v>
      </c>
      <c r="C246" s="62">
        <v>8082.9</v>
      </c>
      <c r="D246" s="63">
        <v>1.37E-2</v>
      </c>
      <c r="E246" s="44">
        <f t="shared" si="3"/>
        <v>-1.1103688032760517E-2</v>
      </c>
      <c r="G246" s="145" t="s">
        <v>236</v>
      </c>
      <c r="H246" s="62">
        <v>15989.8</v>
      </c>
      <c r="I246" s="63">
        <v>1.1299999999999999E-2</v>
      </c>
    </row>
    <row r="247" spans="2:9" ht="15" thickBot="1">
      <c r="B247" s="145" t="s">
        <v>236</v>
      </c>
      <c r="C247" s="60">
        <v>7973.85</v>
      </c>
      <c r="D247" s="61">
        <v>-3.7000000000000002E-3</v>
      </c>
      <c r="E247" s="44">
        <f t="shared" si="3"/>
        <v>1.3675953272258567E-2</v>
      </c>
      <c r="G247" s="145" t="s">
        <v>237</v>
      </c>
      <c r="H247" s="60">
        <v>15810.85</v>
      </c>
      <c r="I247" s="61">
        <v>-1.5E-3</v>
      </c>
    </row>
    <row r="248" spans="2:9" ht="15" thickBot="1">
      <c r="B248" s="145" t="s">
        <v>237</v>
      </c>
      <c r="C248" s="60">
        <v>8003.2</v>
      </c>
      <c r="D248" s="61">
        <v>-9.7000000000000003E-3</v>
      </c>
      <c r="E248" s="44">
        <f t="shared" si="3"/>
        <v>-3.6672830867652273E-3</v>
      </c>
      <c r="G248" s="145" t="s">
        <v>238</v>
      </c>
      <c r="H248" s="62">
        <v>15835.35</v>
      </c>
      <c r="I248" s="63">
        <v>5.3E-3</v>
      </c>
    </row>
    <row r="249" spans="2:9" ht="15" thickBot="1">
      <c r="B249" s="145" t="s">
        <v>238</v>
      </c>
      <c r="C249" s="60">
        <v>8081.4</v>
      </c>
      <c r="D249" s="61">
        <v>-8.6999999999999994E-3</v>
      </c>
      <c r="E249" s="44">
        <f t="shared" si="3"/>
        <v>-9.6765411933575907E-3</v>
      </c>
      <c r="G249" s="145" t="s">
        <v>239</v>
      </c>
      <c r="H249" s="60">
        <v>15752.05</v>
      </c>
      <c r="I249" s="61">
        <v>-1.8E-3</v>
      </c>
    </row>
    <row r="250" spans="2:9" ht="15" thickBot="1">
      <c r="B250" s="145" t="s">
        <v>239</v>
      </c>
      <c r="C250" s="60">
        <v>8152.05</v>
      </c>
      <c r="D250" s="61">
        <v>-2.3E-3</v>
      </c>
      <c r="E250" s="44">
        <f t="shared" si="3"/>
        <v>-8.6665317312824008E-3</v>
      </c>
      <c r="G250" s="145" t="s">
        <v>240</v>
      </c>
      <c r="H250" s="60">
        <v>15780.25</v>
      </c>
      <c r="I250" s="61">
        <v>-1.1999999999999999E-3</v>
      </c>
    </row>
    <row r="251" spans="2:9" ht="15" thickBot="1">
      <c r="B251" s="145" t="s">
        <v>240</v>
      </c>
      <c r="C251" s="60">
        <v>8170.55</v>
      </c>
      <c r="D251" s="61">
        <v>-1.9E-3</v>
      </c>
      <c r="E251" s="44">
        <f t="shared" si="3"/>
        <v>-2.2642294582372324E-3</v>
      </c>
      <c r="G251" s="145" t="s">
        <v>241</v>
      </c>
      <c r="H251" s="60">
        <v>15799.1</v>
      </c>
      <c r="I251" s="61">
        <v>-3.2000000000000002E-3</v>
      </c>
    </row>
    <row r="252" spans="2:9" ht="15" thickBot="1">
      <c r="B252" s="145" t="s">
        <v>241</v>
      </c>
      <c r="C252" s="62">
        <v>8186.35</v>
      </c>
      <c r="D252" s="63">
        <v>1.8599999999999998E-2</v>
      </c>
      <c r="E252" s="44">
        <f t="shared" si="3"/>
        <v>-1.9300420822466746E-3</v>
      </c>
      <c r="G252" s="145" t="s">
        <v>242</v>
      </c>
      <c r="H252" s="62">
        <v>15850.2</v>
      </c>
      <c r="I252" s="63">
        <v>1.1000000000000001E-3</v>
      </c>
    </row>
    <row r="253" spans="2:9" ht="15" thickBot="1">
      <c r="B253" s="145" t="s">
        <v>242</v>
      </c>
      <c r="C253" s="62">
        <v>8036.7</v>
      </c>
      <c r="D253" s="63">
        <v>5.5999999999999999E-3</v>
      </c>
      <c r="E253" s="44">
        <f t="shared" si="3"/>
        <v>1.8620826956337933E-2</v>
      </c>
      <c r="G253" s="145" t="s">
        <v>243</v>
      </c>
      <c r="H253" s="62">
        <v>15832.05</v>
      </c>
      <c r="I253" s="63">
        <v>8.5000000000000006E-3</v>
      </c>
    </row>
    <row r="254" spans="2:9" ht="15" thickBot="1">
      <c r="B254" s="145" t="s">
        <v>243</v>
      </c>
      <c r="C254" s="62">
        <v>7991.6</v>
      </c>
      <c r="D254" s="63">
        <v>2.53E-2</v>
      </c>
      <c r="E254" s="44">
        <f t="shared" si="3"/>
        <v>5.6434255968766944E-3</v>
      </c>
      <c r="G254" s="145" t="s">
        <v>244</v>
      </c>
      <c r="H254" s="62">
        <v>15699.25</v>
      </c>
      <c r="I254" s="63">
        <v>9.1999999999999998E-3</v>
      </c>
    </row>
    <row r="255" spans="2:9" ht="15" thickBot="1">
      <c r="B255" s="145" t="s">
        <v>244</v>
      </c>
      <c r="C255" s="62">
        <v>7794.35</v>
      </c>
      <c r="D255" s="63">
        <v>8.0000000000000004E-4</v>
      </c>
      <c r="E255" s="44">
        <f t="shared" si="3"/>
        <v>2.5306792740895645E-2</v>
      </c>
      <c r="G255" s="145" t="s">
        <v>245</v>
      </c>
      <c r="H255" s="62">
        <v>15556.65</v>
      </c>
      <c r="I255" s="63">
        <v>9.2999999999999992E-3</v>
      </c>
    </row>
    <row r="256" spans="2:9" ht="15" thickBot="1">
      <c r="B256" s="145" t="s">
        <v>245</v>
      </c>
      <c r="C256" s="62">
        <v>7788.05</v>
      </c>
      <c r="D256" s="63">
        <v>3.95E-2</v>
      </c>
      <c r="E256" s="44">
        <f t="shared" si="3"/>
        <v>8.0893163243689337E-4</v>
      </c>
      <c r="G256" s="145" t="s">
        <v>246</v>
      </c>
      <c r="H256" s="60">
        <v>15413.3</v>
      </c>
      <c r="I256" s="61">
        <v>-1.44E-2</v>
      </c>
    </row>
    <row r="257" spans="2:9" ht="15" thickBot="1">
      <c r="B257" s="145" t="s">
        <v>246</v>
      </c>
      <c r="C257" s="60">
        <v>7492.3</v>
      </c>
      <c r="D257" s="61">
        <v>-7.9000000000000008E-3</v>
      </c>
      <c r="E257" s="44">
        <f t="shared" si="3"/>
        <v>3.9473859829424862E-2</v>
      </c>
      <c r="G257" s="145" t="s">
        <v>247</v>
      </c>
      <c r="H257" s="62">
        <v>15638.8</v>
      </c>
      <c r="I257" s="63">
        <v>1.8800000000000001E-2</v>
      </c>
    </row>
    <row r="258" spans="2:9" ht="15" thickBot="1">
      <c r="B258" s="145" t="s">
        <v>247</v>
      </c>
      <c r="C258" s="62">
        <v>7551.6</v>
      </c>
      <c r="D258" s="63">
        <v>4.0899999999999999E-2</v>
      </c>
      <c r="E258" s="44">
        <f t="shared" si="3"/>
        <v>-7.852640500026542E-3</v>
      </c>
      <c r="G258" s="145" t="s">
        <v>248</v>
      </c>
      <c r="H258" s="62">
        <v>15350.15</v>
      </c>
      <c r="I258" s="63">
        <v>3.7000000000000002E-3</v>
      </c>
    </row>
    <row r="259" spans="2:9" ht="15" thickBot="1">
      <c r="B259" s="145" t="s">
        <v>248</v>
      </c>
      <c r="C259" s="60">
        <v>7254.85</v>
      </c>
      <c r="D259" s="61">
        <v>-7.1400000000000005E-2</v>
      </c>
      <c r="E259" s="44">
        <f t="shared" si="3"/>
        <v>4.0903671337105596E-2</v>
      </c>
      <c r="G259" s="145" t="s">
        <v>249</v>
      </c>
      <c r="H259" s="60">
        <v>15293.5</v>
      </c>
      <c r="I259" s="61">
        <v>-4.4000000000000003E-3</v>
      </c>
    </row>
    <row r="260" spans="2:9" ht="15" thickBot="1">
      <c r="B260" s="145" t="s">
        <v>249</v>
      </c>
      <c r="C260" s="60">
        <v>7812.85</v>
      </c>
      <c r="D260" s="61">
        <v>-2.24E-2</v>
      </c>
      <c r="E260" s="44">
        <f t="shared" si="3"/>
        <v>-7.1420800348144353E-2</v>
      </c>
      <c r="G260" s="145" t="s">
        <v>250</v>
      </c>
      <c r="H260" s="60">
        <v>15360.6</v>
      </c>
      <c r="I260" s="61">
        <v>-2.1100000000000001E-2</v>
      </c>
    </row>
    <row r="261" spans="2:9" ht="15" thickBot="1">
      <c r="B261" s="145" t="s">
        <v>250</v>
      </c>
      <c r="C261" s="60">
        <v>7991.9</v>
      </c>
      <c r="D261" s="61">
        <v>-2.06E-2</v>
      </c>
      <c r="E261" s="44">
        <f t="shared" si="3"/>
        <v>-2.2403933983157875E-2</v>
      </c>
      <c r="G261" s="145" t="s">
        <v>251</v>
      </c>
      <c r="H261" s="60">
        <v>15692.15</v>
      </c>
      <c r="I261" s="61">
        <v>-2.5000000000000001E-3</v>
      </c>
    </row>
    <row r="262" spans="2:9" ht="15" thickBot="1">
      <c r="B262" s="145" t="s">
        <v>830</v>
      </c>
      <c r="C262" s="60">
        <v>8159.65</v>
      </c>
      <c r="D262" s="61">
        <v>-2.7099999999999999E-2</v>
      </c>
      <c r="E262" s="44">
        <f t="shared" ref="E262:E325" si="4">C261/C262-1</f>
        <v>-2.0558479836757737E-2</v>
      </c>
      <c r="G262" s="145" t="s">
        <v>252</v>
      </c>
      <c r="H262" s="60">
        <v>15732.1</v>
      </c>
      <c r="I262" s="61">
        <v>-2.7000000000000001E-3</v>
      </c>
    </row>
    <row r="263" spans="2:9" ht="15" thickBot="1">
      <c r="B263" s="145" t="s">
        <v>252</v>
      </c>
      <c r="C263" s="60">
        <v>8386.75</v>
      </c>
      <c r="D263" s="61">
        <v>-8.8999999999999999E-3</v>
      </c>
      <c r="E263" s="44">
        <f t="shared" si="4"/>
        <v>-2.707842728112797E-2</v>
      </c>
      <c r="G263" s="145" t="s">
        <v>253</v>
      </c>
      <c r="H263" s="60">
        <v>15774.4</v>
      </c>
      <c r="I263" s="61">
        <v>-2.64E-2</v>
      </c>
    </row>
    <row r="264" spans="2:9" ht="15" thickBot="1">
      <c r="B264" s="145" t="s">
        <v>253</v>
      </c>
      <c r="C264" s="60">
        <v>8462</v>
      </c>
      <c r="D264" s="61">
        <v>-1.6400000000000001E-2</v>
      </c>
      <c r="E264" s="44">
        <f t="shared" si="4"/>
        <v>-8.8926967619947783E-3</v>
      </c>
      <c r="G264" s="145" t="s">
        <v>254</v>
      </c>
      <c r="H264" s="60">
        <v>16201.8</v>
      </c>
      <c r="I264" s="61">
        <v>-1.6799999999999999E-2</v>
      </c>
    </row>
    <row r="265" spans="2:9" ht="15" thickBot="1">
      <c r="B265" s="145" t="s">
        <v>254</v>
      </c>
      <c r="C265" s="60">
        <v>8602.9</v>
      </c>
      <c r="D265" s="61">
        <v>-1.04E-2</v>
      </c>
      <c r="E265" s="44">
        <f t="shared" si="4"/>
        <v>-1.6378198049494919E-2</v>
      </c>
      <c r="G265" s="145" t="s">
        <v>255</v>
      </c>
      <c r="H265" s="62">
        <v>16478.099999999999</v>
      </c>
      <c r="I265" s="63">
        <v>7.4000000000000003E-3</v>
      </c>
    </row>
    <row r="266" spans="2:9" ht="15" thickBot="1">
      <c r="B266" s="145" t="s">
        <v>255</v>
      </c>
      <c r="C266" s="62">
        <v>8693.6</v>
      </c>
      <c r="D266" s="63">
        <v>9.7999999999999997E-3</v>
      </c>
      <c r="E266" s="44">
        <f t="shared" si="4"/>
        <v>-1.0432962179074301E-2</v>
      </c>
      <c r="G266" s="145" t="s">
        <v>256</v>
      </c>
      <c r="H266" s="60">
        <v>16356.25</v>
      </c>
      <c r="I266" s="61">
        <v>-3.7000000000000002E-3</v>
      </c>
    </row>
    <row r="267" spans="2:9" ht="15" thickBot="1">
      <c r="B267" s="145" t="s">
        <v>256</v>
      </c>
      <c r="C267" s="60">
        <v>8608.9500000000007</v>
      </c>
      <c r="D267" s="61">
        <v>-1.1000000000000001E-3</v>
      </c>
      <c r="E267" s="44">
        <f t="shared" si="4"/>
        <v>9.8327902938220024E-3</v>
      </c>
      <c r="G267" s="145" t="s">
        <v>257</v>
      </c>
      <c r="H267" s="60">
        <v>16416.349999999999</v>
      </c>
      <c r="I267" s="61">
        <v>-9.1999999999999998E-3</v>
      </c>
    </row>
    <row r="268" spans="2:9" ht="15" thickBot="1">
      <c r="B268" s="145" t="s">
        <v>257</v>
      </c>
      <c r="C268" s="60">
        <v>8618.35</v>
      </c>
      <c r="D268" s="61">
        <v>-8.9999999999999993E-3</v>
      </c>
      <c r="E268" s="44">
        <f t="shared" si="4"/>
        <v>-1.0906960148984179E-3</v>
      </c>
      <c r="G268" s="145" t="s">
        <v>258</v>
      </c>
      <c r="H268" s="60">
        <v>16569.55</v>
      </c>
      <c r="I268" s="61">
        <v>-8.9999999999999998E-4</v>
      </c>
    </row>
    <row r="269" spans="2:9" ht="15" thickBot="1">
      <c r="B269" s="145" t="s">
        <v>258</v>
      </c>
      <c r="C269" s="62">
        <v>8696.25</v>
      </c>
      <c r="D269" s="63">
        <v>3.1199999999999999E-2</v>
      </c>
      <c r="E269" s="44">
        <f t="shared" si="4"/>
        <v>-8.9578841454649449E-3</v>
      </c>
      <c r="G269" s="145" t="s">
        <v>259</v>
      </c>
      <c r="H269" s="60">
        <v>16584.3</v>
      </c>
      <c r="I269" s="61">
        <v>-2.5999999999999999E-3</v>
      </c>
    </row>
    <row r="270" spans="2:9" ht="15" thickBot="1">
      <c r="B270" s="145" t="s">
        <v>259</v>
      </c>
      <c r="C270" s="60">
        <v>8433.2999999999993</v>
      </c>
      <c r="D270" s="61">
        <v>-2.2700000000000001E-2</v>
      </c>
      <c r="E270" s="44">
        <f t="shared" si="4"/>
        <v>3.1179965138202315E-2</v>
      </c>
      <c r="G270" s="145" t="s">
        <v>260</v>
      </c>
      <c r="H270" s="62">
        <v>16628</v>
      </c>
      <c r="I270" s="63">
        <v>6.4000000000000003E-3</v>
      </c>
    </row>
    <row r="271" spans="2:9" ht="15" thickBot="1">
      <c r="B271" s="145" t="s">
        <v>260</v>
      </c>
      <c r="C271" s="62">
        <v>8629.15</v>
      </c>
      <c r="D271" s="63">
        <v>2.7000000000000001E-3</v>
      </c>
      <c r="E271" s="44">
        <f t="shared" si="4"/>
        <v>-2.2696325825834585E-2</v>
      </c>
      <c r="G271" s="145" t="s">
        <v>261</v>
      </c>
      <c r="H271" s="60">
        <v>16522.75</v>
      </c>
      <c r="I271" s="61">
        <v>-3.7000000000000002E-3</v>
      </c>
    </row>
    <row r="272" spans="2:9" ht="15" thickBot="1">
      <c r="B272" s="145" t="s">
        <v>261</v>
      </c>
      <c r="C272" s="62">
        <v>8606</v>
      </c>
      <c r="D272" s="63">
        <v>2.6800000000000001E-2</v>
      </c>
      <c r="E272" s="44">
        <f t="shared" si="4"/>
        <v>2.6899837322797993E-3</v>
      </c>
      <c r="G272" s="145" t="s">
        <v>262</v>
      </c>
      <c r="H272" s="60">
        <v>16584.55</v>
      </c>
      <c r="I272" s="61">
        <v>-4.5999999999999999E-3</v>
      </c>
    </row>
    <row r="273" spans="2:9" ht="15" thickBot="1">
      <c r="B273" s="145" t="s">
        <v>262</v>
      </c>
      <c r="C273" s="62">
        <v>8381.1</v>
      </c>
      <c r="D273" s="63">
        <v>3.7699999999999997E-2</v>
      </c>
      <c r="E273" s="44">
        <f t="shared" si="4"/>
        <v>2.6834186443306818E-2</v>
      </c>
      <c r="G273" s="145" t="s">
        <v>263</v>
      </c>
      <c r="H273" s="62">
        <v>16661.400000000001</v>
      </c>
      <c r="I273" s="63">
        <v>1.89E-2</v>
      </c>
    </row>
    <row r="274" spans="2:9" ht="15" thickBot="1">
      <c r="B274" s="145" t="s">
        <v>263</v>
      </c>
      <c r="C274" s="60">
        <v>8076.7</v>
      </c>
      <c r="D274" s="61">
        <v>-3.1199999999999999E-2</v>
      </c>
      <c r="E274" s="44">
        <f t="shared" si="4"/>
        <v>3.7688659972513694E-2</v>
      </c>
      <c r="G274" s="145" t="s">
        <v>264</v>
      </c>
      <c r="H274" s="62">
        <v>16352.45</v>
      </c>
      <c r="I274" s="63">
        <v>1.1299999999999999E-2</v>
      </c>
    </row>
    <row r="275" spans="2:9" ht="15" thickBot="1">
      <c r="B275" s="145" t="s">
        <v>264</v>
      </c>
      <c r="C275" s="62">
        <v>8336.9</v>
      </c>
      <c r="D275" s="63">
        <v>9.4999999999999998E-3</v>
      </c>
      <c r="E275" s="44">
        <f t="shared" si="4"/>
        <v>-3.121064184529021E-2</v>
      </c>
      <c r="G275" s="145" t="s">
        <v>265</v>
      </c>
      <c r="H275" s="62">
        <v>16170.15</v>
      </c>
      <c r="I275" s="63">
        <v>8.9999999999999993E-3</v>
      </c>
    </row>
    <row r="276" spans="2:9" ht="15" thickBot="1">
      <c r="B276" s="145" t="s">
        <v>265</v>
      </c>
      <c r="C276" s="62">
        <v>8258.25</v>
      </c>
      <c r="D276" s="63">
        <v>1.6899999999999998E-2</v>
      </c>
      <c r="E276" s="44">
        <f t="shared" si="4"/>
        <v>9.52380952380949E-3</v>
      </c>
      <c r="G276" s="145" t="s">
        <v>266</v>
      </c>
      <c r="H276" s="60">
        <v>16025.8</v>
      </c>
      <c r="I276" s="61">
        <v>-6.1999999999999998E-3</v>
      </c>
    </row>
    <row r="277" spans="2:9" ht="15" thickBot="1">
      <c r="B277" s="145" t="s">
        <v>266</v>
      </c>
      <c r="C277" s="60">
        <v>8121.2</v>
      </c>
      <c r="D277" s="61">
        <v>-3.9800000000000002E-2</v>
      </c>
      <c r="E277" s="44">
        <f t="shared" si="4"/>
        <v>1.6875584888932593E-2</v>
      </c>
      <c r="G277" s="145" t="s">
        <v>267</v>
      </c>
      <c r="H277" s="60">
        <v>16125.15</v>
      </c>
      <c r="I277" s="61">
        <v>-5.4999999999999997E-3</v>
      </c>
    </row>
    <row r="278" spans="2:9" ht="15" thickBot="1">
      <c r="B278" s="145" t="s">
        <v>267</v>
      </c>
      <c r="C278" s="60">
        <v>8457.4</v>
      </c>
      <c r="D278" s="61">
        <v>-9.9000000000000008E-3</v>
      </c>
      <c r="E278" s="44">
        <f t="shared" si="4"/>
        <v>-3.9752169697542916E-2</v>
      </c>
      <c r="G278" s="145" t="s">
        <v>268</v>
      </c>
      <c r="H278" s="60">
        <v>16214.7</v>
      </c>
      <c r="I278" s="61">
        <v>-3.2000000000000002E-3</v>
      </c>
    </row>
    <row r="279" spans="2:9" ht="15" thickBot="1">
      <c r="B279" s="145" t="s">
        <v>268</v>
      </c>
      <c r="C279" s="62">
        <v>8541.75</v>
      </c>
      <c r="D279" s="63">
        <v>1.54E-2</v>
      </c>
      <c r="E279" s="44">
        <f t="shared" si="4"/>
        <v>-9.8750256095062605E-3</v>
      </c>
      <c r="G279" s="145" t="s">
        <v>269</v>
      </c>
      <c r="H279" s="62">
        <v>16266.15</v>
      </c>
      <c r="I279" s="63">
        <v>2.8899999999999999E-2</v>
      </c>
    </row>
    <row r="280" spans="2:9" ht="15" thickBot="1">
      <c r="B280" s="145" t="s">
        <v>269</v>
      </c>
      <c r="C280" s="62">
        <v>8412.4</v>
      </c>
      <c r="D280" s="63">
        <v>1.83E-2</v>
      </c>
      <c r="E280" s="44">
        <f t="shared" si="4"/>
        <v>1.537611145451967E-2</v>
      </c>
      <c r="G280" s="145" t="s">
        <v>270</v>
      </c>
      <c r="H280" s="60">
        <v>15809.4</v>
      </c>
      <c r="I280" s="61">
        <v>-2.6499999999999999E-2</v>
      </c>
    </row>
    <row r="281" spans="2:9" ht="15" thickBot="1">
      <c r="B281" s="145" t="s">
        <v>270</v>
      </c>
      <c r="C281" s="60">
        <v>8261.5</v>
      </c>
      <c r="D281" s="61">
        <v>-2.0899999999999998E-2</v>
      </c>
      <c r="E281" s="44">
        <f t="shared" si="4"/>
        <v>1.8265448163166553E-2</v>
      </c>
      <c r="G281" s="145" t="s">
        <v>271</v>
      </c>
      <c r="H281" s="60">
        <v>16240.3</v>
      </c>
      <c r="I281" s="61">
        <v>-1.1999999999999999E-3</v>
      </c>
    </row>
    <row r="282" spans="2:9" ht="15" thickBot="1">
      <c r="B282" s="145" t="s">
        <v>271</v>
      </c>
      <c r="C282" s="62">
        <v>8437.7000000000007</v>
      </c>
      <c r="D282" s="63">
        <v>2.93E-2</v>
      </c>
      <c r="E282" s="44">
        <f t="shared" si="4"/>
        <v>-2.0882467971129692E-2</v>
      </c>
      <c r="G282" s="145" t="s">
        <v>272</v>
      </c>
      <c r="H282" s="62">
        <v>16259.3</v>
      </c>
      <c r="I282" s="63">
        <v>2.63E-2</v>
      </c>
    </row>
    <row r="283" spans="2:9" ht="15" thickBot="1">
      <c r="B283" s="145" t="s">
        <v>272</v>
      </c>
      <c r="C283" s="62">
        <v>8197.5499999999993</v>
      </c>
      <c r="D283" s="63">
        <v>9.4000000000000004E-3</v>
      </c>
      <c r="E283" s="44">
        <f t="shared" si="4"/>
        <v>2.9295338241303925E-2</v>
      </c>
      <c r="G283" s="145" t="s">
        <v>273</v>
      </c>
      <c r="H283" s="62">
        <v>15842.3</v>
      </c>
      <c r="I283" s="63">
        <v>3.8E-3</v>
      </c>
    </row>
    <row r="284" spans="2:9" ht="15" thickBot="1">
      <c r="B284" s="145" t="s">
        <v>273</v>
      </c>
      <c r="C284" s="62">
        <v>8121.15</v>
      </c>
      <c r="D284" s="63">
        <v>2.9700000000000001E-2</v>
      </c>
      <c r="E284" s="44">
        <f t="shared" si="4"/>
        <v>9.4075346471866883E-3</v>
      </c>
      <c r="G284" s="145" t="s">
        <v>274</v>
      </c>
      <c r="H284" s="60">
        <v>15782.15</v>
      </c>
      <c r="I284" s="61">
        <v>-1.6000000000000001E-3</v>
      </c>
    </row>
    <row r="285" spans="2:9" ht="15" thickBot="1">
      <c r="B285" s="145" t="s">
        <v>274</v>
      </c>
      <c r="C285" s="62">
        <v>7886.65</v>
      </c>
      <c r="D285" s="63">
        <v>0.14560000000000001</v>
      </c>
      <c r="E285" s="44">
        <f t="shared" si="4"/>
        <v>2.9733790646218505E-2</v>
      </c>
      <c r="G285" s="145" t="s">
        <v>275</v>
      </c>
      <c r="H285" s="60">
        <v>15808</v>
      </c>
      <c r="I285" s="61">
        <v>-2.2200000000000001E-2</v>
      </c>
    </row>
    <row r="286" spans="2:9" ht="15" thickBot="1">
      <c r="B286" s="145" t="s">
        <v>275</v>
      </c>
      <c r="C286" s="62">
        <v>6884.5</v>
      </c>
      <c r="D286" s="63">
        <v>1.6999999999999999E-3</v>
      </c>
      <c r="E286" s="44">
        <f t="shared" si="4"/>
        <v>0.14556612680659442</v>
      </c>
      <c r="G286" s="145" t="s">
        <v>276</v>
      </c>
      <c r="H286" s="60">
        <v>16167.1</v>
      </c>
      <c r="I286" s="61">
        <v>-4.4999999999999997E-3</v>
      </c>
    </row>
    <row r="287" spans="2:9" ht="15" thickBot="1">
      <c r="B287" s="145" t="s">
        <v>276</v>
      </c>
      <c r="C287" s="62">
        <v>6872.5</v>
      </c>
      <c r="D287" s="63">
        <v>8.3000000000000001E-3</v>
      </c>
      <c r="E287" s="44">
        <f t="shared" si="4"/>
        <v>1.7460894870862109E-3</v>
      </c>
      <c r="G287" s="145" t="s">
        <v>277</v>
      </c>
      <c r="H287" s="60">
        <v>16240.05</v>
      </c>
      <c r="I287" s="61">
        <v>-3.8E-3</v>
      </c>
    </row>
    <row r="288" spans="2:9" ht="15" thickBot="1">
      <c r="B288" s="145" t="s">
        <v>277</v>
      </c>
      <c r="C288" s="60">
        <v>6815.7</v>
      </c>
      <c r="D288" s="61">
        <v>-5.7000000000000002E-2</v>
      </c>
      <c r="E288" s="44">
        <f t="shared" si="4"/>
        <v>8.3337001335153094E-3</v>
      </c>
      <c r="G288" s="145" t="s">
        <v>278</v>
      </c>
      <c r="H288" s="60">
        <v>16301.85</v>
      </c>
      <c r="I288" s="61">
        <v>-6.7000000000000002E-3</v>
      </c>
    </row>
    <row r="289" spans="2:9" ht="15" thickBot="1">
      <c r="B289" s="145" t="s">
        <v>278</v>
      </c>
      <c r="C289" s="60">
        <v>7227.3</v>
      </c>
      <c r="D289" s="61">
        <v>-3.7400000000000003E-2</v>
      </c>
      <c r="E289" s="44">
        <f t="shared" si="4"/>
        <v>-5.6950728487817126E-2</v>
      </c>
      <c r="G289" s="145" t="s">
        <v>279</v>
      </c>
      <c r="H289" s="60">
        <v>16411.25</v>
      </c>
      <c r="I289" s="61">
        <v>-1.6299999999999999E-2</v>
      </c>
    </row>
    <row r="290" spans="2:9" ht="15" thickBot="1">
      <c r="B290" s="145" t="s">
        <v>279</v>
      </c>
      <c r="C290" s="60">
        <v>7508</v>
      </c>
      <c r="D290" s="61">
        <v>-4.07E-2</v>
      </c>
      <c r="E290" s="44">
        <f t="shared" si="4"/>
        <v>-3.7386787426744728E-2</v>
      </c>
      <c r="G290" s="145" t="s">
        <v>280</v>
      </c>
      <c r="H290" s="62">
        <v>16682.650000000001</v>
      </c>
      <c r="I290" s="63">
        <v>2.9999999999999997E-4</v>
      </c>
    </row>
    <row r="291" spans="2:9" ht="15" thickBot="1">
      <c r="B291" s="145" t="s">
        <v>280</v>
      </c>
      <c r="C291" s="62">
        <v>7826.2</v>
      </c>
      <c r="D291" s="63">
        <v>6.4000000000000003E-3</v>
      </c>
      <c r="E291" s="44">
        <f t="shared" si="4"/>
        <v>-4.065830160231021E-2</v>
      </c>
      <c r="G291" s="145" t="s">
        <v>281</v>
      </c>
      <c r="H291" s="60">
        <v>16677.599999999999</v>
      </c>
      <c r="I291" s="61">
        <v>-2.29E-2</v>
      </c>
    </row>
    <row r="292" spans="2:9" ht="15" thickBot="1">
      <c r="B292" s="145" t="s">
        <v>281</v>
      </c>
      <c r="C292" s="62">
        <v>7776.5</v>
      </c>
      <c r="D292" s="63">
        <v>1.3599999999999999E-2</v>
      </c>
      <c r="E292" s="44">
        <f t="shared" si="4"/>
        <v>6.3910499582073843E-3</v>
      </c>
      <c r="G292" s="145" t="s">
        <v>822</v>
      </c>
      <c r="H292" s="60">
        <v>17069.099999999999</v>
      </c>
      <c r="I292" s="61">
        <v>-2E-3</v>
      </c>
    </row>
    <row r="293" spans="2:9" ht="15" thickBot="1">
      <c r="B293" s="145" t="s">
        <v>822</v>
      </c>
      <c r="C293" s="60">
        <v>7672.25</v>
      </c>
      <c r="D293" s="61">
        <v>-9.4999999999999998E-3</v>
      </c>
      <c r="E293" s="44">
        <f t="shared" si="4"/>
        <v>1.3587930528853986E-2</v>
      </c>
      <c r="G293" s="145" t="s">
        <v>282</v>
      </c>
      <c r="H293" s="60">
        <v>17102.55</v>
      </c>
      <c r="I293" s="61">
        <v>-8.3000000000000001E-3</v>
      </c>
    </row>
    <row r="294" spans="2:9" ht="15" thickBot="1">
      <c r="B294" s="145" t="s">
        <v>282</v>
      </c>
      <c r="C294" s="60">
        <v>7746</v>
      </c>
      <c r="D294" s="61">
        <v>-1.24E-2</v>
      </c>
      <c r="E294" s="44">
        <f t="shared" si="4"/>
        <v>-9.5210431190291267E-3</v>
      </c>
      <c r="G294" s="145" t="s">
        <v>283</v>
      </c>
      <c r="H294" s="62">
        <v>17245.05</v>
      </c>
      <c r="I294" s="63">
        <v>1.21E-2</v>
      </c>
    </row>
    <row r="295" spans="2:9" ht="15" thickBot="1">
      <c r="B295" s="145" t="s">
        <v>283</v>
      </c>
      <c r="C295" s="60">
        <v>7843.5</v>
      </c>
      <c r="D295" s="61">
        <v>-1.72E-2</v>
      </c>
      <c r="E295" s="44">
        <f t="shared" si="4"/>
        <v>-1.2430675081277487E-2</v>
      </c>
      <c r="G295" s="145" t="s">
        <v>284</v>
      </c>
      <c r="H295" s="60">
        <v>17038.400000000001</v>
      </c>
      <c r="I295" s="61">
        <v>-9.4000000000000004E-3</v>
      </c>
    </row>
    <row r="296" spans="2:9" ht="15" thickBot="1">
      <c r="B296" s="145" t="s">
        <v>284</v>
      </c>
      <c r="C296" s="62">
        <v>7980.85</v>
      </c>
      <c r="D296" s="63">
        <v>1.77E-2</v>
      </c>
      <c r="E296" s="44">
        <f t="shared" si="4"/>
        <v>-1.7209946308977209E-2</v>
      </c>
      <c r="G296" s="145" t="s">
        <v>285</v>
      </c>
      <c r="H296" s="62">
        <v>17200.8</v>
      </c>
      <c r="I296" s="63">
        <v>1.46E-2</v>
      </c>
    </row>
    <row r="297" spans="2:9" ht="15" thickBot="1">
      <c r="B297" s="145" t="s">
        <v>285</v>
      </c>
      <c r="C297" s="60">
        <v>7842.35</v>
      </c>
      <c r="D297" s="61">
        <v>-2.0899999999999998E-2</v>
      </c>
      <c r="E297" s="44">
        <f t="shared" si="4"/>
        <v>1.7660522674963541E-2</v>
      </c>
      <c r="G297" s="145" t="s">
        <v>286</v>
      </c>
      <c r="H297" s="60">
        <v>16953.95</v>
      </c>
      <c r="I297" s="61">
        <v>-1.2699999999999999E-2</v>
      </c>
    </row>
    <row r="298" spans="2:9" ht="15" thickBot="1">
      <c r="B298" s="145" t="s">
        <v>286</v>
      </c>
      <c r="C298" s="60">
        <v>8009.4</v>
      </c>
      <c r="D298" s="61">
        <v>-4.1700000000000001E-2</v>
      </c>
      <c r="E298" s="44">
        <f t="shared" si="4"/>
        <v>-2.0856743326591154E-2</v>
      </c>
      <c r="G298" s="145" t="s">
        <v>287</v>
      </c>
      <c r="H298" s="60">
        <v>17171.95</v>
      </c>
      <c r="I298" s="61">
        <v>-1.2699999999999999E-2</v>
      </c>
    </row>
    <row r="299" spans="2:9" ht="15" thickBot="1">
      <c r="B299" s="145" t="s">
        <v>287</v>
      </c>
      <c r="C299" s="62">
        <v>8358</v>
      </c>
      <c r="D299" s="63">
        <v>5.7500000000000002E-2</v>
      </c>
      <c r="E299" s="44">
        <f t="shared" si="4"/>
        <v>-4.1708542713567831E-2</v>
      </c>
      <c r="G299" s="145" t="s">
        <v>288</v>
      </c>
      <c r="H299" s="62">
        <v>17392.599999999999</v>
      </c>
      <c r="I299" s="63">
        <v>1.49E-2</v>
      </c>
    </row>
    <row r="300" spans="2:9" ht="15" thickBot="1">
      <c r="B300" s="145" t="s">
        <v>288</v>
      </c>
      <c r="C300" s="62">
        <v>7903.85</v>
      </c>
      <c r="D300" s="63">
        <v>1.23E-2</v>
      </c>
      <c r="E300" s="44">
        <f t="shared" si="4"/>
        <v>5.745933943584447E-2</v>
      </c>
      <c r="G300" s="145" t="s">
        <v>289</v>
      </c>
      <c r="H300" s="62">
        <v>17136.55</v>
      </c>
      <c r="I300" s="63">
        <v>1.0500000000000001E-2</v>
      </c>
    </row>
    <row r="301" spans="2:9" ht="15" thickBot="1">
      <c r="B301" s="145" t="s">
        <v>831</v>
      </c>
      <c r="C301" s="62">
        <v>7807.7</v>
      </c>
      <c r="D301" s="63">
        <v>1.49E-2</v>
      </c>
      <c r="E301" s="44">
        <f t="shared" si="4"/>
        <v>1.2314766192348614E-2</v>
      </c>
      <c r="G301" s="145" t="s">
        <v>290</v>
      </c>
      <c r="H301" s="60">
        <v>16958.650000000001</v>
      </c>
      <c r="I301" s="61">
        <v>-1.2500000000000001E-2</v>
      </c>
    </row>
    <row r="302" spans="2:9" ht="15" thickBot="1">
      <c r="B302" s="145" t="s">
        <v>290</v>
      </c>
      <c r="C302" s="60">
        <v>7693.15</v>
      </c>
      <c r="D302" s="61">
        <v>-1.5699999999999999E-2</v>
      </c>
      <c r="E302" s="44">
        <f t="shared" si="4"/>
        <v>1.4889869559283175E-2</v>
      </c>
      <c r="G302" s="145" t="s">
        <v>291</v>
      </c>
      <c r="H302" s="60">
        <v>17173.650000000001</v>
      </c>
      <c r="I302" s="61">
        <v>-1.7299999999999999E-2</v>
      </c>
    </row>
    <row r="303" spans="2:9" ht="15" thickBot="1">
      <c r="B303" s="145" t="s">
        <v>291</v>
      </c>
      <c r="C303" s="60">
        <v>7815.95</v>
      </c>
      <c r="D303" s="61">
        <v>-6.7699999999999996E-2</v>
      </c>
      <c r="E303" s="44">
        <f t="shared" si="4"/>
        <v>-1.5711461818460948E-2</v>
      </c>
      <c r="G303" s="145" t="s">
        <v>292</v>
      </c>
      <c r="H303" s="60">
        <v>17475.650000000001</v>
      </c>
      <c r="I303" s="61">
        <v>-3.0999999999999999E-3</v>
      </c>
    </row>
    <row r="304" spans="2:9" ht="15" thickBot="1">
      <c r="B304" s="145" t="s">
        <v>292</v>
      </c>
      <c r="C304" s="60">
        <v>8383.7999999999993</v>
      </c>
      <c r="D304" s="61">
        <v>-3.0000000000000001E-3</v>
      </c>
      <c r="E304" s="44">
        <f t="shared" si="4"/>
        <v>-6.7731816121567756E-2</v>
      </c>
      <c r="G304" s="145" t="s">
        <v>293</v>
      </c>
      <c r="H304" s="60">
        <v>17530.3</v>
      </c>
      <c r="I304" s="61">
        <v>-8.2000000000000007E-3</v>
      </c>
    </row>
    <row r="305" spans="2:9" ht="15" thickBot="1">
      <c r="B305" s="145" t="s">
        <v>293</v>
      </c>
      <c r="C305" s="60">
        <v>8409.25</v>
      </c>
      <c r="D305" s="61">
        <v>-3.4700000000000002E-2</v>
      </c>
      <c r="E305" s="44">
        <f t="shared" si="4"/>
        <v>-3.0264292297174089E-3</v>
      </c>
      <c r="G305" s="145" t="s">
        <v>294</v>
      </c>
      <c r="H305" s="60">
        <v>17674.95</v>
      </c>
      <c r="I305" s="61">
        <v>-6.1999999999999998E-3</v>
      </c>
    </row>
    <row r="306" spans="2:9" ht="15" thickBot="1">
      <c r="B306" s="145" t="s">
        <v>294</v>
      </c>
      <c r="C306" s="62">
        <v>8711.15</v>
      </c>
      <c r="D306" s="63">
        <v>3.0000000000000001E-3</v>
      </c>
      <c r="E306" s="44">
        <f t="shared" si="4"/>
        <v>-3.4656733037543797E-2</v>
      </c>
      <c r="G306" s="145" t="s">
        <v>295</v>
      </c>
      <c r="H306" s="62">
        <v>17784.349999999999</v>
      </c>
      <c r="I306" s="63">
        <v>8.2000000000000007E-3</v>
      </c>
    </row>
    <row r="307" spans="2:9" ht="15" thickBot="1">
      <c r="B307" s="145" t="s">
        <v>295</v>
      </c>
      <c r="C307" s="60">
        <v>8685.2000000000007</v>
      </c>
      <c r="D307" s="61">
        <v>-7.1999999999999998E-3</v>
      </c>
      <c r="E307" s="44">
        <f t="shared" si="4"/>
        <v>2.9878413853450247E-3</v>
      </c>
      <c r="G307" s="145" t="s">
        <v>296</v>
      </c>
      <c r="H307" s="60">
        <v>17639.55</v>
      </c>
      <c r="I307" s="61">
        <v>-9.4000000000000004E-3</v>
      </c>
    </row>
    <row r="308" spans="2:9" ht="15" thickBot="1">
      <c r="B308" s="145" t="s">
        <v>296</v>
      </c>
      <c r="C308" s="60">
        <v>8747.7999999999993</v>
      </c>
      <c r="D308" s="61">
        <v>-1.6400000000000001E-2</v>
      </c>
      <c r="E308" s="44">
        <f t="shared" si="4"/>
        <v>-7.1560849585037278E-3</v>
      </c>
      <c r="G308" s="145" t="s">
        <v>297</v>
      </c>
      <c r="H308" s="60">
        <v>17807.650000000001</v>
      </c>
      <c r="I308" s="61">
        <v>-8.3000000000000001E-3</v>
      </c>
    </row>
    <row r="309" spans="2:9" ht="15" thickBot="1">
      <c r="B309" s="145" t="s">
        <v>297</v>
      </c>
      <c r="C309" s="62">
        <v>8893.65</v>
      </c>
      <c r="D309" s="63">
        <v>1.6999999999999999E-3</v>
      </c>
      <c r="E309" s="44">
        <f t="shared" si="4"/>
        <v>-1.6399341102921738E-2</v>
      </c>
      <c r="G309" s="145" t="s">
        <v>298</v>
      </c>
      <c r="H309" s="60">
        <v>17957.400000000001</v>
      </c>
      <c r="I309" s="61">
        <v>-5.3E-3</v>
      </c>
    </row>
    <row r="310" spans="2:9" ht="15" thickBot="1">
      <c r="B310" s="145" t="s">
        <v>298</v>
      </c>
      <c r="C310" s="60">
        <v>8878.35</v>
      </c>
      <c r="D310" s="61">
        <v>-1.46E-2</v>
      </c>
      <c r="E310" s="44">
        <f t="shared" si="4"/>
        <v>1.7232931794757267E-3</v>
      </c>
      <c r="G310" s="145" t="s">
        <v>299</v>
      </c>
      <c r="H310" s="62">
        <v>18053.400000000001</v>
      </c>
      <c r="I310" s="63">
        <v>2.1700000000000001E-2</v>
      </c>
    </row>
    <row r="311" spans="2:9" ht="15" thickBot="1">
      <c r="B311" s="145" t="s">
        <v>299</v>
      </c>
      <c r="C311" s="62">
        <v>9009.7000000000007</v>
      </c>
      <c r="D311" s="63">
        <v>1.09E-2</v>
      </c>
      <c r="E311" s="44">
        <f t="shared" si="4"/>
        <v>-1.4578731811270118E-2</v>
      </c>
      <c r="G311" s="145" t="s">
        <v>300</v>
      </c>
      <c r="H311" s="62">
        <v>17670.45</v>
      </c>
      <c r="I311" s="63">
        <v>1.18E-2</v>
      </c>
    </row>
    <row r="312" spans="2:9" ht="15" thickBot="1">
      <c r="B312" s="145" t="s">
        <v>300</v>
      </c>
      <c r="C312" s="62">
        <v>8912.7999999999993</v>
      </c>
      <c r="D312" s="63">
        <v>8.2000000000000007E-3</v>
      </c>
      <c r="E312" s="44">
        <f t="shared" si="4"/>
        <v>1.087200430841051E-2</v>
      </c>
      <c r="G312" s="145" t="s">
        <v>301</v>
      </c>
      <c r="H312" s="60">
        <v>17464.75</v>
      </c>
      <c r="I312" s="61">
        <v>-1.9E-3</v>
      </c>
    </row>
    <row r="313" spans="2:9" ht="15" thickBot="1">
      <c r="B313" s="145" t="s">
        <v>301</v>
      </c>
      <c r="C313" s="60">
        <v>8840.15</v>
      </c>
      <c r="D313" s="61">
        <v>-1.7399999999999999E-2</v>
      </c>
      <c r="E313" s="44">
        <f t="shared" si="4"/>
        <v>8.2181863429919844E-3</v>
      </c>
      <c r="G313" s="145" t="s">
        <v>302</v>
      </c>
      <c r="H313" s="62">
        <v>17498.25</v>
      </c>
      <c r="I313" s="63">
        <v>0.01</v>
      </c>
    </row>
    <row r="314" spans="2:9" ht="15" thickBot="1">
      <c r="B314" s="145" t="s">
        <v>302</v>
      </c>
      <c r="C314" s="62">
        <v>8996.7999999999993</v>
      </c>
      <c r="D314" s="63">
        <v>5.1900000000000002E-2</v>
      </c>
      <c r="E314" s="44">
        <f t="shared" si="4"/>
        <v>-1.7411746398719452E-2</v>
      </c>
      <c r="G314" s="145" t="s">
        <v>303</v>
      </c>
      <c r="H314" s="62">
        <v>17325.3</v>
      </c>
      <c r="I314" s="63">
        <v>6.0000000000000001E-3</v>
      </c>
    </row>
    <row r="315" spans="2:9" ht="15" thickBot="1">
      <c r="B315" s="145" t="s">
        <v>303</v>
      </c>
      <c r="C315" s="60">
        <v>8552.85</v>
      </c>
      <c r="D315" s="61">
        <v>-5.3400000000000003E-2</v>
      </c>
      <c r="E315" s="44">
        <f t="shared" si="4"/>
        <v>5.190667438339247E-2</v>
      </c>
      <c r="G315" s="145" t="s">
        <v>304</v>
      </c>
      <c r="H315" s="62">
        <v>17222</v>
      </c>
      <c r="I315" s="63">
        <v>4.0000000000000001E-3</v>
      </c>
    </row>
    <row r="316" spans="2:9" ht="15" thickBot="1">
      <c r="B316" s="145" t="s">
        <v>304</v>
      </c>
      <c r="C316" s="62">
        <v>9035.5</v>
      </c>
      <c r="D316" s="63">
        <v>7.0800000000000002E-2</v>
      </c>
      <c r="E316" s="44">
        <f t="shared" si="4"/>
        <v>-5.341707708483201E-2</v>
      </c>
      <c r="G316" s="145" t="s">
        <v>305</v>
      </c>
      <c r="H316" s="60">
        <v>17153</v>
      </c>
      <c r="I316" s="61">
        <v>-4.0000000000000001E-3</v>
      </c>
    </row>
    <row r="317" spans="2:9" ht="15" thickBot="1">
      <c r="B317" s="145" t="s">
        <v>305</v>
      </c>
      <c r="C317" s="62">
        <v>8438.2000000000007</v>
      </c>
      <c r="D317" s="63">
        <v>0.10929999999999999</v>
      </c>
      <c r="E317" s="44">
        <f t="shared" si="4"/>
        <v>7.078523855798613E-2</v>
      </c>
      <c r="G317" s="145" t="s">
        <v>306</v>
      </c>
      <c r="H317" s="60">
        <v>17222.75</v>
      </c>
      <c r="I317" s="61">
        <v>-1.2999999999999999E-3</v>
      </c>
    </row>
    <row r="318" spans="2:9" ht="15" thickBot="1">
      <c r="B318" s="145" t="s">
        <v>306</v>
      </c>
      <c r="C318" s="60">
        <v>7606.9</v>
      </c>
      <c r="D318" s="61">
        <v>-1.11E-2</v>
      </c>
      <c r="E318" s="44">
        <f t="shared" si="4"/>
        <v>0.10928236206601927</v>
      </c>
      <c r="G318" s="145" t="s">
        <v>307</v>
      </c>
      <c r="H318" s="60">
        <v>17245.650000000001</v>
      </c>
      <c r="I318" s="61">
        <v>-4.0000000000000001E-3</v>
      </c>
    </row>
    <row r="319" spans="2:9" ht="15" thickBot="1">
      <c r="B319" s="145" t="s">
        <v>307</v>
      </c>
      <c r="C319" s="62">
        <v>7692</v>
      </c>
      <c r="D319" s="63">
        <v>2.3900000000000001E-2</v>
      </c>
      <c r="E319" s="44">
        <f t="shared" si="4"/>
        <v>-1.1063442537701529E-2</v>
      </c>
      <c r="G319" s="145" t="s">
        <v>308</v>
      </c>
      <c r="H319" s="62">
        <v>17315.5</v>
      </c>
      <c r="I319" s="63">
        <v>1.1599999999999999E-2</v>
      </c>
    </row>
    <row r="320" spans="2:9" ht="15" thickBot="1">
      <c r="B320" s="145" t="s">
        <v>308</v>
      </c>
      <c r="C320" s="62">
        <v>7512.6</v>
      </c>
      <c r="D320" s="63">
        <v>1.47E-2</v>
      </c>
      <c r="E320" s="44">
        <f t="shared" si="4"/>
        <v>2.3879881798578362E-2</v>
      </c>
      <c r="G320" s="145" t="s">
        <v>309</v>
      </c>
      <c r="H320" s="60">
        <v>17117.599999999999</v>
      </c>
      <c r="I320" s="61">
        <v>-9.7999999999999997E-3</v>
      </c>
    </row>
    <row r="321" spans="2:9" ht="15" thickBot="1">
      <c r="B321" s="145" t="s">
        <v>309</v>
      </c>
      <c r="C321" s="60">
        <v>7403.75</v>
      </c>
      <c r="D321" s="61">
        <v>-3.8E-3</v>
      </c>
      <c r="E321" s="44">
        <f t="shared" si="4"/>
        <v>1.4702009117001591E-2</v>
      </c>
      <c r="G321" s="145" t="s">
        <v>310</v>
      </c>
      <c r="H321" s="62">
        <v>17287.05</v>
      </c>
      <c r="I321" s="63">
        <v>1.84E-2</v>
      </c>
    </row>
    <row r="322" spans="2:9" ht="15" thickBot="1">
      <c r="B322" s="145" t="s">
        <v>310</v>
      </c>
      <c r="C322" s="62">
        <v>7431.75</v>
      </c>
      <c r="D322" s="63">
        <v>3.0300000000000001E-2</v>
      </c>
      <c r="E322" s="44">
        <f t="shared" si="4"/>
        <v>-3.7676186631682151E-3</v>
      </c>
      <c r="G322" s="145" t="s">
        <v>311</v>
      </c>
      <c r="H322" s="62">
        <v>16975.349999999999</v>
      </c>
      <c r="I322" s="63">
        <v>1.8700000000000001E-2</v>
      </c>
    </row>
    <row r="323" spans="2:9" ht="15" thickBot="1">
      <c r="B323" s="145" t="s">
        <v>311</v>
      </c>
      <c r="C323" s="62">
        <v>7213.4</v>
      </c>
      <c r="D323" s="63">
        <v>3.09E-2</v>
      </c>
      <c r="E323" s="44">
        <f t="shared" si="4"/>
        <v>3.0270052956996807E-2</v>
      </c>
      <c r="G323" s="145" t="s">
        <v>312</v>
      </c>
      <c r="H323" s="60">
        <v>16663</v>
      </c>
      <c r="I323" s="61">
        <v>-1.23E-2</v>
      </c>
    </row>
    <row r="324" spans="2:9" ht="15" thickBot="1">
      <c r="B324" s="145" t="s">
        <v>312</v>
      </c>
      <c r="C324" s="60">
        <v>6997.45</v>
      </c>
      <c r="D324" s="61">
        <v>-2.4E-2</v>
      </c>
      <c r="E324" s="44">
        <f t="shared" si="4"/>
        <v>3.0861242309698556E-2</v>
      </c>
      <c r="G324" s="145" t="s">
        <v>313</v>
      </c>
      <c r="H324" s="62">
        <v>16871.3</v>
      </c>
      <c r="I324" s="63">
        <v>1.4500000000000001E-2</v>
      </c>
    </row>
    <row r="325" spans="2:9" ht="15" thickBot="1">
      <c r="B325" s="145" t="s">
        <v>313</v>
      </c>
      <c r="C325" s="62">
        <v>7169.65</v>
      </c>
      <c r="D325" s="63">
        <v>6.7999999999999996E-3</v>
      </c>
      <c r="E325" s="44">
        <f t="shared" si="4"/>
        <v>-2.4017908824001122E-2</v>
      </c>
      <c r="G325" s="145" t="s">
        <v>314</v>
      </c>
      <c r="H325" s="62">
        <v>16630.45</v>
      </c>
      <c r="I325" s="63">
        <v>2.0999999999999999E-3</v>
      </c>
    </row>
    <row r="326" spans="2:9" ht="15" thickBot="1">
      <c r="B326" s="145" t="s">
        <v>314</v>
      </c>
      <c r="C326" s="62">
        <v>7121.2</v>
      </c>
      <c r="D326" s="63">
        <v>1.5900000000000001E-2</v>
      </c>
      <c r="E326" s="44">
        <f t="shared" ref="E326:E354" si="5">C325/C326-1</f>
        <v>6.8036286019210745E-3</v>
      </c>
      <c r="G326" s="145" t="s">
        <v>315</v>
      </c>
      <c r="H326" s="62">
        <v>16594.900000000001</v>
      </c>
      <c r="I326" s="63">
        <v>1.5299999999999999E-2</v>
      </c>
    </row>
    <row r="327" spans="2:9" ht="15" thickBot="1">
      <c r="B327" s="145" t="s">
        <v>315</v>
      </c>
      <c r="C327" s="62">
        <v>7010.05</v>
      </c>
      <c r="D327" s="63">
        <v>2.3999999999999998E-3</v>
      </c>
      <c r="E327" s="44">
        <f t="shared" si="5"/>
        <v>1.5855807019921286E-2</v>
      </c>
      <c r="G327" s="145" t="s">
        <v>316</v>
      </c>
      <c r="H327" s="62">
        <v>16345.35</v>
      </c>
      <c r="I327" s="63">
        <v>2.07E-2</v>
      </c>
    </row>
    <row r="328" spans="2:9" ht="15" thickBot="1">
      <c r="B328" s="145" t="s">
        <v>316</v>
      </c>
      <c r="C328" s="62">
        <v>6993</v>
      </c>
      <c r="D328" s="63">
        <v>6.3899999999999998E-2</v>
      </c>
      <c r="E328" s="44">
        <f t="shared" si="5"/>
        <v>2.4381524381524855E-3</v>
      </c>
      <c r="G328" s="145" t="s">
        <v>317</v>
      </c>
      <c r="H328" s="62">
        <v>16013.45</v>
      </c>
      <c r="I328" s="63">
        <v>9.4999999999999998E-3</v>
      </c>
    </row>
    <row r="329" spans="2:9" ht="15" thickBot="1">
      <c r="B329" s="145" t="s">
        <v>317</v>
      </c>
      <c r="C329" s="62">
        <v>6572.7</v>
      </c>
      <c r="D329" s="63">
        <v>2.7000000000000001E-3</v>
      </c>
      <c r="E329" s="44">
        <f t="shared" si="5"/>
        <v>6.3946323428727858E-2</v>
      </c>
      <c r="G329" s="145" t="s">
        <v>318</v>
      </c>
      <c r="H329" s="60">
        <v>15863.15</v>
      </c>
      <c r="I329" s="61">
        <v>-2.35E-2</v>
      </c>
    </row>
    <row r="330" spans="2:9" ht="15" thickBot="1">
      <c r="B330" s="145" t="s">
        <v>318</v>
      </c>
      <c r="C330" s="60">
        <v>6554.75</v>
      </c>
      <c r="D330" s="61">
        <v>-1.78E-2</v>
      </c>
      <c r="E330" s="44">
        <f t="shared" si="5"/>
        <v>2.7384721003851364E-3</v>
      </c>
      <c r="G330" s="145" t="s">
        <v>319</v>
      </c>
      <c r="H330" s="60">
        <v>16245.35</v>
      </c>
      <c r="I330" s="61">
        <v>-1.5299999999999999E-2</v>
      </c>
    </row>
    <row r="331" spans="2:9" ht="15" thickBot="1">
      <c r="B331" s="145" t="s">
        <v>319</v>
      </c>
      <c r="C331" s="62">
        <v>6673.6</v>
      </c>
      <c r="D331" s="63">
        <v>2.0999999999999999E-3</v>
      </c>
      <c r="E331" s="44">
        <f t="shared" si="5"/>
        <v>-1.7808978662191333E-2</v>
      </c>
      <c r="G331" s="145" t="s">
        <v>320</v>
      </c>
      <c r="H331" s="60">
        <v>16498.05</v>
      </c>
      <c r="I331" s="61">
        <v>-6.4999999999999997E-3</v>
      </c>
    </row>
    <row r="332" spans="2:9" ht="15" thickBot="1">
      <c r="B332" s="145" t="s">
        <v>320</v>
      </c>
      <c r="C332" s="62">
        <v>6659.55</v>
      </c>
      <c r="D332" s="63">
        <v>1.44E-2</v>
      </c>
      <c r="E332" s="44">
        <f t="shared" si="5"/>
        <v>2.1097521604311886E-3</v>
      </c>
      <c r="G332" s="145" t="s">
        <v>321</v>
      </c>
      <c r="H332" s="60">
        <v>16605.95</v>
      </c>
      <c r="I332" s="61">
        <v>-1.12E-2</v>
      </c>
    </row>
    <row r="333" spans="2:9" ht="15" thickBot="1">
      <c r="B333" s="145" t="s">
        <v>321</v>
      </c>
      <c r="C333" s="62">
        <v>6564.8</v>
      </c>
      <c r="D333" s="63">
        <v>2.07E-2</v>
      </c>
      <c r="E333" s="44">
        <f t="shared" si="5"/>
        <v>1.443303680233976E-2</v>
      </c>
      <c r="G333" s="145" t="s">
        <v>322</v>
      </c>
      <c r="H333" s="62">
        <v>16793.900000000001</v>
      </c>
      <c r="I333" s="63">
        <v>8.0999999999999996E-3</v>
      </c>
    </row>
    <row r="334" spans="2:9" ht="15" thickBot="1">
      <c r="B334" s="145" t="s">
        <v>322</v>
      </c>
      <c r="C334" s="60">
        <v>6431.85</v>
      </c>
      <c r="D334" s="61">
        <v>-1.04E-2</v>
      </c>
      <c r="E334" s="44">
        <f t="shared" si="5"/>
        <v>2.0670569120859517E-2</v>
      </c>
      <c r="G334" s="145" t="s">
        <v>323</v>
      </c>
      <c r="H334" s="62">
        <v>16658.400000000001</v>
      </c>
      <c r="I334" s="63">
        <v>2.53E-2</v>
      </c>
    </row>
    <row r="335" spans="2:9" ht="15" thickBot="1">
      <c r="B335" s="145" t="s">
        <v>323</v>
      </c>
      <c r="C335" s="62">
        <v>6499.75</v>
      </c>
      <c r="D335" s="63">
        <v>7.0099999999999996E-2</v>
      </c>
      <c r="E335" s="44">
        <f t="shared" si="5"/>
        <v>-1.0446555636755228E-2</v>
      </c>
      <c r="G335" s="145" t="s">
        <v>324</v>
      </c>
      <c r="H335" s="60">
        <v>16247.95</v>
      </c>
      <c r="I335" s="61">
        <v>-4.7800000000000002E-2</v>
      </c>
    </row>
    <row r="336" spans="2:9" ht="15" thickBot="1">
      <c r="B336" s="145" t="s">
        <v>324</v>
      </c>
      <c r="C336" s="60">
        <v>6074.1</v>
      </c>
      <c r="D336" s="61">
        <v>-8.0199999999999994E-2</v>
      </c>
      <c r="E336" s="44">
        <f t="shared" si="5"/>
        <v>7.007622528440427E-2</v>
      </c>
      <c r="G336" s="145" t="s">
        <v>325</v>
      </c>
      <c r="H336" s="60">
        <v>17063.25</v>
      </c>
      <c r="I336" s="61">
        <v>-1.6999999999999999E-3</v>
      </c>
    </row>
    <row r="337" spans="2:9" ht="15" thickBot="1">
      <c r="B337" s="145" t="s">
        <v>325</v>
      </c>
      <c r="C337" s="62">
        <v>6603.75</v>
      </c>
      <c r="D337" s="63">
        <v>6.4999999999999997E-3</v>
      </c>
      <c r="E337" s="44">
        <f t="shared" si="5"/>
        <v>-8.0204429301533153E-2</v>
      </c>
      <c r="G337" s="145" t="s">
        <v>326</v>
      </c>
      <c r="H337" s="60">
        <v>17092.2</v>
      </c>
      <c r="I337" s="61">
        <v>-6.7000000000000002E-3</v>
      </c>
    </row>
    <row r="338" spans="2:9" ht="15" thickBot="1">
      <c r="B338" s="145" t="s">
        <v>326</v>
      </c>
      <c r="C338" s="60">
        <v>6560.85</v>
      </c>
      <c r="D338" s="61">
        <v>-2.5600000000000001E-2</v>
      </c>
      <c r="E338" s="44">
        <f t="shared" si="5"/>
        <v>6.5387868949906558E-3</v>
      </c>
      <c r="G338" s="145" t="s">
        <v>327</v>
      </c>
      <c r="H338" s="60">
        <v>17206.650000000001</v>
      </c>
      <c r="I338" s="61">
        <v>-4.0000000000000001E-3</v>
      </c>
    </row>
    <row r="339" spans="2:9" ht="15" thickBot="1">
      <c r="B339" s="145" t="s">
        <v>327</v>
      </c>
      <c r="C339" s="60">
        <v>6733</v>
      </c>
      <c r="D339" s="61">
        <v>-3.61E-2</v>
      </c>
      <c r="E339" s="44">
        <f t="shared" si="5"/>
        <v>-2.5568097430565762E-2</v>
      </c>
      <c r="G339" s="145" t="s">
        <v>328</v>
      </c>
      <c r="H339" s="60">
        <v>17276.3</v>
      </c>
      <c r="I339" s="61">
        <v>-1.6000000000000001E-3</v>
      </c>
    </row>
    <row r="340" spans="2:9" ht="15" thickBot="1">
      <c r="B340" s="145" t="s">
        <v>328</v>
      </c>
      <c r="C340" s="62">
        <v>6985.5</v>
      </c>
      <c r="D340" s="63">
        <v>6.4000000000000003E-3</v>
      </c>
      <c r="E340" s="44">
        <f t="shared" si="5"/>
        <v>-3.6146303056330931E-2</v>
      </c>
      <c r="G340" s="145" t="s">
        <v>329</v>
      </c>
      <c r="H340" s="60">
        <v>17304.599999999999</v>
      </c>
      <c r="I340" s="61">
        <v>-1E-3</v>
      </c>
    </row>
    <row r="341" spans="2:9" ht="15" thickBot="1">
      <c r="B341" s="145" t="s">
        <v>329</v>
      </c>
      <c r="C341" s="60">
        <v>6941.25</v>
      </c>
      <c r="D341" s="61">
        <v>-8.2000000000000007E-3</v>
      </c>
      <c r="E341" s="44">
        <f t="shared" si="5"/>
        <v>6.3749324689357234E-3</v>
      </c>
      <c r="G341" s="145" t="s">
        <v>330</v>
      </c>
      <c r="H341" s="60">
        <v>17322.2</v>
      </c>
      <c r="I341" s="61">
        <v>-1.6999999999999999E-3</v>
      </c>
    </row>
    <row r="342" spans="2:9" ht="15" thickBot="1">
      <c r="B342" s="145" t="s">
        <v>330</v>
      </c>
      <c r="C342" s="60">
        <v>6998.5</v>
      </c>
      <c r="D342" s="61">
        <v>-1.5800000000000002E-2</v>
      </c>
      <c r="E342" s="44">
        <f t="shared" si="5"/>
        <v>-8.1803243552189819E-3</v>
      </c>
      <c r="G342" s="145" t="s">
        <v>331</v>
      </c>
      <c r="H342" s="62">
        <v>17352.45</v>
      </c>
      <c r="I342" s="63">
        <v>3.0300000000000001E-2</v>
      </c>
    </row>
    <row r="343" spans="2:9" ht="15" thickBot="1">
      <c r="B343" s="145" t="s">
        <v>331</v>
      </c>
      <c r="C343" s="62">
        <v>7111.05</v>
      </c>
      <c r="D343" s="63">
        <v>2.8899999999999999E-2</v>
      </c>
      <c r="E343" s="44">
        <f t="shared" si="5"/>
        <v>-1.5827479767404284E-2</v>
      </c>
      <c r="G343" s="145" t="s">
        <v>823</v>
      </c>
      <c r="H343" s="60">
        <v>16842.8</v>
      </c>
      <c r="I343" s="61">
        <v>-3.0599999999999999E-2</v>
      </c>
    </row>
    <row r="344" spans="2:9" ht="15" thickBot="1">
      <c r="B344" s="145" t="s">
        <v>823</v>
      </c>
      <c r="C344" s="60">
        <v>6911.35</v>
      </c>
      <c r="D344" s="61">
        <v>-6.5699999999999995E-2</v>
      </c>
      <c r="E344" s="44">
        <f t="shared" si="5"/>
        <v>2.8894499627424519E-2</v>
      </c>
      <c r="G344" s="145" t="s">
        <v>332</v>
      </c>
      <c r="H344" s="60">
        <v>17374.75</v>
      </c>
      <c r="I344" s="61">
        <v>-1.3100000000000001E-2</v>
      </c>
    </row>
    <row r="345" spans="2:9" ht="15" thickBot="1">
      <c r="B345" s="145" t="s">
        <v>332</v>
      </c>
      <c r="C345" s="60">
        <v>7397.6</v>
      </c>
      <c r="D345" s="61">
        <v>-2.7099999999999999E-2</v>
      </c>
      <c r="E345" s="44">
        <f t="shared" si="5"/>
        <v>-6.5730777549475539E-2</v>
      </c>
      <c r="G345" s="145" t="s">
        <v>333</v>
      </c>
      <c r="H345" s="62">
        <v>17605.849999999999</v>
      </c>
      <c r="I345" s="63">
        <v>8.0999999999999996E-3</v>
      </c>
    </row>
    <row r="346" spans="2:9" ht="15" thickBot="1">
      <c r="B346" s="145" t="s">
        <v>333</v>
      </c>
      <c r="C346" s="60">
        <v>7603.6</v>
      </c>
      <c r="D346" s="61">
        <v>-8.3999999999999995E-3</v>
      </c>
      <c r="E346" s="44">
        <f t="shared" si="5"/>
        <v>-2.7092429901625525E-2</v>
      </c>
      <c r="G346" s="145" t="s">
        <v>334</v>
      </c>
      <c r="H346" s="62">
        <v>17463.8</v>
      </c>
      <c r="I346" s="63">
        <v>1.14E-2</v>
      </c>
    </row>
    <row r="347" spans="2:9" ht="15" thickBot="1">
      <c r="B347" s="145" t="s">
        <v>334</v>
      </c>
      <c r="C347" s="62">
        <v>7667.7</v>
      </c>
      <c r="D347" s="63">
        <v>6.7999999999999996E-3</v>
      </c>
      <c r="E347" s="44">
        <f t="shared" si="5"/>
        <v>-8.3597428172723642E-3</v>
      </c>
      <c r="G347" s="145" t="s">
        <v>335</v>
      </c>
      <c r="H347" s="62">
        <v>17266.75</v>
      </c>
      <c r="I347" s="63">
        <v>3.0999999999999999E-3</v>
      </c>
    </row>
    <row r="348" spans="2:9" ht="15" thickBot="1">
      <c r="B348" s="145" t="s">
        <v>335</v>
      </c>
      <c r="C348" s="60">
        <v>7615.6</v>
      </c>
      <c r="D348" s="61">
        <v>-3.2000000000000002E-3</v>
      </c>
      <c r="E348" s="44">
        <f t="shared" si="5"/>
        <v>6.8412206523451591E-3</v>
      </c>
      <c r="G348" s="145" t="s">
        <v>336</v>
      </c>
      <c r="H348" s="60">
        <v>17213.599999999999</v>
      </c>
      <c r="I348" s="61">
        <v>-1.7299999999999999E-2</v>
      </c>
    </row>
    <row r="349" spans="2:9" ht="15" thickBot="1">
      <c r="B349" s="145" t="s">
        <v>336</v>
      </c>
      <c r="C349" s="62">
        <v>7640.05</v>
      </c>
      <c r="D349" s="63">
        <v>2.9000000000000001E-2</v>
      </c>
      <c r="E349" s="44">
        <f t="shared" si="5"/>
        <v>-3.2002408361201384E-3</v>
      </c>
      <c r="G349" s="145" t="s">
        <v>337</v>
      </c>
      <c r="H349" s="60">
        <v>17516.3</v>
      </c>
      <c r="I349" s="61">
        <v>-2.5000000000000001E-3</v>
      </c>
    </row>
    <row r="350" spans="2:9" ht="15" thickBot="1">
      <c r="B350" s="145" t="s">
        <v>337</v>
      </c>
      <c r="C350" s="62">
        <v>7424.8</v>
      </c>
      <c r="D350" s="63">
        <v>1.7999999999999999E-2</v>
      </c>
      <c r="E350" s="44">
        <f t="shared" si="5"/>
        <v>2.8990679883633241E-2</v>
      </c>
      <c r="G350" s="145" t="s">
        <v>338</v>
      </c>
      <c r="H350" s="60">
        <v>17560.2</v>
      </c>
      <c r="I350" s="61">
        <v>-1.24E-2</v>
      </c>
    </row>
    <row r="351" spans="2:9" ht="15" thickBot="1">
      <c r="B351" s="145" t="s">
        <v>338</v>
      </c>
      <c r="C351" s="60">
        <v>7293.85</v>
      </c>
      <c r="D351" s="61">
        <v>-2.52E-2</v>
      </c>
      <c r="E351" s="44">
        <f t="shared" si="5"/>
        <v>1.7953481357582124E-2</v>
      </c>
      <c r="G351" s="145" t="s">
        <v>339</v>
      </c>
      <c r="H351" s="62">
        <v>17780</v>
      </c>
      <c r="I351" s="63">
        <v>1.1599999999999999E-2</v>
      </c>
    </row>
    <row r="352" spans="2:9" ht="15" thickBot="1">
      <c r="B352" s="145" t="s">
        <v>339</v>
      </c>
      <c r="C352" s="62">
        <v>7482.5</v>
      </c>
      <c r="D352" s="63">
        <v>2.3999999999999998E-3</v>
      </c>
      <c r="E352" s="44">
        <f t="shared" si="5"/>
        <v>-2.5212161710658099E-2</v>
      </c>
      <c r="G352" s="145" t="s">
        <v>340</v>
      </c>
      <c r="H352" s="62">
        <v>17576.849999999999</v>
      </c>
      <c r="I352" s="63">
        <v>1.37E-2</v>
      </c>
    </row>
    <row r="353" spans="2:9" ht="15" thickBot="1">
      <c r="B353" s="145" t="s">
        <v>340</v>
      </c>
      <c r="C353" s="60">
        <v>7464.85</v>
      </c>
      <c r="D353" s="61">
        <v>-1.8700000000000001E-2</v>
      </c>
      <c r="E353" s="44">
        <f t="shared" si="5"/>
        <v>2.3644145562200514E-3</v>
      </c>
      <c r="G353" s="149" t="s">
        <v>341</v>
      </c>
      <c r="H353" s="150">
        <v>17339.849999999999</v>
      </c>
      <c r="I353" s="151">
        <v>1.3899999999999999E-2</v>
      </c>
    </row>
    <row r="354" spans="2:9">
      <c r="B354" s="146" t="s">
        <v>341</v>
      </c>
      <c r="C354" s="147">
        <v>7607.35</v>
      </c>
      <c r="D354" s="148">
        <v>5.91E-2</v>
      </c>
      <c r="E354" s="44">
        <f t="shared" si="5"/>
        <v>-1.8731884296108392E-2</v>
      </c>
      <c r="G354" s="149"/>
      <c r="H354" s="152"/>
      <c r="I354" s="153"/>
    </row>
    <row r="355" spans="2:9">
      <c r="G355" s="149"/>
      <c r="H355" s="152"/>
      <c r="I355" s="153"/>
    </row>
    <row r="356" spans="2:9">
      <c r="G356" s="149"/>
      <c r="H356" s="150"/>
      <c r="I356" s="151"/>
    </row>
    <row r="357" spans="2:9">
      <c r="G357" s="149"/>
      <c r="H357" s="152"/>
      <c r="I357" s="153"/>
    </row>
    <row r="358" spans="2:9">
      <c r="G358" s="149"/>
      <c r="H358" s="152"/>
      <c r="I358" s="153"/>
    </row>
    <row r="359" spans="2:9">
      <c r="G359" s="149"/>
      <c r="H359" s="152"/>
      <c r="I359" s="153"/>
    </row>
    <row r="360" spans="2:9">
      <c r="G360" s="149"/>
      <c r="H360" s="152"/>
      <c r="I360" s="153"/>
    </row>
    <row r="361" spans="2:9">
      <c r="G361" s="149"/>
      <c r="H361" s="152"/>
      <c r="I361" s="153"/>
    </row>
    <row r="362" spans="2:9">
      <c r="G362" s="149"/>
      <c r="H362" s="150"/>
      <c r="I362" s="151"/>
    </row>
    <row r="363" spans="2:9">
      <c r="G363" s="149"/>
      <c r="H363" s="152"/>
      <c r="I363" s="153"/>
    </row>
    <row r="364" spans="2:9">
      <c r="G364" s="149"/>
      <c r="H364" s="150"/>
      <c r="I364" s="151"/>
    </row>
  </sheetData>
  <sheetProtection sheet="1" objects="1" scenarios="1"/>
  <customSheetViews>
    <customSheetView guid="{90B12C1D-6333-404A-B82C-8C3C024D71F8}" showGridLines="0">
      <selection activeCell="K8" sqref="K8"/>
      <pageMargins left="0.7" right="0.7" top="0.75" bottom="0.75" header="0.3" footer="0.3"/>
      <pageSetup paperSize="9" orientation="portrait" r:id="rId1"/>
    </customSheetView>
  </customSheetViews>
  <hyperlinks>
    <hyperlink ref="B6" r:id="rId2" tooltip="Annual General Meeting/Dividend - Rs  60.60 Per Share" display="https://www.nseindia.com/companies-listing/corporate-filings-actions?symbol=TATAELXSI&amp;tabIndex=equity&amp;from=22-06-2023&amp;to=22-06-2023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showGridLines="0" zoomScale="90" zoomScaleNormal="90" workbookViewId="0">
      <pane ySplit="2" topLeftCell="A3" activePane="bottomLeft" state="frozen"/>
      <selection pane="bottomLeft" activeCell="E24" sqref="E24"/>
    </sheetView>
  </sheetViews>
  <sheetFormatPr defaultRowHeight="14.4"/>
  <cols>
    <col min="1" max="1" width="1.88671875" customWidth="1"/>
    <col min="2" max="2" width="26.5546875" customWidth="1"/>
    <col min="16" max="16" width="8.88671875" style="49"/>
    <col min="17" max="17" width="10.109375" bestFit="1" customWidth="1"/>
    <col min="18" max="23" width="9.5546875" bestFit="1" customWidth="1"/>
  </cols>
  <sheetData>
    <row r="1" spans="1:23" ht="18">
      <c r="A1" s="94"/>
      <c r="B1" s="140"/>
      <c r="C1" s="19"/>
      <c r="D1" s="19"/>
      <c r="E1" s="19"/>
      <c r="F1" s="19"/>
      <c r="G1" s="19"/>
      <c r="H1" s="19"/>
      <c r="I1" s="225" t="s">
        <v>813</v>
      </c>
      <c r="J1" s="225"/>
      <c r="K1" s="225"/>
      <c r="L1" s="225"/>
      <c r="M1" s="225"/>
      <c r="N1" s="225"/>
      <c r="O1" s="19"/>
      <c r="P1" s="81"/>
      <c r="Q1" s="19"/>
      <c r="R1" s="225" t="s">
        <v>814</v>
      </c>
      <c r="S1" s="225"/>
      <c r="T1" s="225"/>
      <c r="U1" s="225"/>
      <c r="V1" s="225"/>
      <c r="W1" s="19"/>
    </row>
    <row r="2" spans="1:23" ht="21">
      <c r="A2" s="94"/>
      <c r="B2" s="84" t="s">
        <v>667</v>
      </c>
      <c r="C2" s="19"/>
      <c r="D2" s="19"/>
      <c r="E2" s="82">
        <f>'Historical FS'!C3</f>
        <v>40969</v>
      </c>
      <c r="F2" s="82">
        <f>'Historical FS'!D3</f>
        <v>41334</v>
      </c>
      <c r="G2" s="82">
        <f>'Historical FS'!E3</f>
        <v>41699</v>
      </c>
      <c r="H2" s="82">
        <f>'Historical FS'!F3</f>
        <v>42064</v>
      </c>
      <c r="I2" s="82">
        <f>'Historical FS'!G3</f>
        <v>42430</v>
      </c>
      <c r="J2" s="82">
        <f>'Historical FS'!H3</f>
        <v>42795</v>
      </c>
      <c r="K2" s="82">
        <f>'Historical FS'!I3</f>
        <v>43160</v>
      </c>
      <c r="L2" s="82">
        <f>'Historical FS'!J3</f>
        <v>43525</v>
      </c>
      <c r="M2" s="82">
        <f>'Historical FS'!K3</f>
        <v>43891</v>
      </c>
      <c r="N2" s="82">
        <f>'Historical FS'!L3</f>
        <v>44256</v>
      </c>
      <c r="O2" s="82">
        <f>'Historical FS'!M3</f>
        <v>44621</v>
      </c>
      <c r="P2" s="83">
        <f>'Historical FS'!N3</f>
        <v>44986</v>
      </c>
      <c r="Q2" s="82">
        <f>P2+366</f>
        <v>45352</v>
      </c>
      <c r="R2" s="82">
        <f t="shared" ref="R2:W2" si="0">Q2+366</f>
        <v>45718</v>
      </c>
      <c r="S2" s="82">
        <f t="shared" si="0"/>
        <v>46084</v>
      </c>
      <c r="T2" s="82">
        <f t="shared" si="0"/>
        <v>46450</v>
      </c>
      <c r="U2" s="82">
        <f t="shared" si="0"/>
        <v>46816</v>
      </c>
      <c r="V2" s="82">
        <f t="shared" si="0"/>
        <v>47182</v>
      </c>
      <c r="W2" s="82">
        <f t="shared" si="0"/>
        <v>47548</v>
      </c>
    </row>
    <row r="3" spans="1:23">
      <c r="B3" s="176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77"/>
      <c r="Q3" s="74"/>
      <c r="R3" s="74"/>
      <c r="S3" s="74"/>
      <c r="T3" s="74"/>
      <c r="U3" s="74"/>
      <c r="V3" s="74"/>
      <c r="W3" s="177"/>
    </row>
    <row r="4" spans="1:23">
      <c r="B4" s="190" t="s">
        <v>663</v>
      </c>
      <c r="C4" s="118"/>
      <c r="D4" s="118"/>
      <c r="E4" s="123">
        <f>'Historical FS'!C6</f>
        <v>514</v>
      </c>
      <c r="F4" s="123">
        <f>'Historical FS'!D6</f>
        <v>605</v>
      </c>
      <c r="G4" s="123">
        <f>'Historical FS'!E6</f>
        <v>772</v>
      </c>
      <c r="H4" s="123">
        <f>'Historical FS'!F6</f>
        <v>849</v>
      </c>
      <c r="I4" s="123">
        <f>'Historical FS'!G6</f>
        <v>1075</v>
      </c>
      <c r="J4" s="123">
        <f>'Historical FS'!H6</f>
        <v>1237</v>
      </c>
      <c r="K4" s="123">
        <f>'Historical FS'!I6</f>
        <v>1386</v>
      </c>
      <c r="L4" s="123">
        <f>'Historical FS'!J6</f>
        <v>1597</v>
      </c>
      <c r="M4" s="123">
        <f>'Historical FS'!K6</f>
        <v>1610</v>
      </c>
      <c r="N4" s="123">
        <f>'Historical FS'!L6</f>
        <v>1826</v>
      </c>
      <c r="O4" s="123">
        <f>'Historical FS'!M6</f>
        <v>2471</v>
      </c>
      <c r="P4" s="124">
        <f>'Historical FS'!N6</f>
        <v>3145</v>
      </c>
      <c r="Q4" s="123">
        <f>P4*(1+Assumptions!Q4)</f>
        <v>3941.8975652948907</v>
      </c>
      <c r="R4" s="123">
        <f>Q4*(1+Assumptions!R4)</f>
        <v>5097.3738085916657</v>
      </c>
      <c r="S4" s="123">
        <f>R4*(1+Assumptions!S4)</f>
        <v>6489.4267071731538</v>
      </c>
      <c r="T4" s="123">
        <f>S4*(1+Assumptions!T4)</f>
        <v>8262.3481110699686</v>
      </c>
      <c r="U4" s="123">
        <f>T4*(1+Assumptions!U4)</f>
        <v>10574.209922989541</v>
      </c>
      <c r="V4" s="123">
        <f>U4*(1+Assumptions!V4)</f>
        <v>13485.996961856636</v>
      </c>
      <c r="W4" s="124">
        <f>V4*(1+Assumptions!W4)</f>
        <v>17209.8191598134</v>
      </c>
    </row>
    <row r="5" spans="1:23">
      <c r="B5" s="191" t="s">
        <v>664</v>
      </c>
      <c r="C5" s="49"/>
      <c r="D5" s="49"/>
      <c r="E5" s="111">
        <f>'Historical FS'!C7</f>
        <v>447</v>
      </c>
      <c r="F5" s="111">
        <f>'Historical FS'!D7</f>
        <v>535</v>
      </c>
      <c r="G5" s="111">
        <f>'Historical FS'!E7</f>
        <v>635</v>
      </c>
      <c r="H5" s="111">
        <f>'Historical FS'!F7</f>
        <v>672</v>
      </c>
      <c r="I5" s="111">
        <f>'Historical FS'!G7</f>
        <v>827</v>
      </c>
      <c r="J5" s="111">
        <f>'Historical FS'!H7</f>
        <v>964</v>
      </c>
      <c r="K5" s="111">
        <f>'Historical FS'!I7</f>
        <v>1039</v>
      </c>
      <c r="L5" s="111">
        <f>'Historical FS'!J7</f>
        <v>1181</v>
      </c>
      <c r="M5" s="111">
        <f>'Historical FS'!K7</f>
        <v>1266</v>
      </c>
      <c r="N5" s="111">
        <f>'Historical FS'!L7</f>
        <v>1303</v>
      </c>
      <c r="O5" s="111">
        <f>'Historical FS'!M7</f>
        <v>1704</v>
      </c>
      <c r="P5" s="108">
        <f>'Historical FS'!N7</f>
        <v>2182</v>
      </c>
      <c r="Q5" s="111">
        <f>Q4*Assumptions!Q5</f>
        <v>3051.3833507377176</v>
      </c>
      <c r="R5" s="111">
        <f>R4*Assumptions!R5</f>
        <v>3905.2338974382587</v>
      </c>
      <c r="S5" s="111">
        <f>S4*Assumptions!S5</f>
        <v>4907.8176124420506</v>
      </c>
      <c r="T5" s="111">
        <f>T4*Assumptions!T5</f>
        <v>6203.019181971481</v>
      </c>
      <c r="U5" s="111">
        <f>U4*Assumptions!U5</f>
        <v>7902.7477616196211</v>
      </c>
      <c r="V5" s="111">
        <f>V4*Assumptions!V5</f>
        <v>10054.24379067104</v>
      </c>
      <c r="W5" s="108">
        <f>W4*Assumptions!W5</f>
        <v>12881.548256991111</v>
      </c>
    </row>
    <row r="6" spans="1:23">
      <c r="B6" s="191"/>
      <c r="C6" s="49"/>
      <c r="D6" s="49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08"/>
      <c r="Q6" s="111"/>
      <c r="R6" s="111"/>
      <c r="S6" s="111"/>
      <c r="T6" s="111"/>
      <c r="U6" s="111"/>
      <c r="V6" s="111"/>
      <c r="W6" s="108"/>
    </row>
    <row r="7" spans="1:23">
      <c r="B7" s="192" t="s">
        <v>619</v>
      </c>
      <c r="C7" s="77"/>
      <c r="D7" s="77"/>
      <c r="E7" s="121">
        <f>'Historical FS'!C8</f>
        <v>68</v>
      </c>
      <c r="F7" s="121">
        <f>'Historical FS'!D8</f>
        <v>70</v>
      </c>
      <c r="G7" s="121">
        <f>'Historical FS'!E8</f>
        <v>137</v>
      </c>
      <c r="H7" s="121">
        <f>'Historical FS'!F8</f>
        <v>177</v>
      </c>
      <c r="I7" s="121">
        <f>'Historical FS'!G8</f>
        <v>248</v>
      </c>
      <c r="J7" s="121">
        <f>'Historical FS'!H8</f>
        <v>274</v>
      </c>
      <c r="K7" s="121">
        <f>'Historical FS'!I8</f>
        <v>347</v>
      </c>
      <c r="L7" s="121">
        <f>'Historical FS'!J8</f>
        <v>416</v>
      </c>
      <c r="M7" s="121">
        <f>'Historical FS'!K8</f>
        <v>344</v>
      </c>
      <c r="N7" s="121">
        <f>'Historical FS'!L8</f>
        <v>524</v>
      </c>
      <c r="O7" s="121">
        <f>'Historical FS'!M8</f>
        <v>767</v>
      </c>
      <c r="P7" s="122">
        <f>'Historical FS'!N8</f>
        <v>962</v>
      </c>
      <c r="Q7" s="121">
        <f>Q4-Q5</f>
        <v>890.51421455717309</v>
      </c>
      <c r="R7" s="121">
        <f t="shared" ref="R7:W7" si="1">R4-R5</f>
        <v>1192.139911153407</v>
      </c>
      <c r="S7" s="121">
        <f t="shared" si="1"/>
        <v>1581.6090947311031</v>
      </c>
      <c r="T7" s="121">
        <f t="shared" si="1"/>
        <v>2059.3289290984876</v>
      </c>
      <c r="U7" s="121">
        <f t="shared" si="1"/>
        <v>2671.4621613699201</v>
      </c>
      <c r="V7" s="121">
        <f t="shared" si="1"/>
        <v>3431.7531711855954</v>
      </c>
      <c r="W7" s="122">
        <f t="shared" si="1"/>
        <v>4328.2709028222889</v>
      </c>
    </row>
    <row r="8" spans="1:23">
      <c r="B8" s="191" t="s">
        <v>665</v>
      </c>
      <c r="C8" s="49"/>
      <c r="D8" s="49"/>
      <c r="E8" s="111">
        <f>'Historical FS'!C10</f>
        <v>6</v>
      </c>
      <c r="F8" s="111">
        <f>'Historical FS'!D10</f>
        <v>-10</v>
      </c>
      <c r="G8" s="111">
        <f>'Historical FS'!E10</f>
        <v>16</v>
      </c>
      <c r="H8" s="111">
        <f>'Historical FS'!F10</f>
        <v>4</v>
      </c>
      <c r="I8" s="111">
        <f>'Historical FS'!G10</f>
        <v>12</v>
      </c>
      <c r="J8" s="111">
        <f>'Historical FS'!H10</f>
        <v>18</v>
      </c>
      <c r="K8" s="111">
        <f>'Historical FS'!I10</f>
        <v>43</v>
      </c>
      <c r="L8" s="111">
        <f>'Historical FS'!J10</f>
        <v>43</v>
      </c>
      <c r="M8" s="111">
        <f>'Historical FS'!K10</f>
        <v>58</v>
      </c>
      <c r="N8" s="111">
        <f>'Historical FS'!L10</f>
        <v>40</v>
      </c>
      <c r="O8" s="111">
        <f>'Historical FS'!M10</f>
        <v>45</v>
      </c>
      <c r="P8" s="108">
        <f>'Historical FS'!N10</f>
        <v>74</v>
      </c>
      <c r="Q8" s="111">
        <f>Q4*Assumptions!Q7</f>
        <v>76.742121448136032</v>
      </c>
      <c r="R8" s="111">
        <f>R4*Assumptions!R7</f>
        <v>102.44117760843332</v>
      </c>
      <c r="S8" s="111">
        <f>S4*Assumptions!S7</f>
        <v>132.45647594156858</v>
      </c>
      <c r="T8" s="111">
        <f>T4*Assumptions!T7</f>
        <v>167.34549708241647</v>
      </c>
      <c r="U8" s="111">
        <f>U4*Assumptions!U7</f>
        <v>215.00069980387747</v>
      </c>
      <c r="V8" s="111">
        <f>V4*Assumptions!V7</f>
        <v>274.73454445033991</v>
      </c>
      <c r="W8" s="108">
        <f>W4*Assumptions!W7</f>
        <v>350.93367692404445</v>
      </c>
    </row>
    <row r="9" spans="1:23">
      <c r="B9" s="191"/>
      <c r="C9" s="49"/>
      <c r="D9" s="49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08"/>
      <c r="Q9" s="111"/>
      <c r="R9" s="111"/>
      <c r="S9" s="111"/>
      <c r="T9" s="111"/>
      <c r="U9" s="111"/>
      <c r="V9" s="111"/>
      <c r="W9" s="108"/>
    </row>
    <row r="10" spans="1:23">
      <c r="B10" s="192" t="s">
        <v>666</v>
      </c>
      <c r="C10" s="77"/>
      <c r="D10" s="77"/>
      <c r="E10" s="121">
        <f>SUM(E7:E8)</f>
        <v>74</v>
      </c>
      <c r="F10" s="121">
        <f t="shared" ref="F10:P10" si="2">SUM(F7:F8)</f>
        <v>60</v>
      </c>
      <c r="G10" s="121">
        <f t="shared" si="2"/>
        <v>153</v>
      </c>
      <c r="H10" s="121">
        <f t="shared" si="2"/>
        <v>181</v>
      </c>
      <c r="I10" s="121">
        <f t="shared" si="2"/>
        <v>260</v>
      </c>
      <c r="J10" s="121">
        <f t="shared" si="2"/>
        <v>292</v>
      </c>
      <c r="K10" s="121">
        <f t="shared" si="2"/>
        <v>390</v>
      </c>
      <c r="L10" s="121">
        <f t="shared" si="2"/>
        <v>459</v>
      </c>
      <c r="M10" s="121">
        <f t="shared" si="2"/>
        <v>402</v>
      </c>
      <c r="N10" s="121">
        <f t="shared" si="2"/>
        <v>564</v>
      </c>
      <c r="O10" s="121">
        <f t="shared" si="2"/>
        <v>812</v>
      </c>
      <c r="P10" s="122">
        <f t="shared" si="2"/>
        <v>1036</v>
      </c>
      <c r="Q10" s="121">
        <f>Q7+Q8</f>
        <v>967.25633600530909</v>
      </c>
      <c r="R10" s="121">
        <f t="shared" ref="R10:W10" si="3">R7+R8</f>
        <v>1294.5810887618402</v>
      </c>
      <c r="S10" s="121">
        <f t="shared" si="3"/>
        <v>1714.0655706726718</v>
      </c>
      <c r="T10" s="121">
        <f t="shared" si="3"/>
        <v>2226.674426180904</v>
      </c>
      <c r="U10" s="121">
        <f t="shared" si="3"/>
        <v>2886.4628611737976</v>
      </c>
      <c r="V10" s="121">
        <f t="shared" si="3"/>
        <v>3706.4877156359353</v>
      </c>
      <c r="W10" s="122">
        <f t="shared" si="3"/>
        <v>4679.2045797463334</v>
      </c>
    </row>
    <row r="11" spans="1:23">
      <c r="B11" s="191" t="s">
        <v>622</v>
      </c>
      <c r="C11" s="49"/>
      <c r="D11" s="49"/>
      <c r="E11" s="111">
        <f>'Historical FS'!C11</f>
        <v>3</v>
      </c>
      <c r="F11" s="111">
        <f>'Historical FS'!D11</f>
        <v>5</v>
      </c>
      <c r="G11" s="111">
        <f>'Historical FS'!E11</f>
        <v>3</v>
      </c>
      <c r="H11" s="111">
        <f>'Historical FS'!F11</f>
        <v>1</v>
      </c>
      <c r="I11" s="111">
        <f>'Historical FS'!G11</f>
        <v>1</v>
      </c>
      <c r="J11" s="111">
        <f>'Historical FS'!H11</f>
        <v>1</v>
      </c>
      <c r="K11" s="111">
        <f>'Historical FS'!I11</f>
        <v>1</v>
      </c>
      <c r="L11" s="111">
        <f>'Historical FS'!J11</f>
        <v>1</v>
      </c>
      <c r="M11" s="111">
        <f>'Historical FS'!K11</f>
        <v>7</v>
      </c>
      <c r="N11" s="111">
        <f>'Historical FS'!L11</f>
        <v>7</v>
      </c>
      <c r="O11" s="111">
        <f>'Historical FS'!M11</f>
        <v>10</v>
      </c>
      <c r="P11" s="108">
        <f>'Historical FS'!N11</f>
        <v>17</v>
      </c>
      <c r="Q11" s="111">
        <f>'Debt Schedule'!Q10</f>
        <v>22.50359712230216</v>
      </c>
      <c r="R11" s="111">
        <f>'Debt Schedule'!R10</f>
        <v>26.832482977288965</v>
      </c>
      <c r="S11" s="111">
        <f>'Debt Schedule'!S10</f>
        <v>32.883786551960668</v>
      </c>
      <c r="T11" s="111">
        <f>'Debt Schedule'!T10</f>
        <v>40.842941290301717</v>
      </c>
      <c r="U11" s="111">
        <f>'Debt Schedule'!U10</f>
        <v>51.181498713658058</v>
      </c>
      <c r="V11" s="111">
        <f>'Debt Schedule'!V10</f>
        <v>64.630771265859266</v>
      </c>
      <c r="W11" s="108">
        <f>'Debt Schedule'!W10</f>
        <v>81.912411101854914</v>
      </c>
    </row>
    <row r="12" spans="1:23">
      <c r="B12" s="191" t="s">
        <v>623</v>
      </c>
      <c r="C12" s="49"/>
      <c r="D12" s="49"/>
      <c r="E12" s="111">
        <f>'Historical FS'!C12</f>
        <v>21</v>
      </c>
      <c r="F12" s="111">
        <f>'Historical FS'!D12</f>
        <v>24</v>
      </c>
      <c r="G12" s="111">
        <f>'Historical FS'!E12</f>
        <v>35</v>
      </c>
      <c r="H12" s="111">
        <f>'Historical FS'!F12</f>
        <v>25</v>
      </c>
      <c r="I12" s="111">
        <f>'Historical FS'!G12</f>
        <v>23</v>
      </c>
      <c r="J12" s="111">
        <f>'Historical FS'!H12</f>
        <v>27</v>
      </c>
      <c r="K12" s="111">
        <f>'Historical FS'!I12</f>
        <v>25</v>
      </c>
      <c r="L12" s="111">
        <f>'Historical FS'!J12</f>
        <v>25</v>
      </c>
      <c r="M12" s="111">
        <f>'Historical FS'!K12</f>
        <v>43</v>
      </c>
      <c r="N12" s="111">
        <f>'Historical FS'!L12</f>
        <v>44</v>
      </c>
      <c r="O12" s="111">
        <f>'Historical FS'!M12</f>
        <v>55</v>
      </c>
      <c r="P12" s="108">
        <f>'Historical FS'!N12</f>
        <v>81</v>
      </c>
      <c r="Q12" s="111">
        <f>'Asset Schedule'!Q8</f>
        <v>150.91001495228721</v>
      </c>
      <c r="R12" s="111">
        <f>'Asset Schedule'!R8</f>
        <v>177.49081393427662</v>
      </c>
      <c r="S12" s="111">
        <f>'Asset Schedule'!S8</f>
        <v>208.72515222383794</v>
      </c>
      <c r="T12" s="111">
        <f>'Asset Schedule'!T8</f>
        <v>260.13540048008616</v>
      </c>
      <c r="U12" s="111">
        <f>'Asset Schedule'!U8</f>
        <v>331.12433376387889</v>
      </c>
      <c r="V12" s="111">
        <f>'Asset Schedule'!V8</f>
        <v>421.6162006932804</v>
      </c>
      <c r="W12" s="108">
        <f>'Asset Schedule'!W8</f>
        <v>542.75579758546485</v>
      </c>
    </row>
    <row r="13" spans="1:23">
      <c r="B13" s="191"/>
      <c r="C13" s="49"/>
      <c r="D13" s="49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08"/>
      <c r="Q13" s="111"/>
      <c r="R13" s="111"/>
      <c r="S13" s="111"/>
      <c r="T13" s="111"/>
      <c r="U13" s="111"/>
      <c r="V13" s="111"/>
      <c r="W13" s="108"/>
    </row>
    <row r="14" spans="1:23">
      <c r="B14" s="192" t="s">
        <v>624</v>
      </c>
      <c r="C14" s="77"/>
      <c r="D14" s="77"/>
      <c r="E14" s="121">
        <f>'Historical FS'!C13</f>
        <v>50</v>
      </c>
      <c r="F14" s="121">
        <f>'Historical FS'!D13</f>
        <v>32</v>
      </c>
      <c r="G14" s="121">
        <f>'Historical FS'!E13</f>
        <v>115</v>
      </c>
      <c r="H14" s="121">
        <f>'Historical FS'!F13</f>
        <v>156</v>
      </c>
      <c r="I14" s="121">
        <f>'Historical FS'!G13</f>
        <v>236</v>
      </c>
      <c r="J14" s="121">
        <f>'Historical FS'!H13</f>
        <v>264</v>
      </c>
      <c r="K14" s="121">
        <f>'Historical FS'!I13</f>
        <v>364</v>
      </c>
      <c r="L14" s="121">
        <f>'Historical FS'!J13</f>
        <v>433</v>
      </c>
      <c r="M14" s="121">
        <f>'Historical FS'!K13</f>
        <v>352</v>
      </c>
      <c r="N14" s="121">
        <f>'Historical FS'!L13</f>
        <v>512</v>
      </c>
      <c r="O14" s="121">
        <f>'Historical FS'!M13</f>
        <v>745</v>
      </c>
      <c r="P14" s="122">
        <f>'Historical FS'!N13</f>
        <v>938</v>
      </c>
      <c r="Q14" s="121">
        <f>Q10-Q11-Q12</f>
        <v>793.84272393071979</v>
      </c>
      <c r="R14" s="121">
        <f t="shared" ref="R14:W14" si="4">R10-R11-R12</f>
        <v>1090.2577918502748</v>
      </c>
      <c r="S14" s="121">
        <f t="shared" si="4"/>
        <v>1472.4566318968732</v>
      </c>
      <c r="T14" s="121">
        <f t="shared" si="4"/>
        <v>1925.6960844105163</v>
      </c>
      <c r="U14" s="121">
        <f t="shared" si="4"/>
        <v>2504.1570286962606</v>
      </c>
      <c r="V14" s="121">
        <f t="shared" si="4"/>
        <v>3220.2407436767958</v>
      </c>
      <c r="W14" s="122">
        <f t="shared" si="4"/>
        <v>4054.5363710590141</v>
      </c>
    </row>
    <row r="15" spans="1:23">
      <c r="B15" s="191" t="s">
        <v>625</v>
      </c>
      <c r="C15" s="49"/>
      <c r="D15" s="49"/>
      <c r="E15" s="193">
        <f>'Historical FS'!C14</f>
        <v>0.33</v>
      </c>
      <c r="F15" s="193">
        <f>'Historical FS'!D14</f>
        <v>0.34</v>
      </c>
      <c r="G15" s="193">
        <f>'Historical FS'!E14</f>
        <v>0.35</v>
      </c>
      <c r="H15" s="193">
        <f>'Historical FS'!F14</f>
        <v>0.34</v>
      </c>
      <c r="I15" s="193">
        <f>'Historical FS'!G14</f>
        <v>0.34</v>
      </c>
      <c r="J15" s="193">
        <f>'Historical FS'!H14</f>
        <v>0.34</v>
      </c>
      <c r="K15" s="193">
        <f>'Historical FS'!I14</f>
        <v>0.34</v>
      </c>
      <c r="L15" s="193">
        <f>'Historical FS'!J14</f>
        <v>0.33</v>
      </c>
      <c r="M15" s="193">
        <f>'Historical FS'!K14</f>
        <v>0.27</v>
      </c>
      <c r="N15" s="193">
        <f>'Historical FS'!L14</f>
        <v>0.28000000000000003</v>
      </c>
      <c r="O15" s="193">
        <f>'Historical FS'!M14</f>
        <v>0.26</v>
      </c>
      <c r="P15" s="58">
        <f>'Historical FS'!N14</f>
        <v>0.19</v>
      </c>
      <c r="Q15" s="194">
        <f>Assumptions!Q10</f>
        <v>0.25170000000000003</v>
      </c>
      <c r="R15" s="194">
        <f>Assumptions!R10</f>
        <v>0.25170000000000003</v>
      </c>
      <c r="S15" s="194">
        <f>Assumptions!S10</f>
        <v>0.25170000000000003</v>
      </c>
      <c r="T15" s="194">
        <f>Assumptions!T10</f>
        <v>0.25170000000000003</v>
      </c>
      <c r="U15" s="194">
        <f>Assumptions!U10</f>
        <v>0.25170000000000003</v>
      </c>
      <c r="V15" s="194">
        <f>Assumptions!V10</f>
        <v>0.25170000000000003</v>
      </c>
      <c r="W15" s="195">
        <f>Assumptions!W10</f>
        <v>0.25170000000000003</v>
      </c>
    </row>
    <row r="16" spans="1:23">
      <c r="B16" s="191" t="s">
        <v>706</v>
      </c>
      <c r="C16" s="49"/>
      <c r="D16" s="49"/>
      <c r="E16" s="111">
        <f>E15*E14</f>
        <v>16.5</v>
      </c>
      <c r="F16" s="111">
        <f t="shared" ref="F16:P16" si="5">F15*F14</f>
        <v>10.88</v>
      </c>
      <c r="G16" s="111">
        <f t="shared" si="5"/>
        <v>40.25</v>
      </c>
      <c r="H16" s="111">
        <f t="shared" si="5"/>
        <v>53.040000000000006</v>
      </c>
      <c r="I16" s="111">
        <f t="shared" si="5"/>
        <v>80.240000000000009</v>
      </c>
      <c r="J16" s="111">
        <f t="shared" si="5"/>
        <v>89.76</v>
      </c>
      <c r="K16" s="111">
        <f t="shared" si="5"/>
        <v>123.76</v>
      </c>
      <c r="L16" s="111">
        <f t="shared" si="5"/>
        <v>142.89000000000001</v>
      </c>
      <c r="M16" s="111">
        <f t="shared" si="5"/>
        <v>95.04</v>
      </c>
      <c r="N16" s="111">
        <f t="shared" si="5"/>
        <v>143.36000000000001</v>
      </c>
      <c r="O16" s="111">
        <f t="shared" si="5"/>
        <v>193.70000000000002</v>
      </c>
      <c r="P16" s="108">
        <f t="shared" si="5"/>
        <v>178.22</v>
      </c>
      <c r="Q16" s="52">
        <f>Q15*Q14</f>
        <v>199.81021361336221</v>
      </c>
      <c r="R16" s="52">
        <f t="shared" ref="R16:W16" si="6">R15*R14</f>
        <v>274.41788620871421</v>
      </c>
      <c r="S16" s="52">
        <f t="shared" si="6"/>
        <v>370.61733424844306</v>
      </c>
      <c r="T16" s="52">
        <f t="shared" si="6"/>
        <v>484.69770444612703</v>
      </c>
      <c r="U16" s="52">
        <f t="shared" si="6"/>
        <v>630.29632412284889</v>
      </c>
      <c r="V16" s="52">
        <f t="shared" si="6"/>
        <v>810.5345951834496</v>
      </c>
      <c r="W16" s="196">
        <f t="shared" si="6"/>
        <v>1020.5268045955539</v>
      </c>
    </row>
    <row r="17" spans="2:23">
      <c r="B17" s="192" t="s">
        <v>626</v>
      </c>
      <c r="C17" s="77"/>
      <c r="D17" s="77"/>
      <c r="E17" s="121">
        <f>'Historical FS'!C15</f>
        <v>34</v>
      </c>
      <c r="F17" s="121">
        <f>'Historical FS'!D15</f>
        <v>21</v>
      </c>
      <c r="G17" s="121">
        <f>'Historical FS'!E15</f>
        <v>75</v>
      </c>
      <c r="H17" s="121">
        <f>'Historical FS'!F15</f>
        <v>103</v>
      </c>
      <c r="I17" s="121">
        <f>'Historical FS'!G15</f>
        <v>155</v>
      </c>
      <c r="J17" s="121">
        <f>'Historical FS'!H15</f>
        <v>175</v>
      </c>
      <c r="K17" s="121">
        <f>'Historical FS'!I15</f>
        <v>240</v>
      </c>
      <c r="L17" s="121">
        <f>'Historical FS'!J15</f>
        <v>290</v>
      </c>
      <c r="M17" s="121">
        <f>'Historical FS'!K15</f>
        <v>256</v>
      </c>
      <c r="N17" s="121">
        <f>'Historical FS'!L15</f>
        <v>368</v>
      </c>
      <c r="O17" s="121">
        <f>'Historical FS'!M15</f>
        <v>550</v>
      </c>
      <c r="P17" s="122">
        <f>'Historical FS'!N15</f>
        <v>755</v>
      </c>
      <c r="Q17" s="131">
        <f>Q14-Q16</f>
        <v>594.03251031735761</v>
      </c>
      <c r="R17" s="131">
        <f t="shared" ref="R17:W17" si="7">R14-R16</f>
        <v>815.83990564156056</v>
      </c>
      <c r="S17" s="131">
        <f t="shared" si="7"/>
        <v>1101.8392976484301</v>
      </c>
      <c r="T17" s="131">
        <f t="shared" si="7"/>
        <v>1440.9983799643892</v>
      </c>
      <c r="U17" s="131">
        <f t="shared" si="7"/>
        <v>1873.8607045734116</v>
      </c>
      <c r="V17" s="131">
        <f t="shared" si="7"/>
        <v>2409.7061484933461</v>
      </c>
      <c r="W17" s="197">
        <f t="shared" si="7"/>
        <v>3034.00956646346</v>
      </c>
    </row>
    <row r="18" spans="2:23">
      <c r="B18" s="191"/>
      <c r="C18" s="49"/>
      <c r="D18" s="49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08"/>
      <c r="Q18" s="49"/>
      <c r="R18" s="49"/>
      <c r="S18" s="49"/>
      <c r="T18" s="49"/>
      <c r="U18" s="49"/>
      <c r="V18" s="49"/>
      <c r="W18" s="47"/>
    </row>
    <row r="19" spans="2:23">
      <c r="B19" s="198" t="s">
        <v>627</v>
      </c>
      <c r="C19" s="74"/>
      <c r="D19" s="74"/>
      <c r="E19" s="113">
        <f>'Historical FS'!C16</f>
        <v>5.45</v>
      </c>
      <c r="F19" s="113">
        <f>'Historical FS'!D16</f>
        <v>3.37</v>
      </c>
      <c r="G19" s="113">
        <f>'Historical FS'!E16</f>
        <v>12.06</v>
      </c>
      <c r="H19" s="113">
        <f>'Historical FS'!F16</f>
        <v>16.52</v>
      </c>
      <c r="I19" s="113">
        <f>'Historical FS'!G16</f>
        <v>24.85</v>
      </c>
      <c r="J19" s="113">
        <f>'Historical FS'!H16</f>
        <v>28.05</v>
      </c>
      <c r="K19" s="113">
        <f>'Historical FS'!I16</f>
        <v>38.54</v>
      </c>
      <c r="L19" s="113">
        <f>'Historical FS'!J16</f>
        <v>46.56</v>
      </c>
      <c r="M19" s="113">
        <f>'Historical FS'!K16</f>
        <v>41.12</v>
      </c>
      <c r="N19" s="113">
        <f>'Historical FS'!L16</f>
        <v>59.11</v>
      </c>
      <c r="O19" s="113">
        <f>'Historical FS'!M16</f>
        <v>88.26</v>
      </c>
      <c r="P19" s="114">
        <f>'Historical FS'!N16</f>
        <v>121.26</v>
      </c>
      <c r="Q19" s="91">
        <f>Q17/Valuation!$O$23</f>
        <v>95.385195694637446</v>
      </c>
      <c r="R19" s="91">
        <f>R17/Valuation!$O$23</f>
        <v>131.00133023618613</v>
      </c>
      <c r="S19" s="91">
        <f>S17/Valuation!$O$23</f>
        <v>176.92492448618498</v>
      </c>
      <c r="T19" s="91">
        <f>T17/Valuation!$O$23</f>
        <v>231.3844950929153</v>
      </c>
      <c r="U19" s="91">
        <f>U17/Valuation!$O$23</f>
        <v>300.89021544416192</v>
      </c>
      <c r="V19" s="91">
        <f>V17/Valuation!$O$23</f>
        <v>386.93217719315231</v>
      </c>
      <c r="W19" s="199">
        <f>W17/Valuation!$O$23</f>
        <v>487.1780436426107</v>
      </c>
    </row>
    <row r="20" spans="2:23">
      <c r="B20" s="191" t="s">
        <v>628</v>
      </c>
      <c r="C20" s="49"/>
      <c r="D20" s="49"/>
      <c r="E20" s="51">
        <f>'Historical FS'!C17</f>
        <v>0.64</v>
      </c>
      <c r="F20" s="51">
        <f>'Historical FS'!D17</f>
        <v>0.74</v>
      </c>
      <c r="G20" s="51">
        <f>'Historical FS'!E17</f>
        <v>0.37</v>
      </c>
      <c r="H20" s="51">
        <f>'Historical FS'!F17</f>
        <v>0.33</v>
      </c>
      <c r="I20" s="51">
        <f>'Historical FS'!G17</f>
        <v>0.28000000000000003</v>
      </c>
      <c r="J20" s="51">
        <f>'Historical FS'!H17</f>
        <v>0.28999999999999998</v>
      </c>
      <c r="K20" s="51">
        <f>'Historical FS'!I17</f>
        <v>0.28999999999999998</v>
      </c>
      <c r="L20" s="51">
        <f>'Historical FS'!J17</f>
        <v>0.28999999999999998</v>
      </c>
      <c r="M20" s="51">
        <f>'Historical FS'!K17</f>
        <v>0.4</v>
      </c>
      <c r="N20" s="51">
        <f>'Historical FS'!L17</f>
        <v>0.81</v>
      </c>
      <c r="O20" s="51">
        <f>'Historical FS'!M17</f>
        <v>0.48</v>
      </c>
      <c r="P20" s="48">
        <f>'Historical FS'!N17</f>
        <v>0.01</v>
      </c>
      <c r="Q20" s="200">
        <v>0</v>
      </c>
      <c r="R20" s="200">
        <f>Q20</f>
        <v>0</v>
      </c>
      <c r="S20" s="200">
        <f t="shared" ref="S20:W20" si="8">R20</f>
        <v>0</v>
      </c>
      <c r="T20" s="200">
        <f t="shared" si="8"/>
        <v>0</v>
      </c>
      <c r="U20" s="200">
        <f t="shared" si="8"/>
        <v>0</v>
      </c>
      <c r="V20" s="200">
        <f t="shared" si="8"/>
        <v>0</v>
      </c>
      <c r="W20" s="201">
        <f t="shared" si="8"/>
        <v>0</v>
      </c>
    </row>
    <row r="21" spans="2:23">
      <c r="B21" s="202" t="s">
        <v>708</v>
      </c>
      <c r="C21" s="203"/>
      <c r="D21" s="203"/>
      <c r="E21" s="204">
        <f>1-E20</f>
        <v>0.36</v>
      </c>
      <c r="F21" s="204">
        <f t="shared" ref="F21:P21" si="9">1-F20</f>
        <v>0.26</v>
      </c>
      <c r="G21" s="204">
        <f t="shared" si="9"/>
        <v>0.63</v>
      </c>
      <c r="H21" s="204">
        <f t="shared" si="9"/>
        <v>0.66999999999999993</v>
      </c>
      <c r="I21" s="204">
        <f t="shared" si="9"/>
        <v>0.72</v>
      </c>
      <c r="J21" s="204">
        <f t="shared" si="9"/>
        <v>0.71</v>
      </c>
      <c r="K21" s="204">
        <f t="shared" si="9"/>
        <v>0.71</v>
      </c>
      <c r="L21" s="204">
        <f t="shared" si="9"/>
        <v>0.71</v>
      </c>
      <c r="M21" s="204">
        <f t="shared" si="9"/>
        <v>0.6</v>
      </c>
      <c r="N21" s="204">
        <f t="shared" si="9"/>
        <v>0.18999999999999995</v>
      </c>
      <c r="O21" s="204">
        <f t="shared" si="9"/>
        <v>0.52</v>
      </c>
      <c r="P21" s="205">
        <f t="shared" si="9"/>
        <v>0.99</v>
      </c>
      <c r="Q21" s="204">
        <f t="shared" ref="Q21" si="10">1-Q20</f>
        <v>1</v>
      </c>
      <c r="R21" s="204">
        <f t="shared" ref="R21" si="11">1-R20</f>
        <v>1</v>
      </c>
      <c r="S21" s="204">
        <f t="shared" ref="S21" si="12">1-S20</f>
        <v>1</v>
      </c>
      <c r="T21" s="204">
        <f t="shared" ref="T21" si="13">1-T20</f>
        <v>1</v>
      </c>
      <c r="U21" s="204">
        <f t="shared" ref="U21" si="14">1-U20</f>
        <v>1</v>
      </c>
      <c r="V21" s="204">
        <f t="shared" ref="V21" si="15">1-V20</f>
        <v>1</v>
      </c>
      <c r="W21" s="205">
        <f t="shared" ref="W21" si="16">1-W20</f>
        <v>1</v>
      </c>
    </row>
    <row r="22" spans="2:23">
      <c r="B22" s="28"/>
      <c r="P22" s="74"/>
    </row>
    <row r="24" spans="2:23">
      <c r="E24" s="107"/>
    </row>
  </sheetData>
  <sheetProtection sheet="1" objects="1" scenarios="1"/>
  <customSheetViews>
    <customSheetView guid="{90B12C1D-6333-404A-B82C-8C3C024D71F8}" scale="90" showGridLines="0">
      <pane ySplit="2" topLeftCell="A3" activePane="bottomLeft" state="frozen"/>
      <selection pane="bottomLeft" activeCell="E24" sqref="E24"/>
      <pageMargins left="0.7" right="0.7" top="0.75" bottom="0.75" header="0.3" footer="0.3"/>
      <pageSetup paperSize="9" orientation="portrait" r:id="rId1"/>
    </customSheetView>
  </customSheetViews>
  <mergeCells count="2">
    <mergeCell ref="I1:N1"/>
    <mergeCell ref="R1:V1"/>
  </mergeCell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showGridLines="0" zoomScale="94" zoomScaleNormal="94" workbookViewId="0">
      <pane ySplit="2" topLeftCell="A15" activePane="bottomLeft" state="frozen"/>
      <selection activeCell="B1" sqref="B1"/>
      <selection pane="bottomLeft" activeCell="Q13" sqref="Q13"/>
    </sheetView>
  </sheetViews>
  <sheetFormatPr defaultRowHeight="14.4"/>
  <cols>
    <col min="1" max="1" width="1.88671875" customWidth="1"/>
    <col min="2" max="2" width="26.5546875" customWidth="1"/>
    <col min="16" max="16" width="8.88671875" style="49"/>
  </cols>
  <sheetData>
    <row r="1" spans="1:23" ht="21">
      <c r="A1" s="19"/>
      <c r="B1" s="84" t="s">
        <v>629</v>
      </c>
      <c r="C1" s="19"/>
      <c r="D1" s="19"/>
      <c r="E1" s="19"/>
      <c r="F1" s="19"/>
      <c r="G1" s="19"/>
      <c r="H1" s="19"/>
      <c r="I1" s="225" t="s">
        <v>813</v>
      </c>
      <c r="J1" s="225"/>
      <c r="K1" s="225"/>
      <c r="L1" s="225"/>
      <c r="M1" s="225"/>
      <c r="N1" s="225"/>
      <c r="O1" s="19"/>
      <c r="P1" s="81"/>
      <c r="Q1" s="19"/>
      <c r="R1" s="225" t="s">
        <v>814</v>
      </c>
      <c r="S1" s="225"/>
      <c r="T1" s="225"/>
      <c r="U1" s="225"/>
      <c r="V1" s="225"/>
      <c r="W1" s="19"/>
    </row>
    <row r="2" spans="1:23">
      <c r="A2" s="19"/>
      <c r="B2" s="19"/>
      <c r="C2" s="19"/>
      <c r="D2" s="19"/>
      <c r="E2" s="82">
        <f>'Historical FS'!C3</f>
        <v>40969</v>
      </c>
      <c r="F2" s="82">
        <f>'Historical FS'!D3</f>
        <v>41334</v>
      </c>
      <c r="G2" s="82">
        <f>'Historical FS'!E3</f>
        <v>41699</v>
      </c>
      <c r="H2" s="82">
        <f>'Historical FS'!F3</f>
        <v>42064</v>
      </c>
      <c r="I2" s="82">
        <f>'Historical FS'!G3</f>
        <v>42430</v>
      </c>
      <c r="J2" s="82">
        <f>'Historical FS'!H3</f>
        <v>42795</v>
      </c>
      <c r="K2" s="82">
        <f>'Historical FS'!I3</f>
        <v>43160</v>
      </c>
      <c r="L2" s="82">
        <f>'Historical FS'!J3</f>
        <v>43525</v>
      </c>
      <c r="M2" s="82">
        <f>'Historical FS'!K3</f>
        <v>43891</v>
      </c>
      <c r="N2" s="82">
        <f>'Historical FS'!L3</f>
        <v>44256</v>
      </c>
      <c r="O2" s="82">
        <f>'Historical FS'!M3</f>
        <v>44621</v>
      </c>
      <c r="P2" s="83">
        <f>'Historical FS'!N3</f>
        <v>44986</v>
      </c>
      <c r="Q2" s="82">
        <f>P2+366</f>
        <v>45352</v>
      </c>
      <c r="R2" s="82">
        <f t="shared" ref="R2:W2" si="0">Q2+366</f>
        <v>45718</v>
      </c>
      <c r="S2" s="82">
        <f t="shared" si="0"/>
        <v>46084</v>
      </c>
      <c r="T2" s="82">
        <f t="shared" si="0"/>
        <v>46450</v>
      </c>
      <c r="U2" s="82">
        <f t="shared" si="0"/>
        <v>46816</v>
      </c>
      <c r="V2" s="82">
        <f t="shared" si="0"/>
        <v>47182</v>
      </c>
      <c r="W2" s="82">
        <f t="shared" si="0"/>
        <v>47548</v>
      </c>
    </row>
    <row r="3" spans="1:23">
      <c r="P3" s="47"/>
    </row>
    <row r="4" spans="1:23">
      <c r="P4" s="47"/>
    </row>
    <row r="5" spans="1:23">
      <c r="B5" s="184" t="s">
        <v>809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177"/>
      <c r="Q5" s="74"/>
      <c r="R5" s="74"/>
      <c r="S5" s="74"/>
      <c r="T5" s="74"/>
      <c r="U5" s="74"/>
      <c r="V5" s="74"/>
      <c r="W5" s="177"/>
    </row>
    <row r="6" spans="1:23">
      <c r="B6" s="185" t="s">
        <v>637</v>
      </c>
      <c r="C6" s="49"/>
      <c r="D6" s="49"/>
      <c r="E6" s="111">
        <f>'Historical FS'!C25</f>
        <v>31</v>
      </c>
      <c r="F6" s="111">
        <f>'Historical FS'!D25</f>
        <v>31</v>
      </c>
      <c r="G6" s="111">
        <f>'Historical FS'!E25</f>
        <v>31</v>
      </c>
      <c r="H6" s="111">
        <f>'Historical FS'!F25</f>
        <v>31</v>
      </c>
      <c r="I6" s="111">
        <f>'Historical FS'!G25</f>
        <v>31</v>
      </c>
      <c r="J6" s="111">
        <f>'Historical FS'!H25</f>
        <v>31</v>
      </c>
      <c r="K6" s="111">
        <f>'Historical FS'!I25</f>
        <v>62</v>
      </c>
      <c r="L6" s="111">
        <f>'Historical FS'!J25</f>
        <v>62</v>
      </c>
      <c r="M6" s="111">
        <f>'Historical FS'!K25</f>
        <v>62</v>
      </c>
      <c r="N6" s="111">
        <f>'Historical FS'!L25</f>
        <v>62</v>
      </c>
      <c r="O6" s="111">
        <f>'Historical FS'!M25</f>
        <v>62</v>
      </c>
      <c r="P6" s="108">
        <f>'Historical FS'!N25</f>
        <v>62</v>
      </c>
      <c r="Q6" s="111">
        <f>P6</f>
        <v>62</v>
      </c>
      <c r="R6" s="111">
        <f t="shared" ref="R6:W6" si="1">Q6</f>
        <v>62</v>
      </c>
      <c r="S6" s="111">
        <f t="shared" si="1"/>
        <v>62</v>
      </c>
      <c r="T6" s="111">
        <f t="shared" si="1"/>
        <v>62</v>
      </c>
      <c r="U6" s="111">
        <f t="shared" si="1"/>
        <v>62</v>
      </c>
      <c r="V6" s="111">
        <f t="shared" si="1"/>
        <v>62</v>
      </c>
      <c r="W6" s="108">
        <f t="shared" si="1"/>
        <v>62</v>
      </c>
    </row>
    <row r="7" spans="1:23">
      <c r="B7" s="185" t="s">
        <v>631</v>
      </c>
      <c r="C7" s="49"/>
      <c r="D7" s="49"/>
      <c r="E7" s="111">
        <f>'Historical FS'!C26</f>
        <v>158</v>
      </c>
      <c r="F7" s="111">
        <f>'Historical FS'!D26</f>
        <v>161</v>
      </c>
      <c r="G7" s="111">
        <f>'Historical FS'!E26</f>
        <v>204</v>
      </c>
      <c r="H7" s="111">
        <f>'Historical FS'!F26</f>
        <v>252</v>
      </c>
      <c r="I7" s="111">
        <f>'Historical FS'!G26</f>
        <v>355</v>
      </c>
      <c r="J7" s="111">
        <f>'Historical FS'!H26</f>
        <v>527</v>
      </c>
      <c r="K7" s="111">
        <f>'Historical FS'!I26</f>
        <v>676</v>
      </c>
      <c r="L7" s="111">
        <f>'Historical FS'!J26</f>
        <v>880</v>
      </c>
      <c r="M7" s="111">
        <f>'Historical FS'!K26</f>
        <v>1028</v>
      </c>
      <c r="N7" s="111">
        <f>'Historical FS'!L26</f>
        <v>1290</v>
      </c>
      <c r="O7" s="111">
        <f>'Historical FS'!M26</f>
        <v>1539</v>
      </c>
      <c r="P7" s="108">
        <f>'Historical FS'!N26</f>
        <v>2023</v>
      </c>
      <c r="Q7" s="111">
        <f>P7+'P&amp;L'!Q17</f>
        <v>2617.0325103173577</v>
      </c>
      <c r="R7" s="111">
        <f>Q7+'P&amp;L'!R17</f>
        <v>3432.8724159589183</v>
      </c>
      <c r="S7" s="111">
        <f>R7+'P&amp;L'!S17</f>
        <v>4534.7117136073484</v>
      </c>
      <c r="T7" s="111">
        <f>S7+'P&amp;L'!T17</f>
        <v>5975.7100935717372</v>
      </c>
      <c r="U7" s="111">
        <f>T7+'P&amp;L'!U17</f>
        <v>7849.5707981451487</v>
      </c>
      <c r="V7" s="111">
        <f>U7+'P&amp;L'!V17</f>
        <v>10259.276946638494</v>
      </c>
      <c r="W7" s="108">
        <f>V7+'P&amp;L'!W17</f>
        <v>13293.286513101953</v>
      </c>
    </row>
    <row r="8" spans="1:23">
      <c r="B8" s="186" t="s">
        <v>668</v>
      </c>
      <c r="C8" s="74"/>
      <c r="D8" s="74"/>
      <c r="E8" s="121">
        <f>SUM(E6:E7)</f>
        <v>189</v>
      </c>
      <c r="F8" s="121">
        <f t="shared" ref="F8:P8" si="2">SUM(F6:F7)</f>
        <v>192</v>
      </c>
      <c r="G8" s="121">
        <f t="shared" si="2"/>
        <v>235</v>
      </c>
      <c r="H8" s="121">
        <f t="shared" si="2"/>
        <v>283</v>
      </c>
      <c r="I8" s="121">
        <f t="shared" si="2"/>
        <v>386</v>
      </c>
      <c r="J8" s="121">
        <f t="shared" si="2"/>
        <v>558</v>
      </c>
      <c r="K8" s="121">
        <f t="shared" si="2"/>
        <v>738</v>
      </c>
      <c r="L8" s="121">
        <f t="shared" si="2"/>
        <v>942</v>
      </c>
      <c r="M8" s="121">
        <f t="shared" si="2"/>
        <v>1090</v>
      </c>
      <c r="N8" s="121">
        <f t="shared" si="2"/>
        <v>1352</v>
      </c>
      <c r="O8" s="121">
        <f t="shared" si="2"/>
        <v>1601</v>
      </c>
      <c r="P8" s="122">
        <f t="shared" si="2"/>
        <v>2085</v>
      </c>
      <c r="Q8" s="121">
        <f>SUM(Q6:Q7)</f>
        <v>2679.0325103173577</v>
      </c>
      <c r="R8" s="121">
        <f t="shared" ref="R8:W8" si="3">SUM(R6:R7)</f>
        <v>3494.8724159589183</v>
      </c>
      <c r="S8" s="121">
        <f t="shared" si="3"/>
        <v>4596.7117136073484</v>
      </c>
      <c r="T8" s="121">
        <f t="shared" si="3"/>
        <v>6037.7100935717372</v>
      </c>
      <c r="U8" s="121">
        <f t="shared" si="3"/>
        <v>7911.5707981451487</v>
      </c>
      <c r="V8" s="121">
        <f t="shared" si="3"/>
        <v>10321.276946638494</v>
      </c>
      <c r="W8" s="122">
        <f t="shared" si="3"/>
        <v>13355.286513101953</v>
      </c>
    </row>
    <row r="9" spans="1:23">
      <c r="B9" s="187"/>
      <c r="C9" s="49"/>
      <c r="D9" s="49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08"/>
      <c r="Q9" s="111"/>
      <c r="R9" s="111"/>
      <c r="S9" s="111"/>
      <c r="T9" s="111"/>
      <c r="U9" s="111"/>
      <c r="V9" s="111"/>
      <c r="W9" s="108"/>
    </row>
    <row r="10" spans="1:23">
      <c r="B10" s="188" t="s">
        <v>669</v>
      </c>
      <c r="C10" s="49"/>
      <c r="D10" s="49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08"/>
      <c r="Q10" s="111"/>
      <c r="R10" s="111"/>
      <c r="S10" s="111"/>
      <c r="T10" s="111"/>
      <c r="U10" s="111"/>
      <c r="V10" s="111"/>
      <c r="W10" s="108"/>
    </row>
    <row r="11" spans="1:23">
      <c r="B11" s="185" t="s">
        <v>640</v>
      </c>
      <c r="C11" s="49"/>
      <c r="D11" s="49"/>
      <c r="E11" s="111">
        <f>'Historical FS'!C31</f>
        <v>0</v>
      </c>
      <c r="F11" s="111">
        <f>'Historical FS'!D31</f>
        <v>0</v>
      </c>
      <c r="G11" s="111">
        <f>'Historical FS'!E31</f>
        <v>0</v>
      </c>
      <c r="H11" s="111">
        <f>'Historical FS'!F31</f>
        <v>0</v>
      </c>
      <c r="I11" s="111">
        <f>'Historical FS'!G31</f>
        <v>0</v>
      </c>
      <c r="J11" s="111">
        <f>'Historical FS'!H31</f>
        <v>0</v>
      </c>
      <c r="K11" s="111">
        <f>'Historical FS'!I31</f>
        <v>0</v>
      </c>
      <c r="L11" s="111">
        <f>'Historical FS'!J31</f>
        <v>0</v>
      </c>
      <c r="M11" s="111">
        <f>'Historical FS'!K31</f>
        <v>58</v>
      </c>
      <c r="N11" s="111">
        <f>'Historical FS'!L31</f>
        <v>73</v>
      </c>
      <c r="O11" s="111">
        <f>'Historical FS'!M31</f>
        <v>139</v>
      </c>
      <c r="P11" s="108">
        <f>'Historical FS'!N31</f>
        <v>182</v>
      </c>
      <c r="Q11" s="111"/>
      <c r="R11" s="111"/>
      <c r="S11" s="111"/>
      <c r="T11" s="111"/>
      <c r="U11" s="111"/>
      <c r="V11" s="111"/>
      <c r="W11" s="108"/>
    </row>
    <row r="12" spans="1:23">
      <c r="B12" s="185" t="s">
        <v>641</v>
      </c>
      <c r="C12" s="49"/>
      <c r="D12" s="49"/>
      <c r="E12" s="111">
        <f>'Historical FS'!C30</f>
        <v>0</v>
      </c>
      <c r="F12" s="111">
        <f>'Historical FS'!D30</f>
        <v>0</v>
      </c>
      <c r="G12" s="111">
        <f>'Historical FS'!E30</f>
        <v>0</v>
      </c>
      <c r="H12" s="111">
        <f>'Historical FS'!F30</f>
        <v>0</v>
      </c>
      <c r="I12" s="111">
        <f>'Historical FS'!G30</f>
        <v>0</v>
      </c>
      <c r="J12" s="111">
        <f>'Historical FS'!H30</f>
        <v>2</v>
      </c>
      <c r="K12" s="111">
        <f>'Historical FS'!I30</f>
        <v>0</v>
      </c>
      <c r="L12" s="111">
        <f>'Historical FS'!J30</f>
        <v>0</v>
      </c>
      <c r="M12" s="111">
        <f>'Historical FS'!K30</f>
        <v>0</v>
      </c>
      <c r="N12" s="111">
        <f>'Historical FS'!L30</f>
        <v>0</v>
      </c>
      <c r="O12" s="111">
        <f>'Historical FS'!M30</f>
        <v>0</v>
      </c>
      <c r="P12" s="108">
        <f>'Historical FS'!N30</f>
        <v>2</v>
      </c>
      <c r="Q12" s="111"/>
      <c r="R12" s="111"/>
      <c r="S12" s="111"/>
      <c r="T12" s="111"/>
      <c r="U12" s="111"/>
      <c r="V12" s="111"/>
      <c r="W12" s="108"/>
    </row>
    <row r="13" spans="1:23">
      <c r="B13" s="186" t="s">
        <v>672</v>
      </c>
      <c r="C13" s="77"/>
      <c r="D13" s="77"/>
      <c r="E13" s="121">
        <f>SUM(E11:E12)</f>
        <v>0</v>
      </c>
      <c r="F13" s="121">
        <f t="shared" ref="F13:P13" si="4">SUM(F11:F12)</f>
        <v>0</v>
      </c>
      <c r="G13" s="121">
        <f t="shared" si="4"/>
        <v>0</v>
      </c>
      <c r="H13" s="121">
        <f t="shared" si="4"/>
        <v>0</v>
      </c>
      <c r="I13" s="121">
        <f t="shared" si="4"/>
        <v>0</v>
      </c>
      <c r="J13" s="121">
        <f t="shared" si="4"/>
        <v>2</v>
      </c>
      <c r="K13" s="121">
        <f t="shared" si="4"/>
        <v>0</v>
      </c>
      <c r="L13" s="121">
        <f t="shared" si="4"/>
        <v>0</v>
      </c>
      <c r="M13" s="121">
        <f t="shared" si="4"/>
        <v>58</v>
      </c>
      <c r="N13" s="121">
        <f t="shared" si="4"/>
        <v>73</v>
      </c>
      <c r="O13" s="121">
        <f t="shared" si="4"/>
        <v>139</v>
      </c>
      <c r="P13" s="122">
        <f t="shared" si="4"/>
        <v>184</v>
      </c>
      <c r="Q13" s="121">
        <f>'Debt Schedule'!Q8</f>
        <v>219.39500787312741</v>
      </c>
      <c r="R13" s="121">
        <f>'Debt Schedule'!R8</f>
        <v>268.87331357191368</v>
      </c>
      <c r="S13" s="121">
        <f>'Debt Schedule'!S8</f>
        <v>333.95110819717286</v>
      </c>
      <c r="T13" s="121">
        <f>'Debt Schedule'!T8</f>
        <v>418.48401889402766</v>
      </c>
      <c r="U13" s="121">
        <f>'Debt Schedule'!U8</f>
        <v>528.45160035026106</v>
      </c>
      <c r="V13" s="121">
        <f>'Debt Schedule'!V8</f>
        <v>669.75442018575484</v>
      </c>
      <c r="W13" s="122">
        <f>'Debt Schedule'!W8</f>
        <v>850.99768037920853</v>
      </c>
    </row>
    <row r="14" spans="1:23">
      <c r="B14" s="188" t="s">
        <v>670</v>
      </c>
      <c r="C14" s="49"/>
      <c r="D14" s="49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08"/>
      <c r="Q14" s="111"/>
      <c r="R14" s="111"/>
      <c r="S14" s="111"/>
      <c r="T14" s="111"/>
      <c r="U14" s="111"/>
      <c r="V14" s="111"/>
      <c r="W14" s="108"/>
    </row>
    <row r="15" spans="1:23">
      <c r="B15" s="187" t="s">
        <v>642</v>
      </c>
      <c r="C15" s="49"/>
      <c r="D15" s="49"/>
      <c r="E15" s="111">
        <f>'Historical FS'!C34</f>
        <v>45</v>
      </c>
      <c r="F15" s="111">
        <f>'Historical FS'!D34</f>
        <v>50</v>
      </c>
      <c r="G15" s="111">
        <f>'Historical FS'!E34</f>
        <v>64</v>
      </c>
      <c r="H15" s="111">
        <f>'Historical FS'!F34</f>
        <v>66</v>
      </c>
      <c r="I15" s="111">
        <f>'Historical FS'!G34</f>
        <v>77</v>
      </c>
      <c r="J15" s="111">
        <f>'Historical FS'!H34</f>
        <v>46</v>
      </c>
      <c r="K15" s="111">
        <f>'Historical FS'!I34</f>
        <v>45</v>
      </c>
      <c r="L15" s="111">
        <f>'Historical FS'!J34</f>
        <v>56</v>
      </c>
      <c r="M15" s="111">
        <f>'Historical FS'!K34</f>
        <v>47</v>
      </c>
      <c r="N15" s="111">
        <f>'Historical FS'!L34</f>
        <v>56</v>
      </c>
      <c r="O15" s="111">
        <f>'Historical FS'!M34</f>
        <v>84</v>
      </c>
      <c r="P15" s="108">
        <f>'Historical FS'!N34</f>
        <v>103</v>
      </c>
      <c r="Q15" s="111">
        <f>Assumptions!Q16*'P&amp;L'!Q5/365</f>
        <v>203.75288662746061</v>
      </c>
      <c r="R15" s="111">
        <f>Assumptions!R16*'P&amp;L'!R5/365</f>
        <v>249.73647612543036</v>
      </c>
      <c r="S15" s="111">
        <f>Assumptions!S16*'P&amp;L'!S5/365</f>
        <v>301.78223603916689</v>
      </c>
      <c r="T15" s="111">
        <f>Assumptions!T16*'P&amp;L'!T5/365</f>
        <v>361.11083198233598</v>
      </c>
      <c r="U15" s="111">
        <f>Assumptions!U16*'P&amp;L'!U5/365</f>
        <v>433.71929620662848</v>
      </c>
      <c r="V15" s="111">
        <f>Assumptions!V16*'P&amp;L'!V5/365</f>
        <v>519.77049017352715</v>
      </c>
      <c r="W15" s="108">
        <f>Assumptions!W16*'P&amp;L'!W5/365</f>
        <v>670.20366982618089</v>
      </c>
    </row>
    <row r="16" spans="1:23">
      <c r="B16" s="187" t="s">
        <v>671</v>
      </c>
      <c r="C16" s="49"/>
      <c r="D16" s="49"/>
      <c r="E16" s="111">
        <f>'Historical FS'!C29</f>
        <v>34</v>
      </c>
      <c r="F16" s="111">
        <f>'Historical FS'!D29</f>
        <v>59</v>
      </c>
      <c r="G16" s="111">
        <f>'Historical FS'!E29</f>
        <v>0</v>
      </c>
      <c r="H16" s="111">
        <f>'Historical FS'!F29</f>
        <v>0</v>
      </c>
      <c r="I16" s="111">
        <f>'Historical FS'!G29</f>
        <v>0</v>
      </c>
      <c r="J16" s="111">
        <f>'Historical FS'!H29</f>
        <v>0</v>
      </c>
      <c r="K16" s="111">
        <f>'Historical FS'!I29</f>
        <v>0</v>
      </c>
      <c r="L16" s="111">
        <f>'Historical FS'!J29</f>
        <v>0</v>
      </c>
      <c r="M16" s="111">
        <f>'Historical FS'!K29</f>
        <v>0</v>
      </c>
      <c r="N16" s="111">
        <f>'Historical FS'!L29</f>
        <v>0</v>
      </c>
      <c r="O16" s="111">
        <f>'Historical FS'!M29</f>
        <v>0</v>
      </c>
      <c r="P16" s="108">
        <f>'Historical FS'!N29</f>
        <v>0</v>
      </c>
      <c r="Q16" s="111">
        <f>P16</f>
        <v>0</v>
      </c>
      <c r="R16" s="111">
        <f t="shared" ref="R16:W16" si="5">Q16</f>
        <v>0</v>
      </c>
      <c r="S16" s="111">
        <f t="shared" si="5"/>
        <v>0</v>
      </c>
      <c r="T16" s="111">
        <f t="shared" si="5"/>
        <v>0</v>
      </c>
      <c r="U16" s="111">
        <f t="shared" si="5"/>
        <v>0</v>
      </c>
      <c r="V16" s="111">
        <f t="shared" si="5"/>
        <v>0</v>
      </c>
      <c r="W16" s="108">
        <f t="shared" si="5"/>
        <v>0</v>
      </c>
    </row>
    <row r="17" spans="2:23">
      <c r="B17" s="185" t="s">
        <v>643</v>
      </c>
      <c r="C17" s="49"/>
      <c r="D17" s="49"/>
      <c r="E17" s="111">
        <f>'Historical FS'!C35</f>
        <v>3</v>
      </c>
      <c r="F17" s="111">
        <f>'Historical FS'!D35</f>
        <v>1</v>
      </c>
      <c r="G17" s="111">
        <f>'Historical FS'!E35</f>
        <v>10</v>
      </c>
      <c r="H17" s="111">
        <f>'Historical FS'!F35</f>
        <v>16</v>
      </c>
      <c r="I17" s="111">
        <f>'Historical FS'!G35</f>
        <v>11</v>
      </c>
      <c r="J17" s="111">
        <f>'Historical FS'!H35</f>
        <v>6</v>
      </c>
      <c r="K17" s="111">
        <f>'Historical FS'!I35</f>
        <v>10</v>
      </c>
      <c r="L17" s="111">
        <f>'Historical FS'!J35</f>
        <v>9</v>
      </c>
      <c r="M17" s="111">
        <f>'Historical FS'!K35</f>
        <v>12</v>
      </c>
      <c r="N17" s="111">
        <f>'Historical FS'!L35</f>
        <v>23</v>
      </c>
      <c r="O17" s="111">
        <f>'Historical FS'!M35</f>
        <v>59</v>
      </c>
      <c r="P17" s="108">
        <f>'Historical FS'!N35</f>
        <v>55</v>
      </c>
      <c r="Q17" s="111">
        <f>Assumptions!Q17*'P&amp;L'!Q4/365</f>
        <v>42.255964930478044</v>
      </c>
      <c r="R17" s="111">
        <f>Assumptions!R17*'P&amp;L'!R4/365</f>
        <v>56.716584945330574</v>
      </c>
      <c r="S17" s="111">
        <f>Assumptions!S17*'P&amp;L'!S4/365</f>
        <v>77.328700079965813</v>
      </c>
      <c r="T17" s="111">
        <f>Assumptions!T17*'P&amp;L'!T4/365</f>
        <v>97.74083591646847</v>
      </c>
      <c r="U17" s="111">
        <f>Assumptions!U17*'P&amp;L'!U4/365</f>
        <v>118.90697695377726</v>
      </c>
      <c r="V17" s="111">
        <f>Assumptions!V17*'P&amp;L'!V4/365</f>
        <v>152.78783265841562</v>
      </c>
      <c r="W17" s="108">
        <f>Assumptions!W17*'P&amp;L'!W4/365</f>
        <v>204.26814692268616</v>
      </c>
    </row>
    <row r="18" spans="2:23">
      <c r="B18" s="185" t="s">
        <v>644</v>
      </c>
      <c r="C18" s="49"/>
      <c r="D18" s="49"/>
      <c r="E18" s="111">
        <f>'Historical FS'!C36</f>
        <v>59</v>
      </c>
      <c r="F18" s="111">
        <f>'Historical FS'!D36</f>
        <v>55</v>
      </c>
      <c r="G18" s="111">
        <f>'Historical FS'!E36</f>
        <v>79</v>
      </c>
      <c r="H18" s="111">
        <f>'Historical FS'!F36</f>
        <v>100</v>
      </c>
      <c r="I18" s="111">
        <f>'Historical FS'!G36</f>
        <v>126</v>
      </c>
      <c r="J18" s="111">
        <f>'Historical FS'!H36</f>
        <v>105</v>
      </c>
      <c r="K18" s="111">
        <f>'Historical FS'!I36</f>
        <v>151</v>
      </c>
      <c r="L18" s="111">
        <f>'Historical FS'!J36</f>
        <v>136</v>
      </c>
      <c r="M18" s="111">
        <f>'Historical FS'!K36</f>
        <v>182</v>
      </c>
      <c r="N18" s="111">
        <f>'Historical FS'!L36</f>
        <v>212</v>
      </c>
      <c r="O18" s="111">
        <f>'Historical FS'!M36</f>
        <v>287</v>
      </c>
      <c r="P18" s="108">
        <f>'Historical FS'!N36</f>
        <v>335</v>
      </c>
      <c r="Q18" s="111">
        <f>Assumptions!Q18*'P&amp;L'!Q5/365</f>
        <v>421.6500622495119</v>
      </c>
      <c r="R18" s="111">
        <f>Assumptions!R18*'P&amp;L'!R5/365</f>
        <v>541.6530687346135</v>
      </c>
      <c r="S18" s="111">
        <f>Assumptions!S18*'P&amp;L'!S5/365</f>
        <v>695.39141704369251</v>
      </c>
      <c r="T18" s="111">
        <f>Assumptions!T18*'P&amp;L'!T5/365</f>
        <v>887.84217149063795</v>
      </c>
      <c r="U18" s="111">
        <f>Assumptions!U18*'P&amp;L'!U5/365</f>
        <v>1127.3855371708833</v>
      </c>
      <c r="V18" s="111">
        <f>Assumptions!V18*'P&amp;L'!V5/365</f>
        <v>1426.1847840727357</v>
      </c>
      <c r="W18" s="108">
        <f>Assumptions!W18*'P&amp;L'!W5/365</f>
        <v>1862.5820283738246</v>
      </c>
    </row>
    <row r="19" spans="2:23">
      <c r="B19" s="186" t="s">
        <v>673</v>
      </c>
      <c r="C19" s="77"/>
      <c r="D19" s="77"/>
      <c r="E19" s="121">
        <f>SUM(E15:E18)</f>
        <v>141</v>
      </c>
      <c r="F19" s="121">
        <f t="shared" ref="F19:W19" si="6">SUM(F15:F18)</f>
        <v>165</v>
      </c>
      <c r="G19" s="121">
        <f t="shared" si="6"/>
        <v>153</v>
      </c>
      <c r="H19" s="121">
        <f t="shared" si="6"/>
        <v>182</v>
      </c>
      <c r="I19" s="121">
        <f t="shared" si="6"/>
        <v>214</v>
      </c>
      <c r="J19" s="121">
        <f t="shared" si="6"/>
        <v>157</v>
      </c>
      <c r="K19" s="121">
        <f t="shared" si="6"/>
        <v>206</v>
      </c>
      <c r="L19" s="121">
        <f t="shared" si="6"/>
        <v>201</v>
      </c>
      <c r="M19" s="121">
        <f t="shared" si="6"/>
        <v>241</v>
      </c>
      <c r="N19" s="121">
        <f t="shared" si="6"/>
        <v>291</v>
      </c>
      <c r="O19" s="121">
        <f t="shared" si="6"/>
        <v>430</v>
      </c>
      <c r="P19" s="122">
        <f t="shared" si="6"/>
        <v>493</v>
      </c>
      <c r="Q19" s="121">
        <f t="shared" si="6"/>
        <v>667.65891380745052</v>
      </c>
      <c r="R19" s="121">
        <f t="shared" si="6"/>
        <v>848.10612980537439</v>
      </c>
      <c r="S19" s="121">
        <f t="shared" si="6"/>
        <v>1074.5023531628253</v>
      </c>
      <c r="T19" s="121">
        <f t="shared" si="6"/>
        <v>1346.6938393894425</v>
      </c>
      <c r="U19" s="121">
        <f t="shared" si="6"/>
        <v>1680.0118103312889</v>
      </c>
      <c r="V19" s="121">
        <f t="shared" si="6"/>
        <v>2098.7431069046784</v>
      </c>
      <c r="W19" s="122">
        <f t="shared" si="6"/>
        <v>2737.0538451226917</v>
      </c>
    </row>
    <row r="20" spans="2:23">
      <c r="B20" s="186" t="s">
        <v>632</v>
      </c>
      <c r="C20" s="77"/>
      <c r="D20" s="77"/>
      <c r="E20" s="121">
        <f>E19+E13</f>
        <v>141</v>
      </c>
      <c r="F20" s="121">
        <f t="shared" ref="F20:P20" si="7">F19+F13</f>
        <v>165</v>
      </c>
      <c r="G20" s="121">
        <f t="shared" si="7"/>
        <v>153</v>
      </c>
      <c r="H20" s="121">
        <f t="shared" si="7"/>
        <v>182</v>
      </c>
      <c r="I20" s="121">
        <f t="shared" si="7"/>
        <v>214</v>
      </c>
      <c r="J20" s="121">
        <f t="shared" si="7"/>
        <v>159</v>
      </c>
      <c r="K20" s="121">
        <f t="shared" si="7"/>
        <v>206</v>
      </c>
      <c r="L20" s="121">
        <f t="shared" si="7"/>
        <v>201</v>
      </c>
      <c r="M20" s="121">
        <f t="shared" si="7"/>
        <v>299</v>
      </c>
      <c r="N20" s="121">
        <f t="shared" si="7"/>
        <v>364</v>
      </c>
      <c r="O20" s="121">
        <f t="shared" si="7"/>
        <v>569</v>
      </c>
      <c r="P20" s="122">
        <f t="shared" si="7"/>
        <v>677</v>
      </c>
      <c r="Q20" s="121">
        <f>SUM(Q19,Q13)</f>
        <v>887.0539216805779</v>
      </c>
      <c r="R20" s="121">
        <f t="shared" ref="R20:W20" si="8">SUM(R19,R13)</f>
        <v>1116.9794433772881</v>
      </c>
      <c r="S20" s="121">
        <f t="shared" si="8"/>
        <v>1408.4534613599981</v>
      </c>
      <c r="T20" s="121">
        <f t="shared" si="8"/>
        <v>1765.1778582834702</v>
      </c>
      <c r="U20" s="121">
        <f t="shared" si="8"/>
        <v>2208.4634106815502</v>
      </c>
      <c r="V20" s="121">
        <f t="shared" si="8"/>
        <v>2768.4975270904333</v>
      </c>
      <c r="W20" s="122">
        <f t="shared" si="8"/>
        <v>3588.0515255019</v>
      </c>
    </row>
    <row r="21" spans="2:23">
      <c r="B21" s="187"/>
      <c r="C21" s="49"/>
      <c r="D21" s="49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08"/>
      <c r="Q21" s="111"/>
      <c r="R21" s="111"/>
      <c r="S21" s="111"/>
      <c r="T21" s="111"/>
      <c r="U21" s="111"/>
      <c r="V21" s="111"/>
      <c r="W21" s="108"/>
    </row>
    <row r="22" spans="2:23">
      <c r="B22" s="188" t="s">
        <v>674</v>
      </c>
      <c r="C22" s="49"/>
      <c r="D22" s="49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08"/>
      <c r="Q22" s="111"/>
      <c r="R22" s="111"/>
      <c r="S22" s="111"/>
      <c r="T22" s="111"/>
      <c r="U22" s="111"/>
      <c r="V22" s="111"/>
      <c r="W22" s="108"/>
    </row>
    <row r="23" spans="2:23">
      <c r="B23" s="185" t="s">
        <v>657</v>
      </c>
      <c r="C23" s="49"/>
      <c r="D23" s="49"/>
      <c r="E23" s="111">
        <f>'Historical FS'!C56</f>
        <v>0</v>
      </c>
      <c r="F23" s="111">
        <f>'Historical FS'!D56</f>
        <v>0</v>
      </c>
      <c r="G23" s="111">
        <f>'Historical FS'!E56</f>
        <v>0</v>
      </c>
      <c r="H23" s="111">
        <f>'Historical FS'!F56</f>
        <v>0</v>
      </c>
      <c r="I23" s="111">
        <f>'Historical FS'!G56</f>
        <v>0</v>
      </c>
      <c r="J23" s="111">
        <f>'Historical FS'!H56</f>
        <v>0</v>
      </c>
      <c r="K23" s="111">
        <f>'Historical FS'!I56</f>
        <v>0</v>
      </c>
      <c r="L23" s="111">
        <f>'Historical FS'!J56</f>
        <v>2</v>
      </c>
      <c r="M23" s="111">
        <f>'Historical FS'!K56</f>
        <v>2</v>
      </c>
      <c r="N23" s="111">
        <f>'Historical FS'!L56</f>
        <v>0</v>
      </c>
      <c r="O23" s="111">
        <f>'Historical FS'!M56</f>
        <v>1</v>
      </c>
      <c r="P23" s="108">
        <f>'Historical FS'!N56</f>
        <v>0</v>
      </c>
      <c r="Q23" s="111">
        <f>P23</f>
        <v>0</v>
      </c>
      <c r="R23" s="111">
        <f t="shared" ref="R23:W23" si="9">Q23</f>
        <v>0</v>
      </c>
      <c r="S23" s="111">
        <f t="shared" si="9"/>
        <v>0</v>
      </c>
      <c r="T23" s="111">
        <f t="shared" si="9"/>
        <v>0</v>
      </c>
      <c r="U23" s="111">
        <f t="shared" si="9"/>
        <v>0</v>
      </c>
      <c r="V23" s="111">
        <f t="shared" si="9"/>
        <v>0</v>
      </c>
      <c r="W23" s="108">
        <f t="shared" si="9"/>
        <v>0</v>
      </c>
    </row>
    <row r="24" spans="2:23">
      <c r="B24" s="185" t="s">
        <v>658</v>
      </c>
      <c r="C24" s="49"/>
      <c r="D24" s="49"/>
      <c r="E24" s="111">
        <f>'Historical FS'!C57</f>
        <v>124</v>
      </c>
      <c r="F24" s="111">
        <f>'Historical FS'!D57</f>
        <v>135</v>
      </c>
      <c r="G24" s="111">
        <f>'Historical FS'!E57</f>
        <v>156</v>
      </c>
      <c r="H24" s="111">
        <f>'Historical FS'!F57</f>
        <v>154</v>
      </c>
      <c r="I24" s="111">
        <f>'Historical FS'!G57</f>
        <v>215</v>
      </c>
      <c r="J24" s="111">
        <f>'Historical FS'!H57</f>
        <v>245</v>
      </c>
      <c r="K24" s="111">
        <f>'Historical FS'!I57</f>
        <v>307</v>
      </c>
      <c r="L24" s="111">
        <f>'Historical FS'!J57</f>
        <v>357</v>
      </c>
      <c r="M24" s="111">
        <f>'Historical FS'!K57</f>
        <v>392</v>
      </c>
      <c r="N24" s="111">
        <f>'Historical FS'!L57</f>
        <v>489</v>
      </c>
      <c r="O24" s="111">
        <f>'Historical FS'!M57</f>
        <v>673</v>
      </c>
      <c r="P24" s="108">
        <f>'Historical FS'!N57</f>
        <v>976</v>
      </c>
      <c r="Q24" s="111">
        <f>Assumptions!Q14*'P&amp;L'!Q4/365</f>
        <v>914.82333083490539</v>
      </c>
      <c r="R24" s="111">
        <f>Assumptions!R14*'P&amp;L'!R4/365</f>
        <v>1179.0881669587434</v>
      </c>
      <c r="S24" s="111">
        <f>Assumptions!S14*'P&amp;L'!S4/365</f>
        <v>1505.5074207284624</v>
      </c>
      <c r="T24" s="111">
        <f>Assumptions!T14*'P&amp;L'!T4/365</f>
        <v>1937.4161006096358</v>
      </c>
      <c r="U24" s="111">
        <f>Assumptions!U14*'P&amp;L'!U4/365</f>
        <v>2526.3071034733393</v>
      </c>
      <c r="V24" s="111">
        <f>Assumptions!V14*'P&amp;L'!V4/365</f>
        <v>3265.6991194210527</v>
      </c>
      <c r="W24" s="108">
        <f>Assumptions!W14*'P&amp;L'!W4/365</f>
        <v>4230.6795069214459</v>
      </c>
    </row>
    <row r="25" spans="2:23">
      <c r="B25" s="185" t="s">
        <v>659</v>
      </c>
      <c r="C25" s="49"/>
      <c r="D25" s="49"/>
      <c r="E25" s="111">
        <f>'Historical FS'!C58</f>
        <v>24</v>
      </c>
      <c r="F25" s="111">
        <f>'Historical FS'!D58</f>
        <v>20</v>
      </c>
      <c r="G25" s="111">
        <f>'Historical FS'!E58</f>
        <v>50</v>
      </c>
      <c r="H25" s="111">
        <f>'Historical FS'!F58</f>
        <v>133</v>
      </c>
      <c r="I25" s="111">
        <f>'Historical FS'!G58</f>
        <v>182</v>
      </c>
      <c r="J25" s="111">
        <f>'Historical FS'!H58</f>
        <v>252</v>
      </c>
      <c r="K25" s="111">
        <f>'Historical FS'!I58</f>
        <v>394</v>
      </c>
      <c r="L25" s="111">
        <f>'Historical FS'!J58</f>
        <v>516</v>
      </c>
      <c r="M25" s="111">
        <f>'Historical FS'!K58</f>
        <v>664</v>
      </c>
      <c r="N25" s="111">
        <f>'Historical FS'!L58</f>
        <v>860</v>
      </c>
      <c r="O25" s="111">
        <f>'Historical FS'!M58</f>
        <v>965</v>
      </c>
      <c r="P25" s="108">
        <f>'Historical FS'!N58</f>
        <v>1192</v>
      </c>
      <c r="Q25" s="111">
        <f>'Cash Flow Statement'!Q38</f>
        <v>1876.817570697081</v>
      </c>
      <c r="R25" s="111">
        <f>'Cash Flow Statement'!R38</f>
        <v>2501.9922791865838</v>
      </c>
      <c r="S25" s="111">
        <f>'Cash Flow Statement'!S38</f>
        <v>3361.6369037138493</v>
      </c>
      <c r="T25" s="111">
        <f>'Cash Flow Statement'!T38</f>
        <v>4438.0089580873409</v>
      </c>
      <c r="U25" s="111">
        <f>'Cash Flow Statement'!U38</f>
        <v>5785.7344590972089</v>
      </c>
      <c r="V25" s="111">
        <f>'Cash Flow Statement'!V38</f>
        <v>7525.9259016350898</v>
      </c>
      <c r="W25" s="108">
        <f>'Cash Flow Statement'!W38</f>
        <v>9790.2907374545084</v>
      </c>
    </row>
    <row r="26" spans="2:23">
      <c r="B26" s="185" t="s">
        <v>660</v>
      </c>
      <c r="C26" s="49"/>
      <c r="D26" s="49"/>
      <c r="E26" s="111">
        <f>'Historical FS'!C59</f>
        <v>1</v>
      </c>
      <c r="F26" s="111">
        <f>'Historical FS'!D59</f>
        <v>3</v>
      </c>
      <c r="G26" s="111">
        <f>'Historical FS'!E59</f>
        <v>2</v>
      </c>
      <c r="H26" s="111">
        <f>'Historical FS'!F59</f>
        <v>3</v>
      </c>
      <c r="I26" s="111">
        <f>'Historical FS'!G59</f>
        <v>4</v>
      </c>
      <c r="J26" s="111">
        <f>'Historical FS'!H59</f>
        <v>6</v>
      </c>
      <c r="K26" s="111">
        <f>'Historical FS'!I59</f>
        <v>3</v>
      </c>
      <c r="L26" s="111">
        <f>'Historical FS'!J59</f>
        <v>2</v>
      </c>
      <c r="M26" s="111">
        <f>'Historical FS'!K59</f>
        <v>4</v>
      </c>
      <c r="N26" s="111">
        <f>'Historical FS'!L59</f>
        <v>1</v>
      </c>
      <c r="O26" s="111">
        <f>'Historical FS'!M59</f>
        <v>4</v>
      </c>
      <c r="P26" s="108">
        <f>'Historical FS'!N59</f>
        <v>9</v>
      </c>
      <c r="Q26" s="111">
        <f>P26</f>
        <v>9</v>
      </c>
      <c r="R26" s="111">
        <f t="shared" ref="R26:W26" si="10">Q26</f>
        <v>9</v>
      </c>
      <c r="S26" s="111">
        <f t="shared" si="10"/>
        <v>9</v>
      </c>
      <c r="T26" s="111">
        <f t="shared" si="10"/>
        <v>9</v>
      </c>
      <c r="U26" s="111">
        <f t="shared" si="10"/>
        <v>9</v>
      </c>
      <c r="V26" s="111">
        <f t="shared" si="10"/>
        <v>9</v>
      </c>
      <c r="W26" s="108">
        <f t="shared" si="10"/>
        <v>9</v>
      </c>
    </row>
    <row r="27" spans="2:23">
      <c r="B27" s="185" t="s">
        <v>661</v>
      </c>
      <c r="C27" s="49"/>
      <c r="D27" s="49"/>
      <c r="E27" s="111">
        <f>'Historical FS'!C60</f>
        <v>71</v>
      </c>
      <c r="F27" s="111">
        <f>'Historical FS'!D60</f>
        <v>78</v>
      </c>
      <c r="G27" s="111">
        <f>'Historical FS'!E60</f>
        <v>70</v>
      </c>
      <c r="H27" s="111">
        <f>'Historical FS'!F60</f>
        <v>74</v>
      </c>
      <c r="I27" s="111">
        <f>'Historical FS'!G60</f>
        <v>89</v>
      </c>
      <c r="J27" s="111">
        <f>'Historical FS'!H60</f>
        <v>105</v>
      </c>
      <c r="K27" s="111">
        <f>'Historical FS'!I60</f>
        <v>144</v>
      </c>
      <c r="L27" s="111">
        <f>'Historical FS'!J60</f>
        <v>166</v>
      </c>
      <c r="M27" s="111">
        <f>'Historical FS'!K60</f>
        <v>179</v>
      </c>
      <c r="N27" s="111">
        <f>'Historical FS'!L60</f>
        <v>190</v>
      </c>
      <c r="O27" s="111">
        <f>'Historical FS'!M60</f>
        <v>233</v>
      </c>
      <c r="P27" s="108">
        <f>'Historical FS'!N60</f>
        <v>246</v>
      </c>
      <c r="Q27" s="111">
        <f>Assumptions!Q15*'P&amp;L'!Q4/365</f>
        <v>396.86802573541758</v>
      </c>
      <c r="R27" s="111">
        <f>Assumptions!R15*'P&amp;L'!R4/365</f>
        <v>497.29145421109467</v>
      </c>
      <c r="S27" s="111">
        <f>Assumptions!S15*'P&amp;L'!S4/365</f>
        <v>616.13490041998364</v>
      </c>
      <c r="T27" s="111">
        <f>Assumptions!T15*'P&amp;L'!T4/365</f>
        <v>787.40451269254288</v>
      </c>
      <c r="U27" s="111">
        <f>Assumptions!U15*'P&amp;L'!U4/365</f>
        <v>1014.8976364667446</v>
      </c>
      <c r="V27" s="111">
        <f>Assumptions!V15*'P&amp;L'!V4/365</f>
        <v>1309.1877938127948</v>
      </c>
      <c r="W27" s="108">
        <f>Assumptions!W15*'P&amp;L'!W4/365</f>
        <v>1688.1765723768629</v>
      </c>
    </row>
    <row r="28" spans="2:23">
      <c r="B28" s="184" t="s">
        <v>675</v>
      </c>
      <c r="C28" s="77"/>
      <c r="D28" s="77"/>
      <c r="E28" s="121">
        <f>SUM(E23:E27)</f>
        <v>220</v>
      </c>
      <c r="F28" s="121">
        <f t="shared" ref="F28:P28" si="11">SUM(F23:F27)</f>
        <v>236</v>
      </c>
      <c r="G28" s="121">
        <f t="shared" si="11"/>
        <v>278</v>
      </c>
      <c r="H28" s="121">
        <f t="shared" si="11"/>
        <v>364</v>
      </c>
      <c r="I28" s="121">
        <f t="shared" si="11"/>
        <v>490</v>
      </c>
      <c r="J28" s="121">
        <f t="shared" si="11"/>
        <v>608</v>
      </c>
      <c r="K28" s="121">
        <f t="shared" si="11"/>
        <v>848</v>
      </c>
      <c r="L28" s="121">
        <f t="shared" si="11"/>
        <v>1043</v>
      </c>
      <c r="M28" s="121">
        <f t="shared" si="11"/>
        <v>1241</v>
      </c>
      <c r="N28" s="121">
        <f t="shared" si="11"/>
        <v>1540</v>
      </c>
      <c r="O28" s="121">
        <f t="shared" si="11"/>
        <v>1876</v>
      </c>
      <c r="P28" s="122">
        <f t="shared" si="11"/>
        <v>2423</v>
      </c>
      <c r="Q28" s="121">
        <f>SUM(Q23:Q27)</f>
        <v>3197.508927267404</v>
      </c>
      <c r="R28" s="121">
        <f t="shared" ref="R28:W28" si="12">SUM(R23:R27)</f>
        <v>4187.371900356422</v>
      </c>
      <c r="S28" s="121">
        <f t="shared" si="12"/>
        <v>5492.2792248622955</v>
      </c>
      <c r="T28" s="121">
        <f t="shared" si="12"/>
        <v>7171.8295713895195</v>
      </c>
      <c r="U28" s="121">
        <f t="shared" si="12"/>
        <v>9335.9391990372933</v>
      </c>
      <c r="V28" s="121">
        <f t="shared" si="12"/>
        <v>12109.812814868937</v>
      </c>
      <c r="W28" s="122">
        <f t="shared" si="12"/>
        <v>15718.146816752816</v>
      </c>
    </row>
    <row r="29" spans="2:23">
      <c r="B29" s="187"/>
      <c r="C29" s="49"/>
      <c r="D29" s="49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08"/>
      <c r="Q29" s="111"/>
      <c r="R29" s="111"/>
      <c r="S29" s="111"/>
      <c r="T29" s="111"/>
      <c r="U29" s="111"/>
      <c r="V29" s="111"/>
      <c r="W29" s="108"/>
    </row>
    <row r="30" spans="2:23">
      <c r="B30" s="189" t="s">
        <v>676</v>
      </c>
      <c r="C30" s="49"/>
      <c r="D30" s="49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08"/>
      <c r="Q30" s="111"/>
      <c r="R30" s="111"/>
      <c r="S30" s="111"/>
      <c r="T30" s="111"/>
      <c r="U30" s="111"/>
      <c r="V30" s="111"/>
      <c r="W30" s="108"/>
    </row>
    <row r="31" spans="2:23">
      <c r="B31" s="185" t="s">
        <v>655</v>
      </c>
      <c r="C31" s="49"/>
      <c r="D31" s="49"/>
      <c r="E31" s="111">
        <f>'Historical FS'!C49</f>
        <v>196</v>
      </c>
      <c r="F31" s="111">
        <f>'Historical FS'!D49</f>
        <v>219</v>
      </c>
      <c r="G31" s="111">
        <f>'Historical FS'!E49</f>
        <v>182</v>
      </c>
      <c r="H31" s="111">
        <f>'Historical FS'!F49</f>
        <v>229</v>
      </c>
      <c r="I31" s="111">
        <f>'Historical FS'!G49</f>
        <v>238</v>
      </c>
      <c r="J31" s="111">
        <f>'Historical FS'!H49</f>
        <v>130</v>
      </c>
      <c r="K31" s="111">
        <f>'Historical FS'!I49</f>
        <v>146</v>
      </c>
      <c r="L31" s="111">
        <f>'Historical FS'!J49</f>
        <v>178</v>
      </c>
      <c r="M31" s="111">
        <f>'Historical FS'!K49</f>
        <v>248</v>
      </c>
      <c r="N31" s="111">
        <f>'Historical FS'!L49</f>
        <v>296</v>
      </c>
      <c r="O31" s="111">
        <f>'Historical FS'!M49</f>
        <v>460</v>
      </c>
      <c r="P31" s="108">
        <f>'Historical FS'!N49</f>
        <v>582</v>
      </c>
      <c r="Q31" s="111"/>
      <c r="R31" s="111"/>
      <c r="S31" s="111"/>
      <c r="T31" s="111"/>
      <c r="U31" s="111"/>
      <c r="V31" s="111"/>
      <c r="W31" s="108"/>
    </row>
    <row r="32" spans="2:23">
      <c r="B32" s="185" t="s">
        <v>656</v>
      </c>
      <c r="C32" s="49"/>
      <c r="D32" s="49"/>
      <c r="E32" s="111">
        <f>'Historical FS'!C50</f>
        <v>96</v>
      </c>
      <c r="F32" s="111">
        <f>'Historical FS'!D50</f>
        <v>120</v>
      </c>
      <c r="G32" s="111">
        <f>'Historical FS'!E50</f>
        <v>85</v>
      </c>
      <c r="H32" s="111">
        <f>'Historical FS'!F50</f>
        <v>131</v>
      </c>
      <c r="I32" s="111">
        <f>'Historical FS'!G50</f>
        <v>131</v>
      </c>
      <c r="J32" s="111">
        <f>'Historical FS'!H50</f>
        <v>22</v>
      </c>
      <c r="K32" s="111">
        <f>'Historical FS'!I50</f>
        <v>52</v>
      </c>
      <c r="L32" s="111">
        <f>'Historical FS'!J50</f>
        <v>77</v>
      </c>
      <c r="M32" s="111">
        <f>'Historical FS'!K50</f>
        <v>101</v>
      </c>
      <c r="N32" s="111">
        <f>'Historical FS'!L50</f>
        <v>126</v>
      </c>
      <c r="O32" s="111">
        <f>'Historical FS'!M50</f>
        <v>189</v>
      </c>
      <c r="P32" s="108">
        <f>'Historical FS'!N50</f>
        <v>248</v>
      </c>
      <c r="Q32" s="111"/>
      <c r="R32" s="111"/>
      <c r="S32" s="111"/>
      <c r="T32" s="111"/>
      <c r="U32" s="111"/>
      <c r="V32" s="111"/>
      <c r="W32" s="108"/>
    </row>
    <row r="33" spans="2:23">
      <c r="B33" s="189" t="s">
        <v>677</v>
      </c>
      <c r="C33" s="118"/>
      <c r="D33" s="118"/>
      <c r="E33" s="123">
        <f>E31-E32</f>
        <v>100</v>
      </c>
      <c r="F33" s="123">
        <f t="shared" ref="F33:P33" si="13">F31-F32</f>
        <v>99</v>
      </c>
      <c r="G33" s="123">
        <f t="shared" si="13"/>
        <v>97</v>
      </c>
      <c r="H33" s="123">
        <f t="shared" si="13"/>
        <v>98</v>
      </c>
      <c r="I33" s="123">
        <f t="shared" si="13"/>
        <v>107</v>
      </c>
      <c r="J33" s="123">
        <f t="shared" si="13"/>
        <v>108</v>
      </c>
      <c r="K33" s="123">
        <f t="shared" si="13"/>
        <v>94</v>
      </c>
      <c r="L33" s="123">
        <f t="shared" si="13"/>
        <v>101</v>
      </c>
      <c r="M33" s="123">
        <f t="shared" si="13"/>
        <v>147</v>
      </c>
      <c r="N33" s="123">
        <f t="shared" si="13"/>
        <v>170</v>
      </c>
      <c r="O33" s="123">
        <f t="shared" si="13"/>
        <v>271</v>
      </c>
      <c r="P33" s="124">
        <f t="shared" si="13"/>
        <v>334</v>
      </c>
      <c r="Q33" s="123"/>
      <c r="R33" s="123"/>
      <c r="S33" s="123"/>
      <c r="T33" s="123"/>
      <c r="U33" s="123"/>
      <c r="V33" s="123"/>
      <c r="W33" s="124"/>
    </row>
    <row r="34" spans="2:23">
      <c r="B34" s="185" t="s">
        <v>633</v>
      </c>
      <c r="C34" s="49"/>
      <c r="D34" s="49"/>
      <c r="E34" s="111">
        <f>'Historical FS'!C52</f>
        <v>10</v>
      </c>
      <c r="F34" s="111">
        <f>'Historical FS'!D52</f>
        <v>21</v>
      </c>
      <c r="G34" s="111">
        <f>'Historical FS'!E52</f>
        <v>13</v>
      </c>
      <c r="H34" s="111">
        <f>'Historical FS'!F52</f>
        <v>3</v>
      </c>
      <c r="I34" s="111">
        <f>'Historical FS'!G52</f>
        <v>2</v>
      </c>
      <c r="J34" s="111">
        <f>'Historical FS'!H52</f>
        <v>1</v>
      </c>
      <c r="K34" s="111">
        <f>'Historical FS'!I52</f>
        <v>2</v>
      </c>
      <c r="L34" s="111">
        <f>'Historical FS'!J52</f>
        <v>0</v>
      </c>
      <c r="M34" s="111">
        <f>'Historical FS'!K52</f>
        <v>1</v>
      </c>
      <c r="N34" s="111">
        <f>'Historical FS'!L52</f>
        <v>7</v>
      </c>
      <c r="O34" s="111">
        <f>'Historical FS'!M52</f>
        <v>22</v>
      </c>
      <c r="P34" s="108">
        <f>'Historical FS'!N52</f>
        <v>7</v>
      </c>
      <c r="Q34" s="111"/>
      <c r="R34" s="111"/>
      <c r="S34" s="111"/>
      <c r="T34" s="111"/>
      <c r="U34" s="111"/>
      <c r="V34" s="111"/>
      <c r="W34" s="108"/>
    </row>
    <row r="35" spans="2:23">
      <c r="B35" s="185" t="s">
        <v>634</v>
      </c>
      <c r="C35" s="49"/>
      <c r="D35" s="49"/>
      <c r="E35" s="111">
        <f>'Historical FS'!C53</f>
        <v>0</v>
      </c>
      <c r="F35" s="111">
        <f>'Historical FS'!D53</f>
        <v>0</v>
      </c>
      <c r="G35" s="111">
        <f>'Historical FS'!E53</f>
        <v>0</v>
      </c>
      <c r="H35" s="111">
        <f>'Historical FS'!F53</f>
        <v>0</v>
      </c>
      <c r="I35" s="111">
        <f>'Historical FS'!G53</f>
        <v>0</v>
      </c>
      <c r="J35" s="111">
        <f>'Historical FS'!H53</f>
        <v>0</v>
      </c>
      <c r="K35" s="111">
        <f>'Historical FS'!I53</f>
        <v>0</v>
      </c>
      <c r="L35" s="111">
        <f>'Historical FS'!J53</f>
        <v>0</v>
      </c>
      <c r="M35" s="111">
        <f>'Historical FS'!K53</f>
        <v>0</v>
      </c>
      <c r="N35" s="111">
        <f>'Historical FS'!L53</f>
        <v>0</v>
      </c>
      <c r="O35" s="111">
        <f>'Historical FS'!M53</f>
        <v>0</v>
      </c>
      <c r="P35" s="108">
        <f>'Historical FS'!N53</f>
        <v>0</v>
      </c>
      <c r="Q35" s="111">
        <f>P35</f>
        <v>0</v>
      </c>
      <c r="R35" s="111">
        <f t="shared" ref="R35:W35" si="14">Q35</f>
        <v>0</v>
      </c>
      <c r="S35" s="111">
        <f t="shared" si="14"/>
        <v>0</v>
      </c>
      <c r="T35" s="111">
        <f t="shared" si="14"/>
        <v>0</v>
      </c>
      <c r="U35" s="111">
        <f t="shared" si="14"/>
        <v>0</v>
      </c>
      <c r="V35" s="111">
        <f t="shared" si="14"/>
        <v>0</v>
      </c>
      <c r="W35" s="108">
        <f t="shared" si="14"/>
        <v>0</v>
      </c>
    </row>
    <row r="36" spans="2:23">
      <c r="B36" s="184" t="s">
        <v>678</v>
      </c>
      <c r="C36" s="77"/>
      <c r="D36" s="77"/>
      <c r="E36" s="121">
        <f>SUM(E33:E35)</f>
        <v>110</v>
      </c>
      <c r="F36" s="121">
        <f t="shared" ref="F36:P36" si="15">SUM(F33:F35)</f>
        <v>120</v>
      </c>
      <c r="G36" s="121">
        <f t="shared" si="15"/>
        <v>110</v>
      </c>
      <c r="H36" s="121">
        <f t="shared" si="15"/>
        <v>101</v>
      </c>
      <c r="I36" s="121">
        <f t="shared" si="15"/>
        <v>109</v>
      </c>
      <c r="J36" s="121">
        <f t="shared" si="15"/>
        <v>109</v>
      </c>
      <c r="K36" s="121">
        <f t="shared" si="15"/>
        <v>96</v>
      </c>
      <c r="L36" s="121">
        <f t="shared" si="15"/>
        <v>101</v>
      </c>
      <c r="M36" s="121">
        <f t="shared" si="15"/>
        <v>148</v>
      </c>
      <c r="N36" s="121">
        <f t="shared" si="15"/>
        <v>177</v>
      </c>
      <c r="O36" s="121">
        <f t="shared" si="15"/>
        <v>293</v>
      </c>
      <c r="P36" s="122">
        <f t="shared" si="15"/>
        <v>341</v>
      </c>
      <c r="Q36" s="121">
        <f>'Asset Schedule'!Q9</f>
        <v>370.5775047305313</v>
      </c>
      <c r="R36" s="121">
        <f>'Asset Schedule'!R9</f>
        <v>426.4799589797841</v>
      </c>
      <c r="S36" s="121">
        <f>'Asset Schedule'!S9</f>
        <v>514.88595010505082</v>
      </c>
      <c r="T36" s="121">
        <f>'Asset Schedule'!T9</f>
        <v>633.05838046568806</v>
      </c>
      <c r="U36" s="121">
        <f>'Asset Schedule'!U9</f>
        <v>786.0950097894065</v>
      </c>
      <c r="V36" s="121">
        <f>'Asset Schedule'!V9</f>
        <v>981.96165885999108</v>
      </c>
      <c r="W36" s="122">
        <f>'Asset Schedule'!W9</f>
        <v>1227.1912218510379</v>
      </c>
    </row>
    <row r="37" spans="2:23">
      <c r="B37" s="187"/>
      <c r="C37" s="49"/>
      <c r="D37" s="49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08"/>
      <c r="Q37" s="111"/>
      <c r="R37" s="111"/>
      <c r="S37" s="111"/>
      <c r="T37" s="111"/>
      <c r="U37" s="111"/>
      <c r="V37" s="111"/>
      <c r="W37" s="108"/>
    </row>
    <row r="38" spans="2:23">
      <c r="B38" s="184" t="s">
        <v>635</v>
      </c>
      <c r="C38" s="77"/>
      <c r="D38" s="77"/>
      <c r="E38" s="121">
        <f>E36+E28</f>
        <v>330</v>
      </c>
      <c r="F38" s="121">
        <f t="shared" ref="F38:P38" si="16">F36+F28</f>
        <v>356</v>
      </c>
      <c r="G38" s="121">
        <f t="shared" si="16"/>
        <v>388</v>
      </c>
      <c r="H38" s="121">
        <f t="shared" si="16"/>
        <v>465</v>
      </c>
      <c r="I38" s="121">
        <f t="shared" si="16"/>
        <v>599</v>
      </c>
      <c r="J38" s="121">
        <f t="shared" si="16"/>
        <v>717</v>
      </c>
      <c r="K38" s="121">
        <f t="shared" si="16"/>
        <v>944</v>
      </c>
      <c r="L38" s="121">
        <f t="shared" si="16"/>
        <v>1144</v>
      </c>
      <c r="M38" s="121">
        <f t="shared" si="16"/>
        <v>1389</v>
      </c>
      <c r="N38" s="121">
        <f t="shared" si="16"/>
        <v>1717</v>
      </c>
      <c r="O38" s="121">
        <f t="shared" si="16"/>
        <v>2169</v>
      </c>
      <c r="P38" s="122">
        <f t="shared" si="16"/>
        <v>2764</v>
      </c>
      <c r="Q38" s="121">
        <f t="shared" ref="Q38:W38" si="17">SUM(Q36,Q28)</f>
        <v>3568.0864319979355</v>
      </c>
      <c r="R38" s="121">
        <f t="shared" si="17"/>
        <v>4613.851859336206</v>
      </c>
      <c r="S38" s="121">
        <f t="shared" si="17"/>
        <v>6007.1651749673465</v>
      </c>
      <c r="T38" s="121">
        <f t="shared" si="17"/>
        <v>7804.8879518552076</v>
      </c>
      <c r="U38" s="121">
        <f t="shared" si="17"/>
        <v>10122.034208826699</v>
      </c>
      <c r="V38" s="121">
        <f t="shared" si="17"/>
        <v>13091.774473728929</v>
      </c>
      <c r="W38" s="122">
        <f t="shared" si="17"/>
        <v>16945.338038603855</v>
      </c>
    </row>
    <row r="39" spans="2:23">
      <c r="B39" s="187"/>
      <c r="C39" s="49"/>
      <c r="D39" s="49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08"/>
      <c r="Q39" s="111"/>
      <c r="R39" s="111"/>
      <c r="S39" s="111"/>
      <c r="T39" s="111"/>
      <c r="U39" s="111"/>
      <c r="V39" s="111"/>
      <c r="W39" s="108"/>
    </row>
    <row r="40" spans="2:23">
      <c r="B40" s="185" t="s">
        <v>679</v>
      </c>
      <c r="C40" s="49"/>
      <c r="D40" s="49"/>
      <c r="E40" s="111">
        <f>E38-(E20+E8)</f>
        <v>0</v>
      </c>
      <c r="F40" s="111">
        <f t="shared" ref="F40:P40" si="18">F38-(F20+F8)</f>
        <v>-1</v>
      </c>
      <c r="G40" s="111">
        <f t="shared" si="18"/>
        <v>0</v>
      </c>
      <c r="H40" s="111">
        <f t="shared" si="18"/>
        <v>0</v>
      </c>
      <c r="I40" s="111">
        <f t="shared" si="18"/>
        <v>-1</v>
      </c>
      <c r="J40" s="111">
        <f t="shared" si="18"/>
        <v>0</v>
      </c>
      <c r="K40" s="111">
        <f t="shared" si="18"/>
        <v>0</v>
      </c>
      <c r="L40" s="111">
        <f t="shared" si="18"/>
        <v>1</v>
      </c>
      <c r="M40" s="111">
        <f t="shared" si="18"/>
        <v>0</v>
      </c>
      <c r="N40" s="111">
        <f t="shared" si="18"/>
        <v>1</v>
      </c>
      <c r="O40" s="111">
        <f t="shared" si="18"/>
        <v>-1</v>
      </c>
      <c r="P40" s="111">
        <f t="shared" si="18"/>
        <v>2</v>
      </c>
      <c r="Q40" s="112">
        <f>Q38-(Q20+Q8)</f>
        <v>2</v>
      </c>
      <c r="R40" s="111">
        <f t="shared" ref="R40:W40" si="19">R38-(R20+R8)</f>
        <v>2</v>
      </c>
      <c r="S40" s="111">
        <f t="shared" si="19"/>
        <v>2</v>
      </c>
      <c r="T40" s="111">
        <f t="shared" si="19"/>
        <v>2</v>
      </c>
      <c r="U40" s="111">
        <f t="shared" si="19"/>
        <v>2</v>
      </c>
      <c r="V40" s="111">
        <f t="shared" si="19"/>
        <v>2</v>
      </c>
      <c r="W40" s="108">
        <f t="shared" si="19"/>
        <v>2</v>
      </c>
    </row>
    <row r="41" spans="2:23">
      <c r="B41" s="165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7"/>
      <c r="Q41" s="49"/>
      <c r="R41" s="49"/>
      <c r="S41" s="49"/>
      <c r="T41" s="49"/>
      <c r="U41" s="49"/>
      <c r="V41" s="49"/>
      <c r="W41" s="47"/>
    </row>
    <row r="42" spans="2:23">
      <c r="B42" s="169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2"/>
      <c r="Q42" s="175"/>
      <c r="R42" s="175"/>
      <c r="S42" s="175"/>
      <c r="T42" s="175"/>
      <c r="U42" s="175"/>
      <c r="V42" s="175"/>
      <c r="W42" s="172"/>
    </row>
  </sheetData>
  <sheetProtection sheet="1" objects="1" scenarios="1"/>
  <customSheetViews>
    <customSheetView guid="{90B12C1D-6333-404A-B82C-8C3C024D71F8}" scale="94" showGridLines="0">
      <pane ySplit="2" topLeftCell="A16" activePane="bottomLeft" state="frozen"/>
      <selection pane="bottomLeft" activeCell="Q13" sqref="Q13"/>
      <pageMargins left="0.7" right="0.7" top="0.75" bottom="0.75" header="0.3" footer="0.3"/>
      <pageSetup paperSize="9" orientation="portrait" r:id="rId1"/>
    </customSheetView>
  </customSheetViews>
  <mergeCells count="2">
    <mergeCell ref="I1:N1"/>
    <mergeCell ref="R1:V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 Calculation</vt:lpstr>
      <vt:lpstr>Monte Carlo Simulation</vt:lpstr>
      <vt:lpstr>Historical FS</vt:lpstr>
      <vt:lpstr>Assumptions</vt:lpstr>
      <vt:lpstr>Debt Schedule</vt:lpstr>
      <vt:lpstr>Asset Schedule</vt:lpstr>
      <vt:lpstr>Beta Calculation</vt:lpstr>
      <vt:lpstr>P&amp;L</vt:lpstr>
      <vt:lpstr>Balance Sheet</vt:lpstr>
      <vt:lpstr>Cash Flow Statement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SHOUHAM. B.BANERJEE</dc:creator>
  <cp:lastModifiedBy>SHOUHAM. B.BANERJEE</cp:lastModifiedBy>
  <cp:lastPrinted>2023-06-21T06:54:50Z</cp:lastPrinted>
  <dcterms:created xsi:type="dcterms:W3CDTF">2023-06-21T06:52:36Z</dcterms:created>
  <dcterms:modified xsi:type="dcterms:W3CDTF">2023-07-12T10:36:50Z</dcterms:modified>
</cp:coreProperties>
</file>