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sikes\Documents\Python\Shock with Gas Dynamics Eqns\Propyl Nitrite\"/>
    </mc:Choice>
  </mc:AlternateContent>
  <bookViews>
    <workbookView xWindow="0" yWindow="0" windowWidth="19200" windowHeight="12180"/>
  </bookViews>
  <sheets>
    <sheet name="C3H7ONO" sheetId="11" r:id="rId1"/>
    <sheet name="C2H5" sheetId="1" r:id="rId2"/>
    <sheet name="CH3CH2OO" sheetId="3" r:id="rId3"/>
    <sheet name="CH2CH2OOH" sheetId="4" r:id="rId4"/>
    <sheet name="HO2" sheetId="5" r:id="rId5"/>
    <sheet name="OH" sheetId="6" r:id="rId6"/>
    <sheet name="C2H4" sheetId="8" r:id="rId7"/>
    <sheet name="CH3CHO" sheetId="9" r:id="rId8"/>
    <sheet name="C2H4O" sheetId="10" r:id="rId9"/>
  </sheets>
  <definedNames>
    <definedName name="hmhot" localSheetId="6">'C2H4'!$K$10:$K$22</definedName>
    <definedName name="hmhot" localSheetId="8">'C2H4O'!$K$10:$K$22</definedName>
    <definedName name="hmhot" localSheetId="1">'C2H5'!$K$10:$K$22</definedName>
    <definedName name="hmhot" localSheetId="0">'C3H7ONO'!$K$10:$K$22</definedName>
    <definedName name="hmhot" localSheetId="3">CH2CH2OOH!$K$10:$K$22</definedName>
    <definedName name="hmhot" localSheetId="2">CH3CH2OO!$K$10:$K$22</definedName>
    <definedName name="hmhot" localSheetId="7">CH3CHO!$K$10:$K$22</definedName>
    <definedName name="hmhot" localSheetId="4">'HO2'!$K$10:$K$22</definedName>
    <definedName name="hmhot" localSheetId="5">OH!$K$10:$K$22</definedName>
    <definedName name="overt" localSheetId="6">'C2H4'!$B$10:$B$22</definedName>
    <definedName name="overt" localSheetId="8">'C2H4O'!$B$10:$B$22</definedName>
    <definedName name="overt" localSheetId="1">'C2H5'!$B$10:$B$22</definedName>
    <definedName name="overt" localSheetId="0">'C3H7ONO'!$B$10:$B$22</definedName>
    <definedName name="overt" localSheetId="3">CH2CH2OOH!$B$10:$B$22</definedName>
    <definedName name="overt" localSheetId="2">CH3CH2OO!$B$10:$B$22</definedName>
    <definedName name="overt" localSheetId="7">CH3CHO!$B$10:$B$22</definedName>
    <definedName name="overt" localSheetId="4">'HO2'!$B$10:$B$22</definedName>
    <definedName name="overt" localSheetId="5">OH!$B$10:$B$22</definedName>
    <definedName name="test" localSheetId="6">'C2H4'!$K$10:$K$22</definedName>
    <definedName name="test" localSheetId="8">'C2H4O'!$K$10:$K$22</definedName>
    <definedName name="test" localSheetId="0">'C3H7ONO'!$K$10:$K$22</definedName>
    <definedName name="test" localSheetId="3">CH2CH2OOH!$K$10:$K$22</definedName>
    <definedName name="test" localSheetId="2">CH3CH2OO!$K$10:$K$22</definedName>
    <definedName name="test" localSheetId="7">CH3CHO!$K$10:$K$22</definedName>
    <definedName name="test" localSheetId="4">'HO2'!$K$10:$K$22</definedName>
    <definedName name="test" localSheetId="5">OH!$K$10:$K$22</definedName>
    <definedName name="test">'C2H5'!$K$10:$K$22</definedName>
    <definedName name="test1" localSheetId="6">'C2H4'!$B$10:$B$22</definedName>
    <definedName name="test1" localSheetId="8">'C2H4O'!$B$10:$B$22</definedName>
    <definedName name="test1" localSheetId="0">'C3H7ONO'!$B$10:$B$22</definedName>
    <definedName name="test1" localSheetId="3">CH2CH2OOH!$B$10:$B$22</definedName>
    <definedName name="test1" localSheetId="2">CH3CH2OO!$B$10:$B$22</definedName>
    <definedName name="test1" localSheetId="7">CH3CHO!$B$10:$B$22</definedName>
    <definedName name="test1" localSheetId="4">'HO2'!$B$10:$B$22</definedName>
    <definedName name="test1" localSheetId="5">OH!$B$10:$B$22</definedName>
    <definedName name="test1">'C2H5'!$B$10:$B$22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1" l="1"/>
  <c r="S15" i="11"/>
  <c r="L32" i="11"/>
  <c r="F32" i="11"/>
  <c r="L31" i="11"/>
  <c r="F31" i="11"/>
  <c r="L30" i="11"/>
  <c r="F30" i="11"/>
  <c r="L29" i="11"/>
  <c r="F29" i="11"/>
  <c r="L28" i="11"/>
  <c r="F28" i="11"/>
  <c r="L27" i="11"/>
  <c r="F27" i="11"/>
  <c r="L26" i="11"/>
  <c r="F26" i="11"/>
  <c r="L25" i="11"/>
  <c r="F25" i="11"/>
  <c r="L24" i="11"/>
  <c r="F24" i="11"/>
  <c r="L23" i="11"/>
  <c r="F23" i="11"/>
  <c r="L22" i="11"/>
  <c r="F22" i="11"/>
  <c r="L21" i="11"/>
  <c r="F21" i="11"/>
  <c r="L20" i="11"/>
  <c r="F20" i="11"/>
  <c r="L19" i="11"/>
  <c r="F19" i="11"/>
  <c r="L18" i="11"/>
  <c r="F18" i="11"/>
  <c r="L17" i="11"/>
  <c r="F17" i="11"/>
  <c r="L16" i="11"/>
  <c r="F16" i="11"/>
  <c r="L15" i="11"/>
  <c r="F15" i="11"/>
  <c r="L14" i="11"/>
  <c r="F14" i="11"/>
  <c r="R9" i="11"/>
  <c r="R8" i="11"/>
  <c r="R4" i="11" l="1"/>
  <c r="R5" i="11"/>
  <c r="R6" i="11"/>
  <c r="R7" i="11"/>
  <c r="R3" i="11"/>
  <c r="N9" i="11"/>
  <c r="O9" i="11"/>
  <c r="P9" i="11" s="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O8" i="11"/>
  <c r="P8" i="11" s="1"/>
  <c r="N8" i="11"/>
  <c r="O7" i="11"/>
  <c r="P7" i="11" s="1"/>
  <c r="N7" i="11"/>
  <c r="C7" i="11"/>
  <c r="O6" i="11"/>
  <c r="P6" i="11" s="1"/>
  <c r="N6" i="11"/>
  <c r="O5" i="11"/>
  <c r="P5" i="11" s="1"/>
  <c r="N5" i="11"/>
  <c r="O4" i="11"/>
  <c r="P4" i="11" s="1"/>
  <c r="N4" i="11"/>
  <c r="O3" i="11"/>
  <c r="P3" i="11" s="1"/>
  <c r="N3" i="11"/>
  <c r="F14" i="1" l="1"/>
  <c r="G14" i="1"/>
  <c r="H14" i="1"/>
  <c r="O14" i="1"/>
  <c r="M14" i="1"/>
  <c r="N14" i="1"/>
  <c r="L14" i="1"/>
  <c r="R9" i="1"/>
  <c r="R8" i="1"/>
  <c r="C4" i="4"/>
  <c r="T7" i="4"/>
  <c r="T6" i="4"/>
  <c r="T5" i="4"/>
  <c r="T4" i="4"/>
  <c r="T3" i="4"/>
  <c r="T7" i="3"/>
  <c r="T6" i="3"/>
  <c r="T5" i="3"/>
  <c r="T4" i="3"/>
  <c r="T3" i="3"/>
  <c r="C4" i="3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O9" i="10"/>
  <c r="P9" i="10" s="1"/>
  <c r="N9" i="10"/>
  <c r="O8" i="10"/>
  <c r="P8" i="10" s="1"/>
  <c r="N8" i="10"/>
  <c r="O7" i="10"/>
  <c r="P7" i="10" s="1"/>
  <c r="N7" i="10"/>
  <c r="C7" i="10"/>
  <c r="P6" i="10"/>
  <c r="O6" i="10"/>
  <c r="N6" i="10"/>
  <c r="O5" i="10"/>
  <c r="P5" i="10" s="1"/>
  <c r="N5" i="10"/>
  <c r="O4" i="10"/>
  <c r="P4" i="10" s="1"/>
  <c r="N4" i="10"/>
  <c r="O3" i="10"/>
  <c r="P3" i="10" s="1"/>
  <c r="N3" i="10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O9" i="9"/>
  <c r="P9" i="9" s="1"/>
  <c r="N9" i="9"/>
  <c r="O8" i="9"/>
  <c r="P8" i="9" s="1"/>
  <c r="N8" i="9"/>
  <c r="P7" i="9"/>
  <c r="O7" i="9"/>
  <c r="N7" i="9"/>
  <c r="C7" i="9"/>
  <c r="O6" i="9"/>
  <c r="P6" i="9" s="1"/>
  <c r="N6" i="9"/>
  <c r="O5" i="9"/>
  <c r="P5" i="9" s="1"/>
  <c r="N5" i="9"/>
  <c r="O4" i="9"/>
  <c r="P4" i="9" s="1"/>
  <c r="N4" i="9"/>
  <c r="O3" i="9"/>
  <c r="P3" i="9" s="1"/>
  <c r="N3" i="9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O9" i="8"/>
  <c r="P9" i="8" s="1"/>
  <c r="N9" i="8"/>
  <c r="O8" i="8"/>
  <c r="P8" i="8" s="1"/>
  <c r="N8" i="8"/>
  <c r="P7" i="8"/>
  <c r="O7" i="8"/>
  <c r="N7" i="8"/>
  <c r="C7" i="8"/>
  <c r="P6" i="8"/>
  <c r="O6" i="8"/>
  <c r="N6" i="8"/>
  <c r="O5" i="8"/>
  <c r="P5" i="8" s="1"/>
  <c r="N5" i="8"/>
  <c r="O4" i="8"/>
  <c r="P4" i="8" s="1"/>
  <c r="N4" i="8"/>
  <c r="O3" i="8"/>
  <c r="P3" i="8" s="1"/>
  <c r="N3" i="8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O9" i="6"/>
  <c r="P9" i="6" s="1"/>
  <c r="N9" i="6"/>
  <c r="O8" i="6"/>
  <c r="P8" i="6" s="1"/>
  <c r="N8" i="6"/>
  <c r="O7" i="6"/>
  <c r="P7" i="6" s="1"/>
  <c r="N7" i="6"/>
  <c r="C7" i="6"/>
  <c r="O6" i="6"/>
  <c r="P6" i="6" s="1"/>
  <c r="N6" i="6"/>
  <c r="O5" i="6"/>
  <c r="P5" i="6" s="1"/>
  <c r="N5" i="6"/>
  <c r="O4" i="6"/>
  <c r="P4" i="6" s="1"/>
  <c r="N4" i="6"/>
  <c r="O3" i="6"/>
  <c r="P3" i="6" s="1"/>
  <c r="N3" i="6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O9" i="5"/>
  <c r="P9" i="5" s="1"/>
  <c r="N9" i="5"/>
  <c r="O8" i="5"/>
  <c r="P8" i="5" s="1"/>
  <c r="N8" i="5"/>
  <c r="O7" i="5"/>
  <c r="P7" i="5" s="1"/>
  <c r="N7" i="5"/>
  <c r="C7" i="5"/>
  <c r="O6" i="5"/>
  <c r="P6" i="5" s="1"/>
  <c r="N6" i="5"/>
  <c r="O5" i="5"/>
  <c r="P5" i="5" s="1"/>
  <c r="N5" i="5"/>
  <c r="P4" i="5"/>
  <c r="O4" i="5"/>
  <c r="N4" i="5"/>
  <c r="O3" i="5"/>
  <c r="P3" i="5" s="1"/>
  <c r="N3" i="5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O9" i="4"/>
  <c r="P9" i="4" s="1"/>
  <c r="N9" i="4"/>
  <c r="P8" i="4"/>
  <c r="O8" i="4"/>
  <c r="N8" i="4"/>
  <c r="O7" i="4"/>
  <c r="P7" i="4" s="1"/>
  <c r="N7" i="4"/>
  <c r="C7" i="4"/>
  <c r="O6" i="4"/>
  <c r="P6" i="4" s="1"/>
  <c r="N6" i="4"/>
  <c r="P5" i="4"/>
  <c r="O5" i="4"/>
  <c r="N5" i="4"/>
  <c r="O4" i="4"/>
  <c r="P4" i="4" s="1"/>
  <c r="N4" i="4"/>
  <c r="O3" i="4"/>
  <c r="P3" i="4" s="1"/>
  <c r="N3" i="4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O9" i="3"/>
  <c r="P9" i="3" s="1"/>
  <c r="N9" i="3"/>
  <c r="P8" i="3"/>
  <c r="O8" i="3"/>
  <c r="N8" i="3"/>
  <c r="O7" i="3"/>
  <c r="P7" i="3" s="1"/>
  <c r="N7" i="3"/>
  <c r="C7" i="3"/>
  <c r="O6" i="3"/>
  <c r="P6" i="3" s="1"/>
  <c r="N6" i="3"/>
  <c r="P5" i="3"/>
  <c r="O5" i="3"/>
  <c r="N5" i="3"/>
  <c r="O4" i="3"/>
  <c r="P4" i="3" s="1"/>
  <c r="N4" i="3"/>
  <c r="O3" i="3"/>
  <c r="P3" i="3" s="1"/>
  <c r="N3" i="3"/>
  <c r="R3" i="9" l="1"/>
  <c r="R3" i="6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4" i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C7" i="1"/>
  <c r="N9" i="1"/>
  <c r="N8" i="1"/>
  <c r="N7" i="1"/>
  <c r="N6" i="1"/>
  <c r="N5" i="1"/>
  <c r="N4" i="1"/>
  <c r="N3" i="1"/>
  <c r="R6" i="1" l="1"/>
  <c r="R4" i="1"/>
  <c r="R5" i="1" l="1"/>
  <c r="R7" i="1"/>
  <c r="R3" i="1"/>
  <c r="C30" i="1" l="1"/>
  <c r="D30" i="1" s="1"/>
  <c r="C14" i="1"/>
  <c r="F19" i="1"/>
  <c r="G19" i="1" s="1"/>
  <c r="H19" i="1" s="1"/>
  <c r="F27" i="1"/>
  <c r="G27" i="1" s="1"/>
  <c r="H27" i="1" s="1"/>
  <c r="F18" i="1"/>
  <c r="G18" i="1" s="1"/>
  <c r="H18" i="1" s="1"/>
  <c r="C16" i="1"/>
  <c r="D16" i="1" s="1"/>
  <c r="C32" i="1"/>
  <c r="D32" i="1" s="1"/>
  <c r="F28" i="1"/>
  <c r="G28" i="1" s="1"/>
  <c r="H28" i="1" s="1"/>
  <c r="C26" i="1"/>
  <c r="D26" i="1" s="1"/>
  <c r="F15" i="1"/>
  <c r="G15" i="1" s="1"/>
  <c r="H15" i="1" s="1"/>
  <c r="F23" i="1"/>
  <c r="G23" i="1" s="1"/>
  <c r="H23" i="1" s="1"/>
  <c r="I23" i="1" s="1"/>
  <c r="F31" i="1"/>
  <c r="G31" i="1" s="1"/>
  <c r="H31" i="1" s="1"/>
  <c r="F26" i="1"/>
  <c r="G26" i="1" s="1"/>
  <c r="H26" i="1" s="1"/>
  <c r="I26" i="1" s="1"/>
  <c r="C24" i="1"/>
  <c r="D24" i="1" s="1"/>
  <c r="F20" i="1"/>
  <c r="G20" i="1" s="1"/>
  <c r="H20" i="1" s="1"/>
  <c r="C18" i="1"/>
  <c r="D18" i="1" s="1"/>
  <c r="F17" i="1"/>
  <c r="G17" i="1" s="1"/>
  <c r="H17" i="1" s="1"/>
  <c r="F21" i="1"/>
  <c r="G21" i="1" s="1"/>
  <c r="H21" i="1" s="1"/>
  <c r="F25" i="1"/>
  <c r="G25" i="1" s="1"/>
  <c r="H25" i="1" s="1"/>
  <c r="F29" i="1"/>
  <c r="G29" i="1" s="1"/>
  <c r="H29" i="1" s="1"/>
  <c r="I29" i="1" s="1"/>
  <c r="F22" i="1"/>
  <c r="G22" i="1" s="1"/>
  <c r="H22" i="1" s="1"/>
  <c r="F30" i="1"/>
  <c r="G30" i="1" s="1"/>
  <c r="H30" i="1" s="1"/>
  <c r="I30" i="1" s="1"/>
  <c r="C20" i="1"/>
  <c r="D20" i="1" s="1"/>
  <c r="C28" i="1"/>
  <c r="D28" i="1" s="1"/>
  <c r="F16" i="1"/>
  <c r="G16" i="1" s="1"/>
  <c r="H16" i="1" s="1"/>
  <c r="F24" i="1"/>
  <c r="G24" i="1" s="1"/>
  <c r="H24" i="1" s="1"/>
  <c r="F32" i="1"/>
  <c r="G32" i="1" s="1"/>
  <c r="H32" i="1" s="1"/>
  <c r="C22" i="1"/>
  <c r="D22" i="1" s="1"/>
  <c r="D14" i="1"/>
  <c r="I17" i="1"/>
  <c r="I21" i="1"/>
  <c r="I25" i="1"/>
  <c r="I24" i="1"/>
  <c r="I15" i="1"/>
  <c r="I19" i="1"/>
  <c r="I27" i="1"/>
  <c r="I31" i="1"/>
  <c r="I18" i="1"/>
  <c r="I20" i="1"/>
  <c r="I28" i="1"/>
  <c r="C15" i="1"/>
  <c r="D15" i="1" s="1"/>
  <c r="C17" i="1"/>
  <c r="D17" i="1" s="1"/>
  <c r="C19" i="1"/>
  <c r="D19" i="1" s="1"/>
  <c r="C21" i="1"/>
  <c r="D21" i="1" s="1"/>
  <c r="C23" i="1"/>
  <c r="D23" i="1" s="1"/>
  <c r="C25" i="1"/>
  <c r="D25" i="1" s="1"/>
  <c r="C27" i="1"/>
  <c r="D27" i="1" s="1"/>
  <c r="C29" i="1"/>
  <c r="D29" i="1" s="1"/>
  <c r="C31" i="1"/>
  <c r="D31" i="1" s="1"/>
  <c r="L16" i="1"/>
  <c r="M16" i="1" s="1"/>
  <c r="N16" i="1" s="1"/>
  <c r="O16" i="1" s="1"/>
  <c r="L18" i="1"/>
  <c r="M18" i="1" s="1"/>
  <c r="N18" i="1" s="1"/>
  <c r="O18" i="1" s="1"/>
  <c r="L20" i="1"/>
  <c r="M20" i="1" s="1"/>
  <c r="N20" i="1" s="1"/>
  <c r="O20" i="1" s="1"/>
  <c r="L22" i="1"/>
  <c r="M22" i="1" s="1"/>
  <c r="N22" i="1" s="1"/>
  <c r="O22" i="1" s="1"/>
  <c r="L24" i="1"/>
  <c r="M24" i="1" s="1"/>
  <c r="N24" i="1" s="1"/>
  <c r="O24" i="1" s="1"/>
  <c r="L26" i="1"/>
  <c r="M26" i="1" s="1"/>
  <c r="N26" i="1" s="1"/>
  <c r="O26" i="1" s="1"/>
  <c r="L28" i="1"/>
  <c r="M28" i="1" s="1"/>
  <c r="N28" i="1" s="1"/>
  <c r="O28" i="1" s="1"/>
  <c r="L30" i="1"/>
  <c r="M30" i="1" s="1"/>
  <c r="N30" i="1" s="1"/>
  <c r="O30" i="1" s="1"/>
  <c r="L32" i="1"/>
  <c r="M32" i="1" s="1"/>
  <c r="N32" i="1" s="1"/>
  <c r="O32" i="1" s="1"/>
  <c r="L17" i="1"/>
  <c r="M17" i="1" s="1"/>
  <c r="N17" i="1" s="1"/>
  <c r="O17" i="1" s="1"/>
  <c r="L19" i="1"/>
  <c r="M19" i="1" s="1"/>
  <c r="N19" i="1" s="1"/>
  <c r="O19" i="1" s="1"/>
  <c r="L21" i="1"/>
  <c r="M21" i="1" s="1"/>
  <c r="N21" i="1" s="1"/>
  <c r="O21" i="1" s="1"/>
  <c r="L23" i="1"/>
  <c r="M23" i="1" s="1"/>
  <c r="N23" i="1" s="1"/>
  <c r="O23" i="1" s="1"/>
  <c r="L25" i="1"/>
  <c r="M25" i="1" s="1"/>
  <c r="N25" i="1" s="1"/>
  <c r="O25" i="1" s="1"/>
  <c r="L27" i="1"/>
  <c r="M27" i="1" s="1"/>
  <c r="N27" i="1" s="1"/>
  <c r="O27" i="1" s="1"/>
  <c r="L29" i="1"/>
  <c r="M29" i="1" s="1"/>
  <c r="N29" i="1" s="1"/>
  <c r="O29" i="1" s="1"/>
  <c r="L31" i="1"/>
  <c r="M31" i="1" s="1"/>
  <c r="N31" i="1" s="1"/>
  <c r="O31" i="1" s="1"/>
  <c r="L15" i="1"/>
  <c r="M15" i="1" s="1"/>
  <c r="N15" i="1" s="1"/>
  <c r="O15" i="1" s="1"/>
  <c r="P15" i="1" l="1"/>
  <c r="Q15" i="1" s="1"/>
  <c r="P31" i="1"/>
  <c r="Q31" i="1" s="1"/>
  <c r="P32" i="1"/>
  <c r="Q32" i="1" s="1"/>
  <c r="P16" i="1"/>
  <c r="Q16" i="1" s="1"/>
  <c r="P28" i="1"/>
  <c r="Q28" i="1" s="1"/>
  <c r="P23" i="1"/>
  <c r="Q23" i="1" s="1"/>
  <c r="P22" i="1"/>
  <c r="Q22" i="1" s="1"/>
  <c r="P29" i="1"/>
  <c r="Q29" i="1" s="1"/>
  <c r="P21" i="1"/>
  <c r="Q21" i="1" s="1"/>
  <c r="P26" i="1"/>
  <c r="Q26" i="1" s="1"/>
  <c r="P14" i="1"/>
  <c r="Q14" i="1" s="1"/>
  <c r="I32" i="1"/>
  <c r="I16" i="1"/>
  <c r="I22" i="1"/>
  <c r="P24" i="1"/>
  <c r="Q24" i="1" s="1"/>
  <c r="P30" i="1"/>
  <c r="Q30" i="1" s="1"/>
  <c r="P25" i="1"/>
  <c r="Q25" i="1" s="1"/>
  <c r="P17" i="1"/>
  <c r="Q17" i="1" s="1"/>
  <c r="P20" i="1"/>
  <c r="Q20" i="1" s="1"/>
  <c r="P18" i="1"/>
  <c r="Q18" i="1" s="1"/>
  <c r="P27" i="1"/>
  <c r="Q27" i="1" s="1"/>
  <c r="P19" i="1"/>
  <c r="Q19" i="1" s="1"/>
  <c r="J14" i="1"/>
  <c r="K14" i="1" s="1"/>
  <c r="I14" i="1"/>
  <c r="D3" i="1"/>
  <c r="J28" i="1"/>
  <c r="K28" i="1" s="1"/>
  <c r="J20" i="1"/>
  <c r="K20" i="1" s="1"/>
  <c r="J26" i="1"/>
  <c r="K26" i="1" s="1"/>
  <c r="J18" i="1"/>
  <c r="K18" i="1" s="1"/>
  <c r="J31" i="1"/>
  <c r="K31" i="1" s="1"/>
  <c r="J27" i="1"/>
  <c r="K27" i="1" s="1"/>
  <c r="J23" i="1"/>
  <c r="K23" i="1" s="1"/>
  <c r="J19" i="1"/>
  <c r="K19" i="1" s="1"/>
  <c r="J15" i="1"/>
  <c r="K15" i="1" s="1"/>
  <c r="J32" i="1"/>
  <c r="K32" i="1" s="1"/>
  <c r="J24" i="1"/>
  <c r="K24" i="1" s="1"/>
  <c r="J16" i="1"/>
  <c r="K16" i="1" s="1"/>
  <c r="J30" i="1"/>
  <c r="K30" i="1" s="1"/>
  <c r="J22" i="1"/>
  <c r="K22" i="1" s="1"/>
  <c r="J29" i="1"/>
  <c r="K29" i="1" s="1"/>
  <c r="J25" i="1"/>
  <c r="K25" i="1" s="1"/>
  <c r="J21" i="1"/>
  <c r="K21" i="1" s="1"/>
  <c r="J17" i="1"/>
  <c r="K17" i="1" s="1"/>
  <c r="R3" i="3"/>
  <c r="R4" i="3"/>
  <c r="R5" i="3"/>
  <c r="R6" i="3"/>
  <c r="R7" i="3"/>
  <c r="T7" i="1" l="1"/>
  <c r="T5" i="1"/>
  <c r="T3" i="1"/>
  <c r="T6" i="1"/>
  <c r="T4" i="1"/>
  <c r="C29" i="3"/>
  <c r="D29" i="3" s="1"/>
  <c r="C17" i="3"/>
  <c r="D17" i="3" s="1"/>
  <c r="C30" i="3"/>
  <c r="D30" i="3" s="1"/>
  <c r="F14" i="3"/>
  <c r="G14" i="3" s="1"/>
  <c r="H14" i="3" s="1"/>
  <c r="J14" i="3" s="1"/>
  <c r="K14" i="3" s="1"/>
  <c r="L20" i="3"/>
  <c r="M20" i="3" s="1"/>
  <c r="N20" i="3" s="1"/>
  <c r="O20" i="3" s="1"/>
  <c r="C24" i="3"/>
  <c r="D24" i="3" s="1"/>
  <c r="C25" i="3"/>
  <c r="D25" i="3" s="1"/>
  <c r="F22" i="3"/>
  <c r="G22" i="3" s="1"/>
  <c r="H22" i="3" s="1"/>
  <c r="I22" i="3" s="1"/>
  <c r="C16" i="3"/>
  <c r="D16" i="3" s="1"/>
  <c r="F32" i="3"/>
  <c r="G32" i="3" s="1"/>
  <c r="H32" i="3" s="1"/>
  <c r="I32" i="3" s="1"/>
  <c r="F28" i="3"/>
  <c r="G28" i="3" s="1"/>
  <c r="H28" i="3" s="1"/>
  <c r="C31" i="3"/>
  <c r="D31" i="3" s="1"/>
  <c r="C27" i="3"/>
  <c r="D27" i="3" s="1"/>
  <c r="C21" i="3"/>
  <c r="D21" i="3" s="1"/>
  <c r="F23" i="3"/>
  <c r="G23" i="3" s="1"/>
  <c r="H23" i="3" s="1"/>
  <c r="I23" i="3" s="1"/>
  <c r="J22" i="3"/>
  <c r="K22" i="3" s="1"/>
  <c r="I28" i="3"/>
  <c r="F15" i="3"/>
  <c r="G15" i="3" s="1"/>
  <c r="H15" i="3" s="1"/>
  <c r="F16" i="3"/>
  <c r="G16" i="3" s="1"/>
  <c r="H16" i="3" s="1"/>
  <c r="F17" i="3"/>
  <c r="G17" i="3" s="1"/>
  <c r="H17" i="3" s="1"/>
  <c r="I17" i="3" s="1"/>
  <c r="F20" i="3"/>
  <c r="G20" i="3" s="1"/>
  <c r="H20" i="3" s="1"/>
  <c r="F21" i="3"/>
  <c r="G21" i="3" s="1"/>
  <c r="H21" i="3" s="1"/>
  <c r="I21" i="3" s="1"/>
  <c r="F24" i="3"/>
  <c r="G24" i="3" s="1"/>
  <c r="H24" i="3" s="1"/>
  <c r="F25" i="3"/>
  <c r="G25" i="3" s="1"/>
  <c r="H25" i="3" s="1"/>
  <c r="J25" i="3" s="1"/>
  <c r="K25" i="3" s="1"/>
  <c r="L15" i="3"/>
  <c r="M15" i="3" s="1"/>
  <c r="N15" i="3" s="1"/>
  <c r="O15" i="3" s="1"/>
  <c r="L17" i="3"/>
  <c r="M17" i="3" s="1"/>
  <c r="N17" i="3" s="1"/>
  <c r="O17" i="3" s="1"/>
  <c r="L19" i="3"/>
  <c r="M19" i="3" s="1"/>
  <c r="N19" i="3" s="1"/>
  <c r="O19" i="3" s="1"/>
  <c r="L21" i="3"/>
  <c r="M21" i="3" s="1"/>
  <c r="N21" i="3" s="1"/>
  <c r="O21" i="3" s="1"/>
  <c r="L23" i="3"/>
  <c r="M23" i="3" s="1"/>
  <c r="N23" i="3" s="1"/>
  <c r="O23" i="3" s="1"/>
  <c r="C26" i="3"/>
  <c r="D26" i="3" s="1"/>
  <c r="L26" i="3"/>
  <c r="M26" i="3" s="1"/>
  <c r="N26" i="3" s="1"/>
  <c r="O26" i="3" s="1"/>
  <c r="L28" i="3"/>
  <c r="M28" i="3" s="1"/>
  <c r="N28" i="3" s="1"/>
  <c r="O28" i="3" s="1"/>
  <c r="L30" i="3"/>
  <c r="M30" i="3" s="1"/>
  <c r="N30" i="3" s="1"/>
  <c r="O30" i="3" s="1"/>
  <c r="L32" i="3"/>
  <c r="M32" i="3" s="1"/>
  <c r="N32" i="3" s="1"/>
  <c r="O32" i="3" s="1"/>
  <c r="F31" i="3"/>
  <c r="G31" i="3" s="1"/>
  <c r="H31" i="3" s="1"/>
  <c r="L22" i="3"/>
  <c r="M22" i="3" s="1"/>
  <c r="N22" i="3" s="1"/>
  <c r="O22" i="3" s="1"/>
  <c r="C22" i="3"/>
  <c r="D22" i="3" s="1"/>
  <c r="L18" i="3"/>
  <c r="M18" i="3" s="1"/>
  <c r="N18" i="3" s="1"/>
  <c r="O18" i="3" s="1"/>
  <c r="C18" i="3"/>
  <c r="D18" i="3" s="1"/>
  <c r="L14" i="3"/>
  <c r="M14" i="3" s="1"/>
  <c r="N14" i="3" s="1"/>
  <c r="O14" i="3" s="1"/>
  <c r="C14" i="3"/>
  <c r="D14" i="3" s="1"/>
  <c r="R9" i="3"/>
  <c r="R8" i="3"/>
  <c r="L16" i="3"/>
  <c r="M16" i="3" s="1"/>
  <c r="N16" i="3" s="1"/>
  <c r="O16" i="3" s="1"/>
  <c r="C20" i="3"/>
  <c r="D20" i="3" s="1"/>
  <c r="F29" i="3"/>
  <c r="G29" i="3" s="1"/>
  <c r="H29" i="3" s="1"/>
  <c r="I29" i="3" s="1"/>
  <c r="C32" i="3"/>
  <c r="D32" i="3" s="1"/>
  <c r="F30" i="3"/>
  <c r="G30" i="3" s="1"/>
  <c r="H30" i="3" s="1"/>
  <c r="C28" i="3"/>
  <c r="D28" i="3" s="1"/>
  <c r="L24" i="3"/>
  <c r="M24" i="3" s="1"/>
  <c r="N24" i="3" s="1"/>
  <c r="O24" i="3" s="1"/>
  <c r="L31" i="3"/>
  <c r="M31" i="3" s="1"/>
  <c r="N31" i="3" s="1"/>
  <c r="O31" i="3" s="1"/>
  <c r="L29" i="3"/>
  <c r="M29" i="3" s="1"/>
  <c r="N29" i="3" s="1"/>
  <c r="O29" i="3" s="1"/>
  <c r="L27" i="3"/>
  <c r="M27" i="3" s="1"/>
  <c r="N27" i="3" s="1"/>
  <c r="O27" i="3" s="1"/>
  <c r="L25" i="3"/>
  <c r="M25" i="3" s="1"/>
  <c r="N25" i="3" s="1"/>
  <c r="O25" i="3" s="1"/>
  <c r="C23" i="3"/>
  <c r="D23" i="3" s="1"/>
  <c r="C19" i="3"/>
  <c r="D19" i="3" s="1"/>
  <c r="C15" i="3"/>
  <c r="D15" i="3" s="1"/>
  <c r="F27" i="3"/>
  <c r="G27" i="3" s="1"/>
  <c r="H27" i="3" s="1"/>
  <c r="F26" i="3"/>
  <c r="G26" i="3" s="1"/>
  <c r="H26" i="3" s="1"/>
  <c r="F19" i="3"/>
  <c r="G19" i="3" s="1"/>
  <c r="H19" i="3" s="1"/>
  <c r="I19" i="3" s="1"/>
  <c r="F18" i="3"/>
  <c r="G18" i="3" s="1"/>
  <c r="H18" i="3" s="1"/>
  <c r="P14" i="3"/>
  <c r="Q14" i="3" s="1"/>
  <c r="J32" i="3"/>
  <c r="K32" i="3" s="1"/>
  <c r="P17" i="3"/>
  <c r="Q17" i="3" s="1"/>
  <c r="T15" i="1" l="1"/>
  <c r="U15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T17" i="1"/>
  <c r="U17" i="1" s="1"/>
  <c r="T19" i="1"/>
  <c r="U19" i="1" s="1"/>
  <c r="T21" i="1"/>
  <c r="U21" i="1" s="1"/>
  <c r="T23" i="1"/>
  <c r="U23" i="1" s="1"/>
  <c r="T25" i="1"/>
  <c r="U25" i="1" s="1"/>
  <c r="T27" i="1"/>
  <c r="U27" i="1" s="1"/>
  <c r="T29" i="1"/>
  <c r="U29" i="1" s="1"/>
  <c r="T31" i="1"/>
  <c r="U31" i="1" s="1"/>
  <c r="T14" i="1"/>
  <c r="U14" i="1" s="1"/>
  <c r="T16" i="1"/>
  <c r="U16" i="1" s="1"/>
  <c r="T18" i="1"/>
  <c r="U18" i="1" s="1"/>
  <c r="T20" i="1"/>
  <c r="U20" i="1" s="1"/>
  <c r="T22" i="1"/>
  <c r="U22" i="1" s="1"/>
  <c r="T24" i="1"/>
  <c r="U24" i="1" s="1"/>
  <c r="T26" i="1"/>
  <c r="U26" i="1" s="1"/>
  <c r="T28" i="1"/>
  <c r="U28" i="1" s="1"/>
  <c r="T30" i="1"/>
  <c r="U30" i="1" s="1"/>
  <c r="T32" i="1"/>
  <c r="U32" i="1" s="1"/>
  <c r="P21" i="3"/>
  <c r="Q21" i="3" s="1"/>
  <c r="I25" i="3"/>
  <c r="J29" i="3"/>
  <c r="K29" i="3" s="1"/>
  <c r="D3" i="3"/>
  <c r="I14" i="3"/>
  <c r="J28" i="3"/>
  <c r="K28" i="3" s="1"/>
  <c r="J31" i="3"/>
  <c r="K31" i="3" s="1"/>
  <c r="J23" i="3"/>
  <c r="K23" i="3" s="1"/>
  <c r="P31" i="3"/>
  <c r="Q31" i="3" s="1"/>
  <c r="P23" i="3"/>
  <c r="Q23" i="3" s="1"/>
  <c r="I31" i="3"/>
  <c r="P19" i="3"/>
  <c r="Q19" i="3" s="1"/>
  <c r="P29" i="3"/>
  <c r="Q29" i="3" s="1"/>
  <c r="P25" i="3"/>
  <c r="Q25" i="3" s="1"/>
  <c r="J27" i="3"/>
  <c r="K27" i="3" s="1"/>
  <c r="I27" i="3"/>
  <c r="P27" i="3"/>
  <c r="Q27" i="3" s="1"/>
  <c r="I30" i="3"/>
  <c r="P30" i="3"/>
  <c r="Q30" i="3" s="1"/>
  <c r="I15" i="3"/>
  <c r="P15" i="3"/>
  <c r="Q15" i="3" s="1"/>
  <c r="J17" i="3"/>
  <c r="K17" i="3" s="1"/>
  <c r="J19" i="3"/>
  <c r="K19" i="3" s="1"/>
  <c r="J21" i="3"/>
  <c r="K21" i="3" s="1"/>
  <c r="J30" i="3"/>
  <c r="K30" i="3" s="1"/>
  <c r="J18" i="3"/>
  <c r="K18" i="3" s="1"/>
  <c r="P18" i="3"/>
  <c r="Q18" i="3" s="1"/>
  <c r="I18" i="3"/>
  <c r="J26" i="3"/>
  <c r="K26" i="3" s="1"/>
  <c r="I26" i="3"/>
  <c r="P26" i="3"/>
  <c r="Q26" i="3" s="1"/>
  <c r="P24" i="3"/>
  <c r="Q24" i="3" s="1"/>
  <c r="J24" i="3"/>
  <c r="K24" i="3" s="1"/>
  <c r="I24" i="3"/>
  <c r="P20" i="3"/>
  <c r="Q20" i="3" s="1"/>
  <c r="I20" i="3"/>
  <c r="J20" i="3"/>
  <c r="K20" i="3" s="1"/>
  <c r="J16" i="3"/>
  <c r="K16" i="3" s="1"/>
  <c r="I16" i="3"/>
  <c r="P16" i="3"/>
  <c r="Q16" i="3" s="1"/>
  <c r="J15" i="3"/>
  <c r="K15" i="3" s="1"/>
  <c r="P28" i="3"/>
  <c r="Q28" i="3" s="1"/>
  <c r="P32" i="3"/>
  <c r="Q32" i="3" s="1"/>
  <c r="P22" i="3"/>
  <c r="Q22" i="3" s="1"/>
  <c r="U33" i="1" l="1"/>
  <c r="T8" i="1" s="1"/>
  <c r="T31" i="3"/>
  <c r="U31" i="3" s="1"/>
  <c r="T24" i="3" l="1"/>
  <c r="U24" i="3" s="1"/>
  <c r="R16" i="3"/>
  <c r="S16" i="3" s="1"/>
  <c r="T32" i="3"/>
  <c r="U32" i="3" s="1"/>
  <c r="R31" i="3"/>
  <c r="S31" i="3" s="1"/>
  <c r="T14" i="3"/>
  <c r="U14" i="3" s="1"/>
  <c r="T28" i="3"/>
  <c r="U28" i="3" s="1"/>
  <c r="T17" i="3"/>
  <c r="U17" i="3" s="1"/>
  <c r="R23" i="3"/>
  <c r="S23" i="3" s="1"/>
  <c r="T20" i="3"/>
  <c r="U20" i="3" s="1"/>
  <c r="R20" i="3"/>
  <c r="S20" i="3" s="1"/>
  <c r="T30" i="3"/>
  <c r="U30" i="3" s="1"/>
  <c r="R26" i="3"/>
  <c r="S26" i="3" s="1"/>
  <c r="R21" i="3"/>
  <c r="S21" i="3" s="1"/>
  <c r="T15" i="3"/>
  <c r="U15" i="3" s="1"/>
  <c r="R27" i="3"/>
  <c r="S27" i="3" s="1"/>
  <c r="T26" i="3"/>
  <c r="U26" i="3" s="1"/>
  <c r="T22" i="3"/>
  <c r="U22" i="3" s="1"/>
  <c r="T18" i="3"/>
  <c r="U18" i="3" s="1"/>
  <c r="R14" i="3"/>
  <c r="S14" i="3" s="1"/>
  <c r="R32" i="3"/>
  <c r="S32" i="3" s="1"/>
  <c r="R30" i="3"/>
  <c r="S30" i="3" s="1"/>
  <c r="R28" i="3"/>
  <c r="S28" i="3" s="1"/>
  <c r="R24" i="3"/>
  <c r="S24" i="3" s="1"/>
  <c r="T29" i="3"/>
  <c r="U29" i="3" s="1"/>
  <c r="R19" i="3"/>
  <c r="S19" i="3" s="1"/>
  <c r="R17" i="3"/>
  <c r="S17" i="3" s="1"/>
  <c r="R15" i="3"/>
  <c r="S15" i="3" s="1"/>
  <c r="R29" i="3"/>
  <c r="S29" i="3" s="1"/>
  <c r="R25" i="3"/>
  <c r="S25" i="3" s="1"/>
  <c r="T27" i="3"/>
  <c r="U27" i="3" s="1"/>
  <c r="T25" i="3"/>
  <c r="U25" i="3" s="1"/>
  <c r="T23" i="3"/>
  <c r="U23" i="3" s="1"/>
  <c r="T21" i="3"/>
  <c r="U21" i="3" s="1"/>
  <c r="T19" i="3"/>
  <c r="U19" i="3" s="1"/>
  <c r="T16" i="3"/>
  <c r="U16" i="3" s="1"/>
  <c r="R22" i="3"/>
  <c r="S22" i="3" s="1"/>
  <c r="R18" i="3"/>
  <c r="S18" i="3" s="1"/>
  <c r="U33" i="3" l="1"/>
  <c r="T8" i="3" s="1"/>
  <c r="R3" i="4"/>
  <c r="R4" i="4"/>
  <c r="R5" i="4"/>
  <c r="R6" i="4"/>
  <c r="R7" i="4"/>
  <c r="F14" i="4" l="1"/>
  <c r="G14" i="4" s="1"/>
  <c r="H14" i="4" s="1"/>
  <c r="C16" i="4"/>
  <c r="D16" i="4" s="1"/>
  <c r="L20" i="4"/>
  <c r="M20" i="4" s="1"/>
  <c r="N20" i="4" s="1"/>
  <c r="O20" i="4" s="1"/>
  <c r="C24" i="4"/>
  <c r="D24" i="4" s="1"/>
  <c r="C25" i="4"/>
  <c r="D25" i="4" s="1"/>
  <c r="F23" i="4"/>
  <c r="G23" i="4" s="1"/>
  <c r="H23" i="4" s="1"/>
  <c r="J23" i="4" s="1"/>
  <c r="K23" i="4" s="1"/>
  <c r="C18" i="4"/>
  <c r="D18" i="4" s="1"/>
  <c r="C30" i="4"/>
  <c r="D30" i="4" s="1"/>
  <c r="C29" i="4"/>
  <c r="D29" i="4" s="1"/>
  <c r="C17" i="4"/>
  <c r="D17" i="4" s="1"/>
  <c r="F16" i="4"/>
  <c r="G16" i="4" s="1"/>
  <c r="H16" i="4" s="1"/>
  <c r="J16" i="4" s="1"/>
  <c r="K16" i="4" s="1"/>
  <c r="R8" i="4"/>
  <c r="L18" i="4"/>
  <c r="M18" i="4" s="1"/>
  <c r="N18" i="4" s="1"/>
  <c r="O18" i="4" s="1"/>
  <c r="F31" i="4"/>
  <c r="G31" i="4" s="1"/>
  <c r="H31" i="4" s="1"/>
  <c r="I31" i="4" s="1"/>
  <c r="F32" i="4"/>
  <c r="G32" i="4" s="1"/>
  <c r="H32" i="4" s="1"/>
  <c r="J32" i="4" s="1"/>
  <c r="K32" i="4" s="1"/>
  <c r="F28" i="4"/>
  <c r="G28" i="4" s="1"/>
  <c r="H28" i="4" s="1"/>
  <c r="I28" i="4" s="1"/>
  <c r="C31" i="4"/>
  <c r="D31" i="4" s="1"/>
  <c r="C27" i="4"/>
  <c r="D27" i="4" s="1"/>
  <c r="C21" i="4"/>
  <c r="D21" i="4" s="1"/>
  <c r="F24" i="4"/>
  <c r="G24" i="4" s="1"/>
  <c r="H24" i="4" s="1"/>
  <c r="I24" i="4" s="1"/>
  <c r="J14" i="4"/>
  <c r="K14" i="4" s="1"/>
  <c r="I14" i="4"/>
  <c r="F15" i="4"/>
  <c r="G15" i="4" s="1"/>
  <c r="H15" i="4" s="1"/>
  <c r="F17" i="4"/>
  <c r="G17" i="4" s="1"/>
  <c r="H17" i="4" s="1"/>
  <c r="F18" i="4"/>
  <c r="G18" i="4" s="1"/>
  <c r="H18" i="4" s="1"/>
  <c r="F21" i="4"/>
  <c r="G21" i="4" s="1"/>
  <c r="H21" i="4" s="1"/>
  <c r="F22" i="4"/>
  <c r="G22" i="4" s="1"/>
  <c r="H22" i="4" s="1"/>
  <c r="F25" i="4"/>
  <c r="G25" i="4" s="1"/>
  <c r="H25" i="4" s="1"/>
  <c r="F26" i="4"/>
  <c r="G26" i="4" s="1"/>
  <c r="H26" i="4" s="1"/>
  <c r="L15" i="4"/>
  <c r="M15" i="4" s="1"/>
  <c r="N15" i="4" s="1"/>
  <c r="O15" i="4" s="1"/>
  <c r="L17" i="4"/>
  <c r="M17" i="4" s="1"/>
  <c r="N17" i="4" s="1"/>
  <c r="L19" i="4"/>
  <c r="M19" i="4" s="1"/>
  <c r="N19" i="4" s="1"/>
  <c r="O19" i="4" s="1"/>
  <c r="L21" i="4"/>
  <c r="M21" i="4" s="1"/>
  <c r="N21" i="4" s="1"/>
  <c r="L23" i="4"/>
  <c r="M23" i="4" s="1"/>
  <c r="N23" i="4" s="1"/>
  <c r="C26" i="4"/>
  <c r="D26" i="4" s="1"/>
  <c r="L26" i="4"/>
  <c r="M26" i="4" s="1"/>
  <c r="N26" i="4" s="1"/>
  <c r="O26" i="4" s="1"/>
  <c r="L28" i="4"/>
  <c r="M28" i="4" s="1"/>
  <c r="N28" i="4" s="1"/>
  <c r="O28" i="4" s="1"/>
  <c r="L30" i="4"/>
  <c r="M30" i="4" s="1"/>
  <c r="N30" i="4" s="1"/>
  <c r="O30" i="4" s="1"/>
  <c r="L32" i="4"/>
  <c r="M32" i="4" s="1"/>
  <c r="N32" i="4" s="1"/>
  <c r="O32" i="4" s="1"/>
  <c r="L22" i="4"/>
  <c r="M22" i="4" s="1"/>
  <c r="N22" i="4" s="1"/>
  <c r="R9" i="4"/>
  <c r="C14" i="4"/>
  <c r="D14" i="4" s="1"/>
  <c r="L14" i="4"/>
  <c r="M14" i="4" s="1"/>
  <c r="N14" i="4" s="1"/>
  <c r="O14" i="4" s="1"/>
  <c r="L16" i="4"/>
  <c r="M16" i="4" s="1"/>
  <c r="N16" i="4" s="1"/>
  <c r="O16" i="4" s="1"/>
  <c r="C20" i="4"/>
  <c r="D20" i="4" s="1"/>
  <c r="C22" i="4"/>
  <c r="D22" i="4" s="1"/>
  <c r="F29" i="4"/>
  <c r="G29" i="4" s="1"/>
  <c r="H29" i="4" s="1"/>
  <c r="C32" i="4"/>
  <c r="D32" i="4" s="1"/>
  <c r="F30" i="4"/>
  <c r="G30" i="4" s="1"/>
  <c r="H30" i="4" s="1"/>
  <c r="C28" i="4"/>
  <c r="D28" i="4" s="1"/>
  <c r="L24" i="4"/>
  <c r="M24" i="4" s="1"/>
  <c r="N24" i="4" s="1"/>
  <c r="O24" i="4" s="1"/>
  <c r="L31" i="4"/>
  <c r="M31" i="4" s="1"/>
  <c r="N31" i="4" s="1"/>
  <c r="O31" i="4" s="1"/>
  <c r="L29" i="4"/>
  <c r="M29" i="4" s="1"/>
  <c r="N29" i="4" s="1"/>
  <c r="O29" i="4" s="1"/>
  <c r="L27" i="4"/>
  <c r="M27" i="4" s="1"/>
  <c r="N27" i="4" s="1"/>
  <c r="O27" i="4" s="1"/>
  <c r="L25" i="4"/>
  <c r="M25" i="4" s="1"/>
  <c r="N25" i="4" s="1"/>
  <c r="O25" i="4" s="1"/>
  <c r="C23" i="4"/>
  <c r="D23" i="4" s="1"/>
  <c r="C19" i="4"/>
  <c r="D19" i="4" s="1"/>
  <c r="C15" i="4"/>
  <c r="D15" i="4" s="1"/>
  <c r="F27" i="4"/>
  <c r="G27" i="4" s="1"/>
  <c r="H27" i="4" s="1"/>
  <c r="F20" i="4"/>
  <c r="G20" i="4" s="1"/>
  <c r="H20" i="4" s="1"/>
  <c r="F19" i="4"/>
  <c r="G19" i="4" s="1"/>
  <c r="H19" i="4" s="1"/>
  <c r="I16" i="4"/>
  <c r="I23" i="4" l="1"/>
  <c r="J28" i="4"/>
  <c r="K28" i="4" s="1"/>
  <c r="P16" i="4"/>
  <c r="Q16" i="4" s="1"/>
  <c r="I32" i="4"/>
  <c r="D3" i="4"/>
  <c r="J24" i="4"/>
  <c r="K24" i="4" s="1"/>
  <c r="J31" i="4"/>
  <c r="K31" i="4" s="1"/>
  <c r="J20" i="4"/>
  <c r="K20" i="4" s="1"/>
  <c r="I20" i="4"/>
  <c r="J29" i="4"/>
  <c r="K29" i="4" s="1"/>
  <c r="I29" i="4"/>
  <c r="P29" i="4"/>
  <c r="Q29" i="4" s="1"/>
  <c r="P21" i="4"/>
  <c r="Q21" i="4" s="1"/>
  <c r="O21" i="4"/>
  <c r="P17" i="4"/>
  <c r="Q17" i="4" s="1"/>
  <c r="O17" i="4"/>
  <c r="J26" i="4"/>
  <c r="K26" i="4" s="1"/>
  <c r="P26" i="4"/>
  <c r="Q26" i="4" s="1"/>
  <c r="I26" i="4"/>
  <c r="J22" i="4"/>
  <c r="K22" i="4" s="1"/>
  <c r="I22" i="4"/>
  <c r="J18" i="4"/>
  <c r="K18" i="4" s="1"/>
  <c r="P18" i="4"/>
  <c r="Q18" i="4" s="1"/>
  <c r="I18" i="4"/>
  <c r="I15" i="4"/>
  <c r="J15" i="4"/>
  <c r="K15" i="4" s="1"/>
  <c r="P15" i="4"/>
  <c r="Q15" i="4" s="1"/>
  <c r="P14" i="4"/>
  <c r="Q14" i="4" s="1"/>
  <c r="P20" i="4"/>
  <c r="Q20" i="4" s="1"/>
  <c r="J19" i="4"/>
  <c r="K19" i="4" s="1"/>
  <c r="P19" i="4"/>
  <c r="Q19" i="4" s="1"/>
  <c r="I19" i="4"/>
  <c r="J27" i="4"/>
  <c r="K27" i="4" s="1"/>
  <c r="I27" i="4"/>
  <c r="P27" i="4"/>
  <c r="Q27" i="4" s="1"/>
  <c r="I30" i="4"/>
  <c r="J30" i="4"/>
  <c r="K30" i="4" s="1"/>
  <c r="P30" i="4"/>
  <c r="Q30" i="4" s="1"/>
  <c r="P22" i="4"/>
  <c r="Q22" i="4" s="1"/>
  <c r="O22" i="4"/>
  <c r="P23" i="4"/>
  <c r="Q23" i="4" s="1"/>
  <c r="O23" i="4"/>
  <c r="I25" i="4"/>
  <c r="J25" i="4"/>
  <c r="K25" i="4" s="1"/>
  <c r="P25" i="4"/>
  <c r="Q25" i="4" s="1"/>
  <c r="J21" i="4"/>
  <c r="K21" i="4" s="1"/>
  <c r="I21" i="4"/>
  <c r="J17" i="4"/>
  <c r="K17" i="4" s="1"/>
  <c r="I17" i="4"/>
  <c r="P32" i="4"/>
  <c r="Q32" i="4" s="1"/>
  <c r="P24" i="4"/>
  <c r="Q24" i="4" s="1"/>
  <c r="P28" i="4"/>
  <c r="Q28" i="4" s="1"/>
  <c r="P31" i="4"/>
  <c r="Q31" i="4" s="1"/>
  <c r="R14" i="4" l="1"/>
  <c r="S14" i="4" s="1"/>
  <c r="R18" i="4"/>
  <c r="S18" i="4" s="1"/>
  <c r="R22" i="4"/>
  <c r="S22" i="4" s="1"/>
  <c r="R29" i="4"/>
  <c r="S29" i="4" s="1"/>
  <c r="R15" i="4"/>
  <c r="S15" i="4" s="1"/>
  <c r="R19" i="4"/>
  <c r="S19" i="4" s="1"/>
  <c r="T23" i="4"/>
  <c r="U23" i="4" s="1"/>
  <c r="T27" i="4"/>
  <c r="U27" i="4" s="1"/>
  <c r="T31" i="4"/>
  <c r="U31" i="4" s="1"/>
  <c r="T24" i="4"/>
  <c r="U24" i="4" s="1"/>
  <c r="T26" i="4"/>
  <c r="U26" i="4" s="1"/>
  <c r="T28" i="4"/>
  <c r="U28" i="4" s="1"/>
  <c r="T30" i="4"/>
  <c r="U30" i="4" s="1"/>
  <c r="T32" i="4"/>
  <c r="U32" i="4" s="1"/>
  <c r="R23" i="4"/>
  <c r="S23" i="4" s="1"/>
  <c r="T14" i="4"/>
  <c r="U14" i="4" s="1"/>
  <c r="T17" i="4"/>
  <c r="U17" i="4" s="1"/>
  <c r="T21" i="4"/>
  <c r="U21" i="4" s="1"/>
  <c r="T18" i="4"/>
  <c r="U18" i="4" s="1"/>
  <c r="R16" i="4"/>
  <c r="S16" i="4" s="1"/>
  <c r="R20" i="4"/>
  <c r="S20" i="4" s="1"/>
  <c r="R27" i="4"/>
  <c r="S27" i="4" s="1"/>
  <c r="R31" i="4"/>
  <c r="S31" i="4" s="1"/>
  <c r="T15" i="4"/>
  <c r="U15" i="4" s="1"/>
  <c r="T19" i="4"/>
  <c r="U19" i="4" s="1"/>
  <c r="T25" i="4"/>
  <c r="U25" i="4" s="1"/>
  <c r="T29" i="4"/>
  <c r="U29" i="4" s="1"/>
  <c r="R24" i="4"/>
  <c r="S24" i="4" s="1"/>
  <c r="R26" i="4"/>
  <c r="S26" i="4" s="1"/>
  <c r="R28" i="4"/>
  <c r="S28" i="4" s="1"/>
  <c r="R30" i="4"/>
  <c r="S30" i="4" s="1"/>
  <c r="R32" i="4"/>
  <c r="S32" i="4" s="1"/>
  <c r="R25" i="4"/>
  <c r="S25" i="4" s="1"/>
  <c r="T16" i="4"/>
  <c r="U16" i="4" s="1"/>
  <c r="R17" i="4"/>
  <c r="S17" i="4" s="1"/>
  <c r="R21" i="4"/>
  <c r="S21" i="4" s="1"/>
  <c r="T20" i="4"/>
  <c r="U20" i="4" s="1"/>
  <c r="T22" i="4"/>
  <c r="U22" i="4" s="1"/>
  <c r="U33" i="4" l="1"/>
  <c r="T8" i="4" s="1"/>
  <c r="R7" i="5"/>
  <c r="R6" i="5"/>
  <c r="R4" i="5"/>
  <c r="R5" i="5"/>
  <c r="R3" i="5"/>
  <c r="F16" i="5" l="1"/>
  <c r="G16" i="5" s="1"/>
  <c r="H16" i="5" s="1"/>
  <c r="C25" i="5"/>
  <c r="D25" i="5" s="1"/>
  <c r="L26" i="5"/>
  <c r="M26" i="5" s="1"/>
  <c r="N26" i="5" s="1"/>
  <c r="O26" i="5" s="1"/>
  <c r="C16" i="5"/>
  <c r="D16" i="5" s="1"/>
  <c r="F25" i="5"/>
  <c r="G25" i="5" s="1"/>
  <c r="H25" i="5" s="1"/>
  <c r="C30" i="5"/>
  <c r="D30" i="5" s="1"/>
  <c r="C20" i="5"/>
  <c r="D20" i="5" s="1"/>
  <c r="L28" i="5"/>
  <c r="M28" i="5" s="1"/>
  <c r="N28" i="5" s="1"/>
  <c r="O28" i="5" s="1"/>
  <c r="L16" i="5"/>
  <c r="M16" i="5" s="1"/>
  <c r="N16" i="5" s="1"/>
  <c r="O16" i="5" s="1"/>
  <c r="F17" i="5"/>
  <c r="G17" i="5" s="1"/>
  <c r="H17" i="5" s="1"/>
  <c r="C27" i="5"/>
  <c r="D27" i="5" s="1"/>
  <c r="C22" i="5"/>
  <c r="D22" i="5" s="1"/>
  <c r="C18" i="5"/>
  <c r="D18" i="5" s="1"/>
  <c r="F30" i="5"/>
  <c r="G30" i="5" s="1"/>
  <c r="H30" i="5" s="1"/>
  <c r="I30" i="5" s="1"/>
  <c r="L27" i="5"/>
  <c r="M27" i="5" s="1"/>
  <c r="N27" i="5" s="1"/>
  <c r="O27" i="5" s="1"/>
  <c r="L18" i="5"/>
  <c r="M18" i="5" s="1"/>
  <c r="N18" i="5" s="1"/>
  <c r="O18" i="5" s="1"/>
  <c r="L21" i="5"/>
  <c r="M21" i="5" s="1"/>
  <c r="N21" i="5" s="1"/>
  <c r="O21" i="5" s="1"/>
  <c r="F24" i="5"/>
  <c r="G24" i="5" s="1"/>
  <c r="H24" i="5" s="1"/>
  <c r="I24" i="5" s="1"/>
  <c r="I25" i="5"/>
  <c r="I17" i="5"/>
  <c r="I16" i="5"/>
  <c r="C15" i="5"/>
  <c r="D15" i="5" s="1"/>
  <c r="L15" i="5"/>
  <c r="M15" i="5" s="1"/>
  <c r="N15" i="5" s="1"/>
  <c r="O15" i="5" s="1"/>
  <c r="C14" i="5"/>
  <c r="D14" i="5" s="1"/>
  <c r="F14" i="5"/>
  <c r="G14" i="5" s="1"/>
  <c r="H14" i="5" s="1"/>
  <c r="L14" i="5"/>
  <c r="M14" i="5" s="1"/>
  <c r="N14" i="5" s="1"/>
  <c r="O14" i="5" s="1"/>
  <c r="F15" i="5"/>
  <c r="G15" i="5" s="1"/>
  <c r="H15" i="5" s="1"/>
  <c r="J15" i="5" s="1"/>
  <c r="K15" i="5" s="1"/>
  <c r="F18" i="5"/>
  <c r="G18" i="5" s="1"/>
  <c r="H18" i="5" s="1"/>
  <c r="P18" i="5" s="1"/>
  <c r="F19" i="5"/>
  <c r="G19" i="5" s="1"/>
  <c r="H19" i="5" s="1"/>
  <c r="F22" i="5"/>
  <c r="G22" i="5" s="1"/>
  <c r="H22" i="5" s="1"/>
  <c r="F23" i="5"/>
  <c r="G23" i="5" s="1"/>
  <c r="H23" i="5" s="1"/>
  <c r="F26" i="5"/>
  <c r="G26" i="5" s="1"/>
  <c r="H26" i="5" s="1"/>
  <c r="F27" i="5"/>
  <c r="G27" i="5" s="1"/>
  <c r="H27" i="5" s="1"/>
  <c r="J27" i="5" s="1"/>
  <c r="K27" i="5" s="1"/>
  <c r="L19" i="5"/>
  <c r="M19" i="5" s="1"/>
  <c r="N19" i="5" s="1"/>
  <c r="L20" i="5"/>
  <c r="M20" i="5" s="1"/>
  <c r="N20" i="5" s="1"/>
  <c r="L25" i="5"/>
  <c r="M25" i="5" s="1"/>
  <c r="N25" i="5" s="1"/>
  <c r="F29" i="5"/>
  <c r="G29" i="5" s="1"/>
  <c r="H29" i="5" s="1"/>
  <c r="L31" i="5"/>
  <c r="M31" i="5" s="1"/>
  <c r="N31" i="5" s="1"/>
  <c r="O31" i="5" s="1"/>
  <c r="F28" i="5"/>
  <c r="G28" i="5" s="1"/>
  <c r="H28" i="5" s="1"/>
  <c r="L30" i="5"/>
  <c r="M30" i="5" s="1"/>
  <c r="N30" i="5" s="1"/>
  <c r="O30" i="5" s="1"/>
  <c r="F32" i="5"/>
  <c r="G32" i="5" s="1"/>
  <c r="H32" i="5" s="1"/>
  <c r="C17" i="5"/>
  <c r="D17" i="5" s="1"/>
  <c r="C19" i="5"/>
  <c r="D19" i="5" s="1"/>
  <c r="C21" i="5"/>
  <c r="D21" i="5" s="1"/>
  <c r="C23" i="5"/>
  <c r="D23" i="5" s="1"/>
  <c r="R8" i="5"/>
  <c r="C32" i="5"/>
  <c r="D32" i="5" s="1"/>
  <c r="C28" i="5"/>
  <c r="D28" i="5" s="1"/>
  <c r="C26" i="5"/>
  <c r="D26" i="5" s="1"/>
  <c r="C31" i="5"/>
  <c r="D31" i="5" s="1"/>
  <c r="C29" i="5"/>
  <c r="D29" i="5" s="1"/>
  <c r="C24" i="5"/>
  <c r="D24" i="5" s="1"/>
  <c r="L32" i="5"/>
  <c r="M32" i="5" s="1"/>
  <c r="N32" i="5" s="1"/>
  <c r="O32" i="5" s="1"/>
  <c r="F31" i="5"/>
  <c r="G31" i="5" s="1"/>
  <c r="H31" i="5" s="1"/>
  <c r="L29" i="5"/>
  <c r="M29" i="5" s="1"/>
  <c r="N29" i="5" s="1"/>
  <c r="O29" i="5" s="1"/>
  <c r="L24" i="5"/>
  <c r="M24" i="5" s="1"/>
  <c r="N24" i="5" s="1"/>
  <c r="L23" i="5"/>
  <c r="M23" i="5" s="1"/>
  <c r="N23" i="5" s="1"/>
  <c r="O23" i="5" s="1"/>
  <c r="L22" i="5"/>
  <c r="M22" i="5" s="1"/>
  <c r="N22" i="5" s="1"/>
  <c r="O22" i="5" s="1"/>
  <c r="L17" i="5"/>
  <c r="M17" i="5" s="1"/>
  <c r="N17" i="5" s="1"/>
  <c r="F21" i="5"/>
  <c r="G21" i="5" s="1"/>
  <c r="H21" i="5" s="1"/>
  <c r="F20" i="5"/>
  <c r="G20" i="5" s="1"/>
  <c r="H20" i="5" s="1"/>
  <c r="R9" i="5"/>
  <c r="I27" i="5"/>
  <c r="P16" i="5" l="1"/>
  <c r="J20" i="5"/>
  <c r="K20" i="5" s="1"/>
  <c r="I20" i="5"/>
  <c r="P17" i="5"/>
  <c r="Q17" i="5" s="1"/>
  <c r="O17" i="5"/>
  <c r="P32" i="5"/>
  <c r="Q32" i="5" s="1"/>
  <c r="I32" i="5"/>
  <c r="J32" i="5"/>
  <c r="K32" i="5" s="1"/>
  <c r="P28" i="5"/>
  <c r="Q28" i="5" s="1"/>
  <c r="I28" i="5"/>
  <c r="J28" i="5"/>
  <c r="K28" i="5" s="1"/>
  <c r="P29" i="5"/>
  <c r="Q29" i="5" s="1"/>
  <c r="J29" i="5"/>
  <c r="K29" i="5" s="1"/>
  <c r="I29" i="5"/>
  <c r="P20" i="5"/>
  <c r="Q20" i="5" s="1"/>
  <c r="O20" i="5"/>
  <c r="J23" i="5"/>
  <c r="K23" i="5" s="1"/>
  <c r="P23" i="5"/>
  <c r="Q23" i="5" s="1"/>
  <c r="I23" i="5"/>
  <c r="J19" i="5"/>
  <c r="K19" i="5" s="1"/>
  <c r="I19" i="5"/>
  <c r="P15" i="5"/>
  <c r="Q15" i="5" s="1"/>
  <c r="I15" i="5"/>
  <c r="I14" i="5"/>
  <c r="J14" i="5"/>
  <c r="K14" i="5" s="1"/>
  <c r="D3" i="5"/>
  <c r="J16" i="5"/>
  <c r="K16" i="5" s="1"/>
  <c r="J24" i="5"/>
  <c r="K24" i="5" s="1"/>
  <c r="Q18" i="5"/>
  <c r="J30" i="5"/>
  <c r="K30" i="5" s="1"/>
  <c r="P14" i="5"/>
  <c r="Q14" i="5" s="1"/>
  <c r="P27" i="5"/>
  <c r="Q27" i="5" s="1"/>
  <c r="J21" i="5"/>
  <c r="K21" i="5" s="1"/>
  <c r="P21" i="5"/>
  <c r="Q21" i="5" s="1"/>
  <c r="I21" i="5"/>
  <c r="P24" i="5"/>
  <c r="Q24" i="5" s="1"/>
  <c r="O24" i="5"/>
  <c r="J31" i="5"/>
  <c r="K31" i="5" s="1"/>
  <c r="I31" i="5"/>
  <c r="P31" i="5"/>
  <c r="Q31" i="5" s="1"/>
  <c r="P25" i="5"/>
  <c r="Q25" i="5" s="1"/>
  <c r="O25" i="5"/>
  <c r="P19" i="5"/>
  <c r="Q19" i="5" s="1"/>
  <c r="O19" i="5"/>
  <c r="P26" i="5"/>
  <c r="Q26" i="5" s="1"/>
  <c r="J26" i="5"/>
  <c r="K26" i="5" s="1"/>
  <c r="I26" i="5"/>
  <c r="P22" i="5"/>
  <c r="Q22" i="5" s="1"/>
  <c r="I22" i="5"/>
  <c r="J22" i="5"/>
  <c r="K22" i="5" s="1"/>
  <c r="J18" i="5"/>
  <c r="K18" i="5" s="1"/>
  <c r="I18" i="5"/>
  <c r="Q16" i="5"/>
  <c r="P30" i="5"/>
  <c r="Q30" i="5" s="1"/>
  <c r="J17" i="5"/>
  <c r="K17" i="5" s="1"/>
  <c r="J25" i="5"/>
  <c r="K25" i="5" s="1"/>
  <c r="T4" i="5" l="1"/>
  <c r="T3" i="5"/>
  <c r="T7" i="5"/>
  <c r="T5" i="5"/>
  <c r="T6" i="5"/>
  <c r="T15" i="5" l="1"/>
  <c r="U15" i="5" s="1"/>
  <c r="R20" i="5"/>
  <c r="S20" i="5" s="1"/>
  <c r="R22" i="5"/>
  <c r="S22" i="5" s="1"/>
  <c r="T16" i="5"/>
  <c r="U16" i="5" s="1"/>
  <c r="R27" i="5"/>
  <c r="S27" i="5" s="1"/>
  <c r="R19" i="5"/>
  <c r="S19" i="5" s="1"/>
  <c r="R30" i="5"/>
  <c r="S30" i="5" s="1"/>
  <c r="R26" i="5"/>
  <c r="S26" i="5" s="1"/>
  <c r="T21" i="5"/>
  <c r="U21" i="5" s="1"/>
  <c r="T27" i="5"/>
  <c r="U27" i="5" s="1"/>
  <c r="T19" i="5"/>
  <c r="U19" i="5" s="1"/>
  <c r="T18" i="5"/>
  <c r="U18" i="5" s="1"/>
  <c r="T31" i="5"/>
  <c r="U31" i="5" s="1"/>
  <c r="T30" i="5"/>
  <c r="U30" i="5" s="1"/>
  <c r="R29" i="5"/>
  <c r="S29" i="5" s="1"/>
  <c r="T22" i="5"/>
  <c r="U22" i="5" s="1"/>
  <c r="T17" i="5"/>
  <c r="U17" i="5" s="1"/>
  <c r="T14" i="5"/>
  <c r="U14" i="5" s="1"/>
  <c r="T23" i="5"/>
  <c r="U23" i="5" s="1"/>
  <c r="R24" i="5"/>
  <c r="S24" i="5" s="1"/>
  <c r="R23" i="5"/>
  <c r="S23" i="5" s="1"/>
  <c r="T24" i="5"/>
  <c r="U24" i="5" s="1"/>
  <c r="R32" i="5"/>
  <c r="S32" i="5" s="1"/>
  <c r="R28" i="5"/>
  <c r="S28" i="5" s="1"/>
  <c r="T29" i="5"/>
  <c r="U29" i="5" s="1"/>
  <c r="T32" i="5"/>
  <c r="U32" i="5" s="1"/>
  <c r="T28" i="5"/>
  <c r="U28" i="5" s="1"/>
  <c r="R31" i="5"/>
  <c r="S31" i="5" s="1"/>
  <c r="R25" i="5"/>
  <c r="S25" i="5" s="1"/>
  <c r="T26" i="5"/>
  <c r="U26" i="5" s="1"/>
  <c r="R18" i="5"/>
  <c r="S18" i="5" s="1"/>
  <c r="R21" i="5"/>
  <c r="S21" i="5" s="1"/>
  <c r="R17" i="5"/>
  <c r="S17" i="5" s="1"/>
  <c r="R15" i="5"/>
  <c r="S15" i="5" s="1"/>
  <c r="R14" i="5"/>
  <c r="S14" i="5" s="1"/>
  <c r="T25" i="5"/>
  <c r="U25" i="5" s="1"/>
  <c r="T20" i="5"/>
  <c r="U20" i="5" s="1"/>
  <c r="R16" i="5"/>
  <c r="S16" i="5" s="1"/>
  <c r="U33" i="5" l="1"/>
  <c r="T8" i="5" s="1"/>
  <c r="R7" i="6"/>
  <c r="R6" i="6"/>
  <c r="R4" i="6"/>
  <c r="R5" i="6"/>
  <c r="L31" i="6" l="1"/>
  <c r="M31" i="6" s="1"/>
  <c r="N31" i="6" s="1"/>
  <c r="O31" i="6" s="1"/>
  <c r="F19" i="6"/>
  <c r="G19" i="6" s="1"/>
  <c r="H19" i="6" s="1"/>
  <c r="F25" i="6"/>
  <c r="G25" i="6" s="1"/>
  <c r="H25" i="6" s="1"/>
  <c r="C16" i="6"/>
  <c r="D16" i="6" s="1"/>
  <c r="F14" i="6"/>
  <c r="G14" i="6" s="1"/>
  <c r="H14" i="6" s="1"/>
  <c r="D3" i="6" s="1"/>
  <c r="F15" i="6"/>
  <c r="G15" i="6" s="1"/>
  <c r="H15" i="6" s="1"/>
  <c r="F16" i="6"/>
  <c r="G16" i="6" s="1"/>
  <c r="H16" i="6" s="1"/>
  <c r="J16" i="6" s="1"/>
  <c r="K16" i="6" s="1"/>
  <c r="C32" i="6"/>
  <c r="D32" i="6" s="1"/>
  <c r="R8" i="6"/>
  <c r="R9" i="6"/>
  <c r="C17" i="6"/>
  <c r="D17" i="6" s="1"/>
  <c r="C21" i="6"/>
  <c r="D21" i="6" s="1"/>
  <c r="F20" i="6"/>
  <c r="G20" i="6" s="1"/>
  <c r="H20" i="6" s="1"/>
  <c r="I20" i="6" s="1"/>
  <c r="C31" i="6"/>
  <c r="D31" i="6" s="1"/>
  <c r="F17" i="6"/>
  <c r="G17" i="6" s="1"/>
  <c r="H17" i="6" s="1"/>
  <c r="J17" i="6" s="1"/>
  <c r="K17" i="6" s="1"/>
  <c r="C24" i="6"/>
  <c r="D24" i="6" s="1"/>
  <c r="F31" i="6"/>
  <c r="G31" i="6" s="1"/>
  <c r="H31" i="6" s="1"/>
  <c r="J31" i="6" s="1"/>
  <c r="K31" i="6" s="1"/>
  <c r="I17" i="6"/>
  <c r="I16" i="6"/>
  <c r="I25" i="6"/>
  <c r="J14" i="6"/>
  <c r="K14" i="6" s="1"/>
  <c r="F32" i="6"/>
  <c r="G32" i="6" s="1"/>
  <c r="H32" i="6" s="1"/>
  <c r="I32" i="6" s="1"/>
  <c r="L32" i="6"/>
  <c r="M32" i="6" s="1"/>
  <c r="N32" i="6" s="1"/>
  <c r="C30" i="6"/>
  <c r="D30" i="6" s="1"/>
  <c r="F28" i="6"/>
  <c r="G28" i="6" s="1"/>
  <c r="H28" i="6" s="1"/>
  <c r="L28" i="6"/>
  <c r="M28" i="6" s="1"/>
  <c r="N28" i="6" s="1"/>
  <c r="O28" i="6" s="1"/>
  <c r="L29" i="6"/>
  <c r="M29" i="6" s="1"/>
  <c r="N29" i="6" s="1"/>
  <c r="O29" i="6" s="1"/>
  <c r="C29" i="6"/>
  <c r="D29" i="6" s="1"/>
  <c r="F27" i="6"/>
  <c r="G27" i="6" s="1"/>
  <c r="H27" i="6" s="1"/>
  <c r="L22" i="6"/>
  <c r="M22" i="6" s="1"/>
  <c r="N22" i="6" s="1"/>
  <c r="C20" i="6"/>
  <c r="D20" i="6" s="1"/>
  <c r="F18" i="6"/>
  <c r="G18" i="6" s="1"/>
  <c r="H18" i="6" s="1"/>
  <c r="I18" i="6" s="1"/>
  <c r="L16" i="6"/>
  <c r="M16" i="6" s="1"/>
  <c r="N16" i="6" s="1"/>
  <c r="O16" i="6" s="1"/>
  <c r="C23" i="6"/>
  <c r="D23" i="6" s="1"/>
  <c r="F21" i="6"/>
  <c r="G21" i="6" s="1"/>
  <c r="H21" i="6" s="1"/>
  <c r="L21" i="6"/>
  <c r="M21" i="6" s="1"/>
  <c r="N21" i="6" s="1"/>
  <c r="L19" i="6"/>
  <c r="M19" i="6" s="1"/>
  <c r="N19" i="6" s="1"/>
  <c r="O19" i="6" s="1"/>
  <c r="L17" i="6"/>
  <c r="M17" i="6" s="1"/>
  <c r="N17" i="6" s="1"/>
  <c r="O17" i="6" s="1"/>
  <c r="L15" i="6"/>
  <c r="M15" i="6" s="1"/>
  <c r="N15" i="6" s="1"/>
  <c r="O15" i="6" s="1"/>
  <c r="L14" i="6"/>
  <c r="M14" i="6" s="1"/>
  <c r="N14" i="6" s="1"/>
  <c r="O14" i="6" s="1"/>
  <c r="C14" i="6"/>
  <c r="D14" i="6" s="1"/>
  <c r="C15" i="6"/>
  <c r="D15" i="6" s="1"/>
  <c r="C28" i="6"/>
  <c r="D28" i="6" s="1"/>
  <c r="F26" i="6"/>
  <c r="G26" i="6" s="1"/>
  <c r="H26" i="6" s="1"/>
  <c r="F23" i="6"/>
  <c r="G23" i="6" s="1"/>
  <c r="H23" i="6" s="1"/>
  <c r="F24" i="6"/>
  <c r="G24" i="6" s="1"/>
  <c r="H24" i="6" s="1"/>
  <c r="C18" i="6"/>
  <c r="D18" i="6" s="1"/>
  <c r="C22" i="6"/>
  <c r="D22" i="6" s="1"/>
  <c r="L24" i="6"/>
  <c r="M24" i="6" s="1"/>
  <c r="N24" i="6" s="1"/>
  <c r="O24" i="6" s="1"/>
  <c r="C27" i="6"/>
  <c r="D27" i="6" s="1"/>
  <c r="F29" i="6"/>
  <c r="G29" i="6" s="1"/>
  <c r="H29" i="6" s="1"/>
  <c r="P29" i="6" s="1"/>
  <c r="Q29" i="6" s="1"/>
  <c r="F30" i="6"/>
  <c r="G30" i="6" s="1"/>
  <c r="H30" i="6" s="1"/>
  <c r="C19" i="6"/>
  <c r="D19" i="6" s="1"/>
  <c r="L23" i="6"/>
  <c r="M23" i="6" s="1"/>
  <c r="N23" i="6" s="1"/>
  <c r="O23" i="6" s="1"/>
  <c r="L18" i="6"/>
  <c r="M18" i="6" s="1"/>
  <c r="N18" i="6" s="1"/>
  <c r="O18" i="6" s="1"/>
  <c r="L20" i="6"/>
  <c r="M20" i="6" s="1"/>
  <c r="N20" i="6" s="1"/>
  <c r="O20" i="6" s="1"/>
  <c r="F22" i="6"/>
  <c r="G22" i="6" s="1"/>
  <c r="H22" i="6" s="1"/>
  <c r="I22" i="6" s="1"/>
  <c r="C25" i="6"/>
  <c r="D25" i="6" s="1"/>
  <c r="L25" i="6"/>
  <c r="M25" i="6" s="1"/>
  <c r="N25" i="6" s="1"/>
  <c r="O25" i="6" s="1"/>
  <c r="L27" i="6"/>
  <c r="M27" i="6" s="1"/>
  <c r="N27" i="6" s="1"/>
  <c r="C26" i="6"/>
  <c r="D26" i="6" s="1"/>
  <c r="L26" i="6"/>
  <c r="M26" i="6" s="1"/>
  <c r="N26" i="6" s="1"/>
  <c r="O26" i="6" s="1"/>
  <c r="L30" i="6"/>
  <c r="M30" i="6" s="1"/>
  <c r="N30" i="6" s="1"/>
  <c r="O30" i="6" s="1"/>
  <c r="I19" i="6"/>
  <c r="I14" i="6"/>
  <c r="J32" i="6" l="1"/>
  <c r="K32" i="6" s="1"/>
  <c r="J25" i="6"/>
  <c r="K25" i="6" s="1"/>
  <c r="J18" i="6"/>
  <c r="K18" i="6" s="1"/>
  <c r="J30" i="6"/>
  <c r="K30" i="6" s="1"/>
  <c r="J26" i="6"/>
  <c r="K26" i="6" s="1"/>
  <c r="P31" i="6"/>
  <c r="Q31" i="6" s="1"/>
  <c r="J20" i="6"/>
  <c r="K20" i="6" s="1"/>
  <c r="J15" i="6"/>
  <c r="K15" i="6" s="1"/>
  <c r="P19" i="6"/>
  <c r="Q19" i="6" s="1"/>
  <c r="J29" i="6"/>
  <c r="K29" i="6" s="1"/>
  <c r="J19" i="6"/>
  <c r="K19" i="6" s="1"/>
  <c r="I15" i="6"/>
  <c r="P17" i="6"/>
  <c r="Q17" i="6" s="1"/>
  <c r="P14" i="6"/>
  <c r="Q14" i="6" s="1"/>
  <c r="I31" i="6"/>
  <c r="P18" i="6"/>
  <c r="Q18" i="6" s="1"/>
  <c r="I29" i="6"/>
  <c r="I23" i="6"/>
  <c r="J23" i="6"/>
  <c r="K23" i="6" s="1"/>
  <c r="P23" i="6"/>
  <c r="Q23" i="6" s="1"/>
  <c r="J21" i="6"/>
  <c r="K21" i="6" s="1"/>
  <c r="I21" i="6"/>
  <c r="J27" i="6"/>
  <c r="K27" i="6" s="1"/>
  <c r="I27" i="6"/>
  <c r="I28" i="6"/>
  <c r="J28" i="6"/>
  <c r="K28" i="6" s="1"/>
  <c r="P32" i="6"/>
  <c r="Q32" i="6" s="1"/>
  <c r="O32" i="6"/>
  <c r="P25" i="6"/>
  <c r="Q25" i="6" s="1"/>
  <c r="P15" i="6"/>
  <c r="Q15" i="6" s="1"/>
  <c r="P28" i="6"/>
  <c r="Q28" i="6" s="1"/>
  <c r="P27" i="6"/>
  <c r="Q27" i="6" s="1"/>
  <c r="O27" i="6"/>
  <c r="I30" i="6"/>
  <c r="P30" i="6"/>
  <c r="Q30" i="6" s="1"/>
  <c r="P24" i="6"/>
  <c r="Q24" i="6" s="1"/>
  <c r="J24" i="6"/>
  <c r="K24" i="6" s="1"/>
  <c r="I24" i="6"/>
  <c r="P26" i="6"/>
  <c r="Q26" i="6" s="1"/>
  <c r="I26" i="6"/>
  <c r="P21" i="6"/>
  <c r="Q21" i="6" s="1"/>
  <c r="O21" i="6"/>
  <c r="P22" i="6"/>
  <c r="Q22" i="6" s="1"/>
  <c r="O22" i="6"/>
  <c r="J22" i="6"/>
  <c r="K22" i="6" s="1"/>
  <c r="P16" i="6"/>
  <c r="Q16" i="6" s="1"/>
  <c r="P20" i="6"/>
  <c r="Q20" i="6" s="1"/>
  <c r="T6" i="6"/>
  <c r="T4" i="6" l="1"/>
  <c r="T7" i="6"/>
  <c r="T3" i="6"/>
  <c r="T5" i="6"/>
  <c r="R14" i="6" l="1"/>
  <c r="S14" i="6" s="1"/>
  <c r="R26" i="6"/>
  <c r="S26" i="6" s="1"/>
  <c r="R22" i="6"/>
  <c r="S22" i="6" s="1"/>
  <c r="T20" i="6"/>
  <c r="U20" i="6" s="1"/>
  <c r="T19" i="6"/>
  <c r="U19" i="6" s="1"/>
  <c r="T30" i="6"/>
  <c r="U30" i="6" s="1"/>
  <c r="R29" i="6"/>
  <c r="S29" i="6" s="1"/>
  <c r="T25" i="6"/>
  <c r="U25" i="6" s="1"/>
  <c r="R16" i="6"/>
  <c r="S16" i="6" s="1"/>
  <c r="T15" i="6"/>
  <c r="U15" i="6" s="1"/>
  <c r="T32" i="6"/>
  <c r="U32" i="6" s="1"/>
  <c r="T28" i="6"/>
  <c r="U28" i="6" s="1"/>
  <c r="R31" i="6"/>
  <c r="S31" i="6" s="1"/>
  <c r="R25" i="6"/>
  <c r="S25" i="6" s="1"/>
  <c r="T27" i="6"/>
  <c r="U27" i="6" s="1"/>
  <c r="T23" i="6"/>
  <c r="U23" i="6" s="1"/>
  <c r="R18" i="6"/>
  <c r="S18" i="6" s="1"/>
  <c r="T21" i="6"/>
  <c r="U21" i="6" s="1"/>
  <c r="T17" i="6"/>
  <c r="U17" i="6" s="1"/>
  <c r="T14" i="6"/>
  <c r="U14" i="6" s="1"/>
  <c r="R32" i="6"/>
  <c r="S32" i="6" s="1"/>
  <c r="R30" i="6"/>
  <c r="S30" i="6" s="1"/>
  <c r="R28" i="6"/>
  <c r="S28" i="6" s="1"/>
  <c r="T31" i="6"/>
  <c r="U31" i="6" s="1"/>
  <c r="T29" i="6"/>
  <c r="U29" i="6" s="1"/>
  <c r="R27" i="6"/>
  <c r="S27" i="6" s="1"/>
  <c r="R23" i="6"/>
  <c r="S23" i="6" s="1"/>
  <c r="R20" i="6"/>
  <c r="S20" i="6" s="1"/>
  <c r="T26" i="6"/>
  <c r="U26" i="6" s="1"/>
  <c r="T24" i="6"/>
  <c r="U24" i="6" s="1"/>
  <c r="T22" i="6"/>
  <c r="U22" i="6" s="1"/>
  <c r="T18" i="6"/>
  <c r="U18" i="6" s="1"/>
  <c r="T16" i="6"/>
  <c r="U16" i="6" s="1"/>
  <c r="R24" i="6"/>
  <c r="S24" i="6" s="1"/>
  <c r="R21" i="6"/>
  <c r="S21" i="6" s="1"/>
  <c r="R19" i="6"/>
  <c r="S19" i="6" s="1"/>
  <c r="R17" i="6"/>
  <c r="S17" i="6" s="1"/>
  <c r="R15" i="6"/>
  <c r="S15" i="6" s="1"/>
  <c r="U33" i="6" l="1"/>
  <c r="T8" i="6" s="1"/>
  <c r="R7" i="8"/>
  <c r="R6" i="8"/>
  <c r="R4" i="8"/>
  <c r="R5" i="8"/>
  <c r="R3" i="8"/>
  <c r="L14" i="8" l="1"/>
  <c r="M14" i="8" s="1"/>
  <c r="N14" i="8" s="1"/>
  <c r="O14" i="8" s="1"/>
  <c r="C31" i="8"/>
  <c r="D31" i="8" s="1"/>
  <c r="C25" i="8"/>
  <c r="D25" i="8" s="1"/>
  <c r="F30" i="8"/>
  <c r="G30" i="8" s="1"/>
  <c r="H30" i="8" s="1"/>
  <c r="F29" i="8"/>
  <c r="G29" i="8" s="1"/>
  <c r="H29" i="8" s="1"/>
  <c r="L18" i="8"/>
  <c r="M18" i="8" s="1"/>
  <c r="N18" i="8" s="1"/>
  <c r="O18" i="8" s="1"/>
  <c r="F23" i="8"/>
  <c r="G23" i="8" s="1"/>
  <c r="H23" i="8" s="1"/>
  <c r="I23" i="8" s="1"/>
  <c r="F15" i="8"/>
  <c r="G15" i="8" s="1"/>
  <c r="H15" i="8" s="1"/>
  <c r="R8" i="8"/>
  <c r="C27" i="8"/>
  <c r="D27" i="8" s="1"/>
  <c r="C16" i="8"/>
  <c r="D16" i="8" s="1"/>
  <c r="L28" i="8"/>
  <c r="M28" i="8" s="1"/>
  <c r="N28" i="8" s="1"/>
  <c r="O28" i="8" s="1"/>
  <c r="L24" i="8"/>
  <c r="M24" i="8" s="1"/>
  <c r="N24" i="8" s="1"/>
  <c r="O24" i="8" s="1"/>
  <c r="L17" i="8"/>
  <c r="M17" i="8" s="1"/>
  <c r="N17" i="8" s="1"/>
  <c r="O17" i="8" s="1"/>
  <c r="F22" i="8"/>
  <c r="G22" i="8" s="1"/>
  <c r="H22" i="8" s="1"/>
  <c r="I30" i="8"/>
  <c r="I29" i="8"/>
  <c r="I15" i="8"/>
  <c r="I22" i="8"/>
  <c r="R9" i="8"/>
  <c r="F14" i="8"/>
  <c r="G14" i="8" s="1"/>
  <c r="H14" i="8" s="1"/>
  <c r="F16" i="8"/>
  <c r="G16" i="8" s="1"/>
  <c r="H16" i="8" s="1"/>
  <c r="F17" i="8"/>
  <c r="G17" i="8" s="1"/>
  <c r="H17" i="8" s="1"/>
  <c r="F20" i="8"/>
  <c r="G20" i="8" s="1"/>
  <c r="H20" i="8" s="1"/>
  <c r="F21" i="8"/>
  <c r="G21" i="8" s="1"/>
  <c r="H21" i="8" s="1"/>
  <c r="F24" i="8"/>
  <c r="G24" i="8" s="1"/>
  <c r="H24" i="8" s="1"/>
  <c r="F25" i="8"/>
  <c r="G25" i="8" s="1"/>
  <c r="H25" i="8" s="1"/>
  <c r="L15" i="8"/>
  <c r="M15" i="8" s="1"/>
  <c r="N15" i="8" s="1"/>
  <c r="L19" i="8"/>
  <c r="M19" i="8" s="1"/>
  <c r="N19" i="8" s="1"/>
  <c r="L16" i="8"/>
  <c r="M16" i="8" s="1"/>
  <c r="N16" i="8" s="1"/>
  <c r="P16" i="8" s="1"/>
  <c r="L20" i="8"/>
  <c r="M20" i="8" s="1"/>
  <c r="N20" i="8" s="1"/>
  <c r="L23" i="8"/>
  <c r="M23" i="8" s="1"/>
  <c r="N23" i="8" s="1"/>
  <c r="L25" i="8"/>
  <c r="M25" i="8" s="1"/>
  <c r="N25" i="8" s="1"/>
  <c r="L27" i="8"/>
  <c r="M27" i="8" s="1"/>
  <c r="N27" i="8" s="1"/>
  <c r="L29" i="8"/>
  <c r="M29" i="8" s="1"/>
  <c r="N29" i="8" s="1"/>
  <c r="O29" i="8" s="1"/>
  <c r="F31" i="8"/>
  <c r="G31" i="8" s="1"/>
  <c r="H31" i="8" s="1"/>
  <c r="F28" i="8"/>
  <c r="G28" i="8" s="1"/>
  <c r="H28" i="8" s="1"/>
  <c r="L30" i="8"/>
  <c r="M30" i="8" s="1"/>
  <c r="N30" i="8" s="1"/>
  <c r="L32" i="8"/>
  <c r="M32" i="8" s="1"/>
  <c r="N32" i="8" s="1"/>
  <c r="O32" i="8" s="1"/>
  <c r="C17" i="8"/>
  <c r="D17" i="8" s="1"/>
  <c r="C19" i="8"/>
  <c r="D19" i="8" s="1"/>
  <c r="C21" i="8"/>
  <c r="D21" i="8" s="1"/>
  <c r="C23" i="8"/>
  <c r="D23" i="8" s="1"/>
  <c r="C18" i="8"/>
  <c r="D18" i="8" s="1"/>
  <c r="C24" i="8"/>
  <c r="D24" i="8" s="1"/>
  <c r="C32" i="8"/>
  <c r="D32" i="8" s="1"/>
  <c r="C30" i="8"/>
  <c r="D30" i="8" s="1"/>
  <c r="C28" i="8"/>
  <c r="D28" i="8" s="1"/>
  <c r="C26" i="8"/>
  <c r="D26" i="8" s="1"/>
  <c r="C29" i="8"/>
  <c r="D29" i="8" s="1"/>
  <c r="C22" i="8"/>
  <c r="D22" i="8" s="1"/>
  <c r="C20" i="8"/>
  <c r="D20" i="8" s="1"/>
  <c r="F32" i="8"/>
  <c r="G32" i="8" s="1"/>
  <c r="H32" i="8" s="1"/>
  <c r="L31" i="8"/>
  <c r="M31" i="8" s="1"/>
  <c r="N31" i="8" s="1"/>
  <c r="L26" i="8"/>
  <c r="M26" i="8" s="1"/>
  <c r="N26" i="8" s="1"/>
  <c r="L22" i="8"/>
  <c r="M22" i="8" s="1"/>
  <c r="N22" i="8" s="1"/>
  <c r="L21" i="8"/>
  <c r="M21" i="8" s="1"/>
  <c r="N21" i="8" s="1"/>
  <c r="F27" i="8"/>
  <c r="G27" i="8" s="1"/>
  <c r="H27" i="8" s="1"/>
  <c r="F26" i="8"/>
  <c r="G26" i="8" s="1"/>
  <c r="H26" i="8" s="1"/>
  <c r="F19" i="8"/>
  <c r="G19" i="8" s="1"/>
  <c r="H19" i="8" s="1"/>
  <c r="F18" i="8"/>
  <c r="G18" i="8" s="1"/>
  <c r="H18" i="8" s="1"/>
  <c r="C15" i="8"/>
  <c r="D15" i="8" s="1"/>
  <c r="C14" i="8"/>
  <c r="D14" i="8" s="1"/>
  <c r="O22" i="8"/>
  <c r="O16" i="8"/>
  <c r="J14" i="8"/>
  <c r="K14" i="8" s="1"/>
  <c r="P22" i="8" l="1"/>
  <c r="Q22" i="8" s="1"/>
  <c r="J18" i="8"/>
  <c r="K18" i="8" s="1"/>
  <c r="I18" i="8"/>
  <c r="J26" i="8"/>
  <c r="K26" i="8" s="1"/>
  <c r="I26" i="8"/>
  <c r="P21" i="8"/>
  <c r="Q21" i="8" s="1"/>
  <c r="O21" i="8"/>
  <c r="P26" i="8"/>
  <c r="Q26" i="8" s="1"/>
  <c r="O26" i="8"/>
  <c r="I32" i="8"/>
  <c r="P32" i="8"/>
  <c r="Q32" i="8" s="1"/>
  <c r="J32" i="8"/>
  <c r="K32" i="8" s="1"/>
  <c r="P28" i="8"/>
  <c r="Q28" i="8" s="1"/>
  <c r="I28" i="8"/>
  <c r="J28" i="8"/>
  <c r="K28" i="8" s="1"/>
  <c r="P25" i="8"/>
  <c r="Q25" i="8" s="1"/>
  <c r="O25" i="8"/>
  <c r="P20" i="8"/>
  <c r="Q20" i="8" s="1"/>
  <c r="O20" i="8"/>
  <c r="P19" i="8"/>
  <c r="Q19" i="8" s="1"/>
  <c r="O19" i="8"/>
  <c r="J25" i="8"/>
  <c r="K25" i="8" s="1"/>
  <c r="I25" i="8"/>
  <c r="J21" i="8"/>
  <c r="K21" i="8" s="1"/>
  <c r="I21" i="8"/>
  <c r="J17" i="8"/>
  <c r="K17" i="8" s="1"/>
  <c r="I17" i="8"/>
  <c r="P14" i="8"/>
  <c r="Q14" i="8" s="1"/>
  <c r="D3" i="8"/>
  <c r="P18" i="8"/>
  <c r="Q18" i="8" s="1"/>
  <c r="J29" i="8"/>
  <c r="K29" i="8" s="1"/>
  <c r="J30" i="8"/>
  <c r="K30" i="8" s="1"/>
  <c r="I14" i="8"/>
  <c r="J19" i="8"/>
  <c r="K19" i="8" s="1"/>
  <c r="I19" i="8"/>
  <c r="J27" i="8"/>
  <c r="K27" i="8" s="1"/>
  <c r="I27" i="8"/>
  <c r="P31" i="8"/>
  <c r="Q31" i="8" s="1"/>
  <c r="O31" i="8"/>
  <c r="P30" i="8"/>
  <c r="Q30" i="8" s="1"/>
  <c r="O30" i="8"/>
  <c r="I31" i="8"/>
  <c r="J31" i="8"/>
  <c r="K31" i="8" s="1"/>
  <c r="P27" i="8"/>
  <c r="Q27" i="8" s="1"/>
  <c r="O27" i="8"/>
  <c r="P23" i="8"/>
  <c r="Q23" i="8" s="1"/>
  <c r="O23" i="8"/>
  <c r="Q16" i="8"/>
  <c r="P15" i="8"/>
  <c r="Q15" i="8" s="1"/>
  <c r="O15" i="8"/>
  <c r="I24" i="8"/>
  <c r="J24" i="8"/>
  <c r="K24" i="8" s="1"/>
  <c r="J20" i="8"/>
  <c r="K20" i="8" s="1"/>
  <c r="I20" i="8"/>
  <c r="J16" i="8"/>
  <c r="K16" i="8" s="1"/>
  <c r="I16" i="8"/>
  <c r="J22" i="8"/>
  <c r="K22" i="8" s="1"/>
  <c r="P17" i="8"/>
  <c r="Q17" i="8" s="1"/>
  <c r="P24" i="8"/>
  <c r="Q24" i="8" s="1"/>
  <c r="J15" i="8"/>
  <c r="K15" i="8" s="1"/>
  <c r="J23" i="8"/>
  <c r="K23" i="8" s="1"/>
  <c r="P29" i="8"/>
  <c r="Q29" i="8" s="1"/>
  <c r="T7" i="8" l="1"/>
  <c r="T6" i="8"/>
  <c r="T4" i="8"/>
  <c r="T5" i="8"/>
  <c r="T3" i="8"/>
  <c r="R17" i="8" l="1"/>
  <c r="S17" i="8" s="1"/>
  <c r="R21" i="8"/>
  <c r="S21" i="8" s="1"/>
  <c r="R18" i="8"/>
  <c r="S18" i="8" s="1"/>
  <c r="T22" i="8"/>
  <c r="U22" i="8" s="1"/>
  <c r="T26" i="8"/>
  <c r="U26" i="8" s="1"/>
  <c r="R23" i="8"/>
  <c r="S23" i="8" s="1"/>
  <c r="R27" i="8"/>
  <c r="S27" i="8" s="1"/>
  <c r="R26" i="8"/>
  <c r="S26" i="8" s="1"/>
  <c r="R32" i="8"/>
  <c r="S32" i="8" s="1"/>
  <c r="R14" i="8"/>
  <c r="S14" i="8" s="1"/>
  <c r="T15" i="8"/>
  <c r="U15" i="8" s="1"/>
  <c r="T19" i="8"/>
  <c r="U19" i="8" s="1"/>
  <c r="T14" i="8"/>
  <c r="U14" i="8" s="1"/>
  <c r="T16" i="8"/>
  <c r="U16" i="8" s="1"/>
  <c r="T23" i="8"/>
  <c r="U23" i="8" s="1"/>
  <c r="T27" i="8"/>
  <c r="U27" i="8" s="1"/>
  <c r="R29" i="8"/>
  <c r="S29" i="8" s="1"/>
  <c r="T31" i="8"/>
  <c r="U31" i="8" s="1"/>
  <c r="R30" i="8"/>
  <c r="S30" i="8" s="1"/>
  <c r="T17" i="8"/>
  <c r="U17" i="8" s="1"/>
  <c r="T21" i="8"/>
  <c r="U21" i="8" s="1"/>
  <c r="T18" i="8"/>
  <c r="U18" i="8" s="1"/>
  <c r="T24" i="8"/>
  <c r="U24" i="8" s="1"/>
  <c r="R20" i="8"/>
  <c r="S20" i="8" s="1"/>
  <c r="R25" i="8"/>
  <c r="S25" i="8" s="1"/>
  <c r="T29" i="8"/>
  <c r="U29" i="8" s="1"/>
  <c r="T28" i="8"/>
  <c r="U28" i="8" s="1"/>
  <c r="T32" i="8"/>
  <c r="U32" i="8" s="1"/>
  <c r="R15" i="8"/>
  <c r="S15" i="8" s="1"/>
  <c r="R19" i="8"/>
  <c r="S19" i="8" s="1"/>
  <c r="R24" i="8"/>
  <c r="S24" i="8" s="1"/>
  <c r="R16" i="8"/>
  <c r="S16" i="8" s="1"/>
  <c r="T20" i="8"/>
  <c r="U20" i="8" s="1"/>
  <c r="T25" i="8"/>
  <c r="U25" i="8" s="1"/>
  <c r="R22" i="8"/>
  <c r="S22" i="8" s="1"/>
  <c r="R31" i="8"/>
  <c r="S31" i="8" s="1"/>
  <c r="R28" i="8"/>
  <c r="S28" i="8" s="1"/>
  <c r="T30" i="8"/>
  <c r="U30" i="8" s="1"/>
  <c r="U33" i="8" l="1"/>
  <c r="T8" i="8" s="1"/>
  <c r="R7" i="9"/>
  <c r="R6" i="9"/>
  <c r="R4" i="9"/>
  <c r="C27" i="9" s="1"/>
  <c r="D27" i="9" s="1"/>
  <c r="R5" i="9"/>
  <c r="F22" i="9" l="1"/>
  <c r="G22" i="9" s="1"/>
  <c r="H22" i="9" s="1"/>
  <c r="P22" i="9" s="1"/>
  <c r="Q22" i="9" s="1"/>
  <c r="L27" i="9"/>
  <c r="M27" i="9" s="1"/>
  <c r="N27" i="9" s="1"/>
  <c r="O27" i="9" s="1"/>
  <c r="F15" i="9"/>
  <c r="G15" i="9" s="1"/>
  <c r="H15" i="9" s="1"/>
  <c r="I15" i="9" s="1"/>
  <c r="L17" i="9"/>
  <c r="M17" i="9" s="1"/>
  <c r="N17" i="9" s="1"/>
  <c r="O17" i="9" s="1"/>
  <c r="L30" i="9"/>
  <c r="M30" i="9" s="1"/>
  <c r="N30" i="9" s="1"/>
  <c r="O30" i="9" s="1"/>
  <c r="F21" i="9"/>
  <c r="G21" i="9" s="1"/>
  <c r="H21" i="9" s="1"/>
  <c r="I21" i="9" s="1"/>
  <c r="C20" i="9"/>
  <c r="D20" i="9" s="1"/>
  <c r="L21" i="9"/>
  <c r="M21" i="9" s="1"/>
  <c r="N21" i="9" s="1"/>
  <c r="O21" i="9" s="1"/>
  <c r="F32" i="9"/>
  <c r="G32" i="9" s="1"/>
  <c r="H32" i="9" s="1"/>
  <c r="I32" i="9" s="1"/>
  <c r="L26" i="9"/>
  <c r="M26" i="9" s="1"/>
  <c r="N26" i="9" s="1"/>
  <c r="O26" i="9" s="1"/>
  <c r="F14" i="9"/>
  <c r="G14" i="9" s="1"/>
  <c r="H14" i="9" s="1"/>
  <c r="F16" i="9"/>
  <c r="G16" i="9" s="1"/>
  <c r="H16" i="9" s="1"/>
  <c r="F19" i="9"/>
  <c r="G19" i="9" s="1"/>
  <c r="H19" i="9" s="1"/>
  <c r="F20" i="9"/>
  <c r="G20" i="9" s="1"/>
  <c r="H20" i="9" s="1"/>
  <c r="F23" i="9"/>
  <c r="G23" i="9" s="1"/>
  <c r="H23" i="9" s="1"/>
  <c r="F24" i="9"/>
  <c r="G24" i="9" s="1"/>
  <c r="H24" i="9" s="1"/>
  <c r="F27" i="9"/>
  <c r="G27" i="9" s="1"/>
  <c r="H27" i="9" s="1"/>
  <c r="L24" i="9"/>
  <c r="M24" i="9" s="1"/>
  <c r="N24" i="9" s="1"/>
  <c r="O24" i="9" s="1"/>
  <c r="F28" i="9"/>
  <c r="G28" i="9" s="1"/>
  <c r="H28" i="9" s="1"/>
  <c r="J28" i="9" s="1"/>
  <c r="K28" i="9" s="1"/>
  <c r="F30" i="9"/>
  <c r="G30" i="9" s="1"/>
  <c r="H30" i="9" s="1"/>
  <c r="L32" i="9"/>
  <c r="M32" i="9" s="1"/>
  <c r="N32" i="9" s="1"/>
  <c r="L25" i="9"/>
  <c r="M25" i="9" s="1"/>
  <c r="N25" i="9" s="1"/>
  <c r="F29" i="9"/>
  <c r="G29" i="9" s="1"/>
  <c r="H29" i="9" s="1"/>
  <c r="L31" i="9"/>
  <c r="M31" i="9" s="1"/>
  <c r="N31" i="9" s="1"/>
  <c r="O31" i="9" s="1"/>
  <c r="L22" i="9"/>
  <c r="M22" i="9" s="1"/>
  <c r="N22" i="9" s="1"/>
  <c r="O22" i="9" s="1"/>
  <c r="L20" i="9"/>
  <c r="M20" i="9" s="1"/>
  <c r="N20" i="9" s="1"/>
  <c r="L18" i="9"/>
  <c r="M18" i="9" s="1"/>
  <c r="N18" i="9" s="1"/>
  <c r="O18" i="9" s="1"/>
  <c r="L16" i="9"/>
  <c r="M16" i="9" s="1"/>
  <c r="N16" i="9" s="1"/>
  <c r="L14" i="9"/>
  <c r="M14" i="9" s="1"/>
  <c r="N14" i="9" s="1"/>
  <c r="O14" i="9" s="1"/>
  <c r="C29" i="9"/>
  <c r="D29" i="9" s="1"/>
  <c r="C25" i="9"/>
  <c r="D25" i="9" s="1"/>
  <c r="C32" i="9"/>
  <c r="D32" i="9" s="1"/>
  <c r="C30" i="9"/>
  <c r="D30" i="9" s="1"/>
  <c r="C28" i="9"/>
  <c r="D28" i="9" s="1"/>
  <c r="C26" i="9"/>
  <c r="D26" i="9" s="1"/>
  <c r="C24" i="9"/>
  <c r="D24" i="9" s="1"/>
  <c r="C16" i="9"/>
  <c r="D16" i="9" s="1"/>
  <c r="R9" i="9"/>
  <c r="C15" i="9"/>
  <c r="D15" i="9" s="1"/>
  <c r="C17" i="9"/>
  <c r="D17" i="9" s="1"/>
  <c r="C19" i="9"/>
  <c r="D19" i="9" s="1"/>
  <c r="C21" i="9"/>
  <c r="D21" i="9" s="1"/>
  <c r="C23" i="9"/>
  <c r="D23" i="9" s="1"/>
  <c r="C14" i="9"/>
  <c r="D14" i="9" s="1"/>
  <c r="C18" i="9"/>
  <c r="D18" i="9" s="1"/>
  <c r="C22" i="9"/>
  <c r="D22" i="9" s="1"/>
  <c r="C31" i="9"/>
  <c r="D31" i="9" s="1"/>
  <c r="R8" i="9"/>
  <c r="L15" i="9"/>
  <c r="M15" i="9" s="1"/>
  <c r="N15" i="9" s="1"/>
  <c r="O15" i="9" s="1"/>
  <c r="L19" i="9"/>
  <c r="M19" i="9" s="1"/>
  <c r="N19" i="9" s="1"/>
  <c r="F31" i="9"/>
  <c r="G31" i="9" s="1"/>
  <c r="H31" i="9" s="1"/>
  <c r="L29" i="9"/>
  <c r="M29" i="9" s="1"/>
  <c r="N29" i="9" s="1"/>
  <c r="O29" i="9" s="1"/>
  <c r="L23" i="9"/>
  <c r="M23" i="9" s="1"/>
  <c r="N23" i="9" s="1"/>
  <c r="L28" i="9"/>
  <c r="M28" i="9" s="1"/>
  <c r="N28" i="9" s="1"/>
  <c r="F26" i="9"/>
  <c r="G26" i="9" s="1"/>
  <c r="H26" i="9" s="1"/>
  <c r="J26" i="9" s="1"/>
  <c r="K26" i="9" s="1"/>
  <c r="F25" i="9"/>
  <c r="G25" i="9" s="1"/>
  <c r="H25" i="9" s="1"/>
  <c r="F18" i="9"/>
  <c r="G18" i="9" s="1"/>
  <c r="H18" i="9" s="1"/>
  <c r="J18" i="9" s="1"/>
  <c r="K18" i="9" s="1"/>
  <c r="F17" i="9"/>
  <c r="G17" i="9" s="1"/>
  <c r="H17" i="9" s="1"/>
  <c r="I28" i="9"/>
  <c r="I24" i="9"/>
  <c r="I22" i="9"/>
  <c r="P21" i="9" l="1"/>
  <c r="Q21" i="9" s="1"/>
  <c r="I26" i="9"/>
  <c r="P15" i="9"/>
  <c r="Q15" i="9" s="1"/>
  <c r="P24" i="9"/>
  <c r="Q24" i="9" s="1"/>
  <c r="P23" i="9"/>
  <c r="Q23" i="9" s="1"/>
  <c r="O23" i="9"/>
  <c r="I31" i="9"/>
  <c r="J31" i="9"/>
  <c r="K31" i="9" s="1"/>
  <c r="P31" i="9"/>
  <c r="Q31" i="9" s="1"/>
  <c r="P29" i="9"/>
  <c r="Q29" i="9" s="1"/>
  <c r="I29" i="9"/>
  <c r="J29" i="9"/>
  <c r="K29" i="9" s="1"/>
  <c r="P32" i="9"/>
  <c r="Q32" i="9" s="1"/>
  <c r="O32" i="9"/>
  <c r="I27" i="9"/>
  <c r="J27" i="9"/>
  <c r="K27" i="9" s="1"/>
  <c r="I23" i="9"/>
  <c r="J23" i="9"/>
  <c r="K23" i="9" s="1"/>
  <c r="I19" i="9"/>
  <c r="J19" i="9"/>
  <c r="K19" i="9" s="1"/>
  <c r="D3" i="9"/>
  <c r="J14" i="9"/>
  <c r="K14" i="9" s="1"/>
  <c r="I14" i="9"/>
  <c r="P14" i="9"/>
  <c r="Q14" i="9" s="1"/>
  <c r="J21" i="9"/>
  <c r="K21" i="9" s="1"/>
  <c r="P26" i="9"/>
  <c r="Q26" i="9" s="1"/>
  <c r="J32" i="9"/>
  <c r="K32" i="9" s="1"/>
  <c r="P18" i="9"/>
  <c r="Q18" i="9" s="1"/>
  <c r="I18" i="9"/>
  <c r="J17" i="9"/>
  <c r="K17" i="9" s="1"/>
  <c r="I17" i="9"/>
  <c r="J25" i="9"/>
  <c r="K25" i="9" s="1"/>
  <c r="I25" i="9"/>
  <c r="P28" i="9"/>
  <c r="Q28" i="9" s="1"/>
  <c r="O28" i="9"/>
  <c r="P19" i="9"/>
  <c r="Q19" i="9" s="1"/>
  <c r="O19" i="9"/>
  <c r="P16" i="9"/>
  <c r="Q16" i="9" s="1"/>
  <c r="O16" i="9"/>
  <c r="P20" i="9"/>
  <c r="Q20" i="9" s="1"/>
  <c r="O20" i="9"/>
  <c r="P25" i="9"/>
  <c r="Q25" i="9" s="1"/>
  <c r="O25" i="9"/>
  <c r="I30" i="9"/>
  <c r="P30" i="9"/>
  <c r="Q30" i="9" s="1"/>
  <c r="J30" i="9"/>
  <c r="K30" i="9" s="1"/>
  <c r="J24" i="9"/>
  <c r="K24" i="9" s="1"/>
  <c r="J20" i="9"/>
  <c r="K20" i="9" s="1"/>
  <c r="I20" i="9"/>
  <c r="J16" i="9"/>
  <c r="K16" i="9" s="1"/>
  <c r="I16" i="9"/>
  <c r="J15" i="9"/>
  <c r="K15" i="9" s="1"/>
  <c r="J22" i="9"/>
  <c r="K22" i="9" s="1"/>
  <c r="P27" i="9"/>
  <c r="Q27" i="9" s="1"/>
  <c r="P17" i="9"/>
  <c r="Q17" i="9" s="1"/>
  <c r="T5" i="9" l="1"/>
  <c r="T3" i="9"/>
  <c r="T4" i="9"/>
  <c r="T6" i="9"/>
  <c r="T7" i="9"/>
  <c r="T32" i="9" l="1"/>
  <c r="U32" i="9" s="1"/>
  <c r="R19" i="9"/>
  <c r="S19" i="9" s="1"/>
  <c r="T24" i="9"/>
  <c r="U24" i="9" s="1"/>
  <c r="R24" i="9"/>
  <c r="S24" i="9" s="1"/>
  <c r="T25" i="9"/>
  <c r="U25" i="9" s="1"/>
  <c r="T18" i="9"/>
  <c r="U18" i="9" s="1"/>
  <c r="T19" i="9"/>
  <c r="U19" i="9" s="1"/>
  <c r="T20" i="9"/>
  <c r="U20" i="9" s="1"/>
  <c r="R29" i="9"/>
  <c r="S29" i="9" s="1"/>
  <c r="R14" i="9"/>
  <c r="S14" i="9" s="1"/>
  <c r="R22" i="9"/>
  <c r="S22" i="9" s="1"/>
  <c r="R27" i="9"/>
  <c r="S27" i="9" s="1"/>
  <c r="T14" i="9"/>
  <c r="U14" i="9" s="1"/>
  <c r="T17" i="9"/>
  <c r="U17" i="9" s="1"/>
  <c r="T21" i="9"/>
  <c r="U21" i="9" s="1"/>
  <c r="R32" i="9"/>
  <c r="S32" i="9" s="1"/>
  <c r="T15" i="9"/>
  <c r="U15" i="9" s="1"/>
  <c r="T27" i="9"/>
  <c r="U27" i="9" s="1"/>
  <c r="T26" i="9"/>
  <c r="U26" i="9" s="1"/>
  <c r="R18" i="9"/>
  <c r="S18" i="9" s="1"/>
  <c r="T28" i="9"/>
  <c r="U28" i="9" s="1"/>
  <c r="R23" i="9"/>
  <c r="S23" i="9" s="1"/>
  <c r="T31" i="9"/>
  <c r="U31" i="9" s="1"/>
  <c r="R21" i="9"/>
  <c r="S21" i="9" s="1"/>
  <c r="T22" i="9"/>
  <c r="U22" i="9" s="1"/>
  <c r="T29" i="9"/>
  <c r="U29" i="9" s="1"/>
  <c r="R15" i="9"/>
  <c r="S15" i="9" s="1"/>
  <c r="R31" i="9"/>
  <c r="S31" i="9" s="1"/>
  <c r="R20" i="9"/>
  <c r="S20" i="9" s="1"/>
  <c r="T30" i="9"/>
  <c r="U30" i="9" s="1"/>
  <c r="R25" i="9"/>
  <c r="S25" i="9" s="1"/>
  <c r="R28" i="9"/>
  <c r="S28" i="9" s="1"/>
  <c r="R17" i="9"/>
  <c r="S17" i="9" s="1"/>
  <c r="T23" i="9"/>
  <c r="U23" i="9" s="1"/>
  <c r="R30" i="9"/>
  <c r="S30" i="9" s="1"/>
  <c r="T16" i="9"/>
  <c r="U16" i="9" s="1"/>
  <c r="R26" i="9"/>
  <c r="S26" i="9" s="1"/>
  <c r="R16" i="9"/>
  <c r="S16" i="9" s="1"/>
  <c r="U33" i="9" l="1"/>
  <c r="T8" i="9" s="1"/>
  <c r="R5" i="10"/>
  <c r="R3" i="10"/>
  <c r="R4" i="10"/>
  <c r="R6" i="10"/>
  <c r="R7" i="10"/>
  <c r="F16" i="10" l="1"/>
  <c r="G16" i="10" s="1"/>
  <c r="H16" i="10" s="1"/>
  <c r="I16" i="10" s="1"/>
  <c r="R9" i="10"/>
  <c r="C29" i="10"/>
  <c r="D29" i="10" s="1"/>
  <c r="L27" i="10"/>
  <c r="M27" i="10" s="1"/>
  <c r="N27" i="10" s="1"/>
  <c r="O27" i="10" s="1"/>
  <c r="C25" i="10"/>
  <c r="D25" i="10" s="1"/>
  <c r="L22" i="10"/>
  <c r="M22" i="10" s="1"/>
  <c r="N22" i="10" s="1"/>
  <c r="O22" i="10" s="1"/>
  <c r="C18" i="10"/>
  <c r="D18" i="10" s="1"/>
  <c r="L24" i="10"/>
  <c r="M24" i="10" s="1"/>
  <c r="N24" i="10" s="1"/>
  <c r="O24" i="10" s="1"/>
  <c r="F25" i="10"/>
  <c r="G25" i="10" s="1"/>
  <c r="H25" i="10" s="1"/>
  <c r="F22" i="10"/>
  <c r="G22" i="10" s="1"/>
  <c r="H22" i="10" s="1"/>
  <c r="I22" i="10" s="1"/>
  <c r="F21" i="10"/>
  <c r="G21" i="10" s="1"/>
  <c r="H21" i="10" s="1"/>
  <c r="I21" i="10" s="1"/>
  <c r="F17" i="10"/>
  <c r="G17" i="10" s="1"/>
  <c r="H17" i="10" s="1"/>
  <c r="I17" i="10" s="1"/>
  <c r="R8" i="10"/>
  <c r="C14" i="10"/>
  <c r="D14" i="10" s="1"/>
  <c r="L14" i="10"/>
  <c r="M14" i="10" s="1"/>
  <c r="N14" i="10" s="1"/>
  <c r="O14" i="10" s="1"/>
  <c r="L32" i="10"/>
  <c r="M32" i="10" s="1"/>
  <c r="N32" i="10" s="1"/>
  <c r="O32" i="10" s="1"/>
  <c r="F32" i="10"/>
  <c r="G32" i="10" s="1"/>
  <c r="H32" i="10" s="1"/>
  <c r="I32" i="10" s="1"/>
  <c r="C32" i="10"/>
  <c r="D32" i="10" s="1"/>
  <c r="L30" i="10"/>
  <c r="M30" i="10" s="1"/>
  <c r="N30" i="10" s="1"/>
  <c r="O30" i="10" s="1"/>
  <c r="F30" i="10"/>
  <c r="G30" i="10" s="1"/>
  <c r="H30" i="10" s="1"/>
  <c r="C30" i="10"/>
  <c r="D30" i="10" s="1"/>
  <c r="L28" i="10"/>
  <c r="M28" i="10" s="1"/>
  <c r="N28" i="10" s="1"/>
  <c r="O28" i="10" s="1"/>
  <c r="F28" i="10"/>
  <c r="G28" i="10" s="1"/>
  <c r="H28" i="10" s="1"/>
  <c r="I28" i="10" s="1"/>
  <c r="L26" i="10"/>
  <c r="M26" i="10" s="1"/>
  <c r="N26" i="10" s="1"/>
  <c r="O26" i="10" s="1"/>
  <c r="L29" i="10"/>
  <c r="M29" i="10" s="1"/>
  <c r="N29" i="10" s="1"/>
  <c r="F29" i="10"/>
  <c r="G29" i="10" s="1"/>
  <c r="H29" i="10" s="1"/>
  <c r="I29" i="10" s="1"/>
  <c r="C27" i="10"/>
  <c r="D27" i="10" s="1"/>
  <c r="L25" i="10"/>
  <c r="M25" i="10" s="1"/>
  <c r="N25" i="10" s="1"/>
  <c r="O25" i="10" s="1"/>
  <c r="C20" i="10"/>
  <c r="D20" i="10" s="1"/>
  <c r="C16" i="10"/>
  <c r="D16" i="10" s="1"/>
  <c r="C23" i="10"/>
  <c r="D23" i="10" s="1"/>
  <c r="F26" i="10"/>
  <c r="G26" i="10" s="1"/>
  <c r="H26" i="10" s="1"/>
  <c r="I26" i="10" s="1"/>
  <c r="F18" i="10"/>
  <c r="G18" i="10" s="1"/>
  <c r="H18" i="10" s="1"/>
  <c r="I18" i="10" s="1"/>
  <c r="I30" i="10"/>
  <c r="P26" i="10"/>
  <c r="O29" i="10"/>
  <c r="F14" i="10"/>
  <c r="G14" i="10" s="1"/>
  <c r="H14" i="10" s="1"/>
  <c r="C15" i="10"/>
  <c r="D15" i="10" s="1"/>
  <c r="F15" i="10"/>
  <c r="G15" i="10" s="1"/>
  <c r="H15" i="10" s="1"/>
  <c r="F19" i="10"/>
  <c r="G19" i="10" s="1"/>
  <c r="H19" i="10" s="1"/>
  <c r="F20" i="10"/>
  <c r="G20" i="10" s="1"/>
  <c r="H20" i="10" s="1"/>
  <c r="F23" i="10"/>
  <c r="G23" i="10" s="1"/>
  <c r="H23" i="10" s="1"/>
  <c r="F24" i="10"/>
  <c r="G24" i="10" s="1"/>
  <c r="H24" i="10" s="1"/>
  <c r="F27" i="10"/>
  <c r="G27" i="10" s="1"/>
  <c r="H27" i="10" s="1"/>
  <c r="L15" i="10"/>
  <c r="M15" i="10" s="1"/>
  <c r="N15" i="10" s="1"/>
  <c r="O15" i="10" s="1"/>
  <c r="C17" i="10"/>
  <c r="D17" i="10" s="1"/>
  <c r="L17" i="10"/>
  <c r="M17" i="10" s="1"/>
  <c r="N17" i="10" s="1"/>
  <c r="O17" i="10" s="1"/>
  <c r="C19" i="10"/>
  <c r="D19" i="10" s="1"/>
  <c r="L19" i="10"/>
  <c r="M19" i="10" s="1"/>
  <c r="N19" i="10" s="1"/>
  <c r="C21" i="10"/>
  <c r="D21" i="10" s="1"/>
  <c r="L21" i="10"/>
  <c r="M21" i="10" s="1"/>
  <c r="N21" i="10" s="1"/>
  <c r="L23" i="10"/>
  <c r="M23" i="10" s="1"/>
  <c r="N23" i="10" s="1"/>
  <c r="P23" i="10" s="1"/>
  <c r="L16" i="10"/>
  <c r="M16" i="10" s="1"/>
  <c r="N16" i="10" s="1"/>
  <c r="O16" i="10" s="1"/>
  <c r="L18" i="10"/>
  <c r="M18" i="10" s="1"/>
  <c r="N18" i="10" s="1"/>
  <c r="O18" i="10" s="1"/>
  <c r="L20" i="10"/>
  <c r="M20" i="10" s="1"/>
  <c r="N20" i="10" s="1"/>
  <c r="C22" i="10"/>
  <c r="D22" i="10" s="1"/>
  <c r="C24" i="10"/>
  <c r="D24" i="10" s="1"/>
  <c r="C31" i="10"/>
  <c r="D31" i="10" s="1"/>
  <c r="F31" i="10"/>
  <c r="G31" i="10" s="1"/>
  <c r="H31" i="10" s="1"/>
  <c r="L31" i="10"/>
  <c r="M31" i="10" s="1"/>
  <c r="N31" i="10" s="1"/>
  <c r="O31" i="10" s="1"/>
  <c r="C26" i="10"/>
  <c r="D26" i="10" s="1"/>
  <c r="C28" i="10"/>
  <c r="D28" i="10" s="1"/>
  <c r="O23" i="10"/>
  <c r="O19" i="10"/>
  <c r="P24" i="10" l="1"/>
  <c r="Q24" i="10" s="1"/>
  <c r="J29" i="10"/>
  <c r="K29" i="10" s="1"/>
  <c r="P32" i="10"/>
  <c r="Q32" i="10" s="1"/>
  <c r="Q23" i="10"/>
  <c r="P25" i="10"/>
  <c r="P28" i="10"/>
  <c r="Q28" i="10" s="1"/>
  <c r="I25" i="10"/>
  <c r="P30" i="10"/>
  <c r="Q30" i="10" s="1"/>
  <c r="P16" i="10"/>
  <c r="Q16" i="10" s="1"/>
  <c r="J16" i="10"/>
  <c r="K16" i="10" s="1"/>
  <c r="Q26" i="10"/>
  <c r="J26" i="10"/>
  <c r="K26" i="10" s="1"/>
  <c r="J25" i="10"/>
  <c r="K25" i="10" s="1"/>
  <c r="P29" i="10"/>
  <c r="P22" i="10"/>
  <c r="Q22" i="10" s="1"/>
  <c r="P27" i="10"/>
  <c r="Q27" i="10" s="1"/>
  <c r="J27" i="10"/>
  <c r="K27" i="10" s="1"/>
  <c r="I27" i="10"/>
  <c r="J23" i="10"/>
  <c r="K23" i="10" s="1"/>
  <c r="I23" i="10"/>
  <c r="J19" i="10"/>
  <c r="K19" i="10" s="1"/>
  <c r="I19" i="10"/>
  <c r="I31" i="10"/>
  <c r="J31" i="10"/>
  <c r="K31" i="10" s="1"/>
  <c r="P31" i="10"/>
  <c r="Q31" i="10" s="1"/>
  <c r="P20" i="10"/>
  <c r="Q20" i="10" s="1"/>
  <c r="O20" i="10"/>
  <c r="P21" i="10"/>
  <c r="Q21" i="10" s="1"/>
  <c r="O21" i="10"/>
  <c r="P19" i="10"/>
  <c r="Q19" i="10" s="1"/>
  <c r="J24" i="10"/>
  <c r="K24" i="10" s="1"/>
  <c r="I24" i="10"/>
  <c r="J20" i="10"/>
  <c r="K20" i="10" s="1"/>
  <c r="I20" i="10"/>
  <c r="J15" i="10"/>
  <c r="K15" i="10" s="1"/>
  <c r="I15" i="10"/>
  <c r="P15" i="10"/>
  <c r="Q15" i="10" s="1"/>
  <c r="P14" i="10"/>
  <c r="Q14" i="10" s="1"/>
  <c r="J14" i="10"/>
  <c r="K14" i="10" s="1"/>
  <c r="I14" i="10"/>
  <c r="D3" i="10"/>
  <c r="J21" i="10"/>
  <c r="K21" i="10" s="1"/>
  <c r="J22" i="10"/>
  <c r="K22" i="10" s="1"/>
  <c r="Q29" i="10"/>
  <c r="P18" i="10"/>
  <c r="Q18" i="10" s="1"/>
  <c r="J18" i="10"/>
  <c r="K18" i="10" s="1"/>
  <c r="P17" i="10"/>
  <c r="Q17" i="10" s="1"/>
  <c r="J17" i="10"/>
  <c r="K17" i="10" s="1"/>
  <c r="Q25" i="10"/>
  <c r="J28" i="10"/>
  <c r="K28" i="10" s="1"/>
  <c r="J30" i="10"/>
  <c r="K30" i="10" s="1"/>
  <c r="J32" i="10"/>
  <c r="K32" i="10" s="1"/>
  <c r="T7" i="10" l="1"/>
  <c r="T6" i="10"/>
  <c r="T4" i="10"/>
  <c r="T5" i="10"/>
  <c r="T3" i="10"/>
  <c r="R14" i="10" l="1"/>
  <c r="S14" i="10" s="1"/>
  <c r="T15" i="10"/>
  <c r="U15" i="10" s="1"/>
  <c r="T17" i="10"/>
  <c r="U17" i="10" s="1"/>
  <c r="T19" i="10"/>
  <c r="U19" i="10" s="1"/>
  <c r="T21" i="10"/>
  <c r="U21" i="10" s="1"/>
  <c r="T14" i="10"/>
  <c r="U14" i="10" s="1"/>
  <c r="T16" i="10"/>
  <c r="U16" i="10" s="1"/>
  <c r="T18" i="10"/>
  <c r="U18" i="10" s="1"/>
  <c r="T24" i="10"/>
  <c r="U24" i="10" s="1"/>
  <c r="T30" i="10"/>
  <c r="U30" i="10" s="1"/>
  <c r="T23" i="10"/>
  <c r="U23" i="10" s="1"/>
  <c r="T27" i="10"/>
  <c r="U27" i="10" s="1"/>
  <c r="R23" i="10"/>
  <c r="S23" i="10" s="1"/>
  <c r="T29" i="10"/>
  <c r="U29" i="10" s="1"/>
  <c r="R28" i="10"/>
  <c r="S28" i="10" s="1"/>
  <c r="R32" i="10"/>
  <c r="S32" i="10" s="1"/>
  <c r="R25" i="10"/>
  <c r="S25" i="10" s="1"/>
  <c r="R31" i="10"/>
  <c r="S31" i="10" s="1"/>
  <c r="T28" i="10"/>
  <c r="U28" i="10" s="1"/>
  <c r="R15" i="10"/>
  <c r="S15" i="10" s="1"/>
  <c r="R17" i="10"/>
  <c r="S17" i="10" s="1"/>
  <c r="R19" i="10"/>
  <c r="S19" i="10" s="1"/>
  <c r="R21" i="10"/>
  <c r="S21" i="10" s="1"/>
  <c r="R24" i="10"/>
  <c r="S24" i="10" s="1"/>
  <c r="R16" i="10"/>
  <c r="S16" i="10" s="1"/>
  <c r="R18" i="10"/>
  <c r="S18" i="10" s="1"/>
  <c r="T22" i="10"/>
  <c r="U22" i="10" s="1"/>
  <c r="T26" i="10"/>
  <c r="U26" i="10" s="1"/>
  <c r="T20" i="10"/>
  <c r="U20" i="10" s="1"/>
  <c r="T25" i="10"/>
  <c r="U25" i="10" s="1"/>
  <c r="R20" i="10"/>
  <c r="S20" i="10" s="1"/>
  <c r="R27" i="10"/>
  <c r="S27" i="10" s="1"/>
  <c r="T31" i="10"/>
  <c r="U31" i="10" s="1"/>
  <c r="R30" i="10"/>
  <c r="S30" i="10" s="1"/>
  <c r="R22" i="10"/>
  <c r="S22" i="10" s="1"/>
  <c r="R29" i="10"/>
  <c r="S29" i="10" s="1"/>
  <c r="R26" i="10"/>
  <c r="S26" i="10" s="1"/>
  <c r="T32" i="10"/>
  <c r="U32" i="10" s="1"/>
  <c r="U33" i="10" l="1"/>
  <c r="T8" i="10" s="1"/>
  <c r="G27" i="11" l="1"/>
  <c r="H27" i="11" s="1"/>
  <c r="I27" i="11" s="1"/>
  <c r="G19" i="11"/>
  <c r="H19" i="11" s="1"/>
  <c r="M25" i="11"/>
  <c r="N25" i="11" s="1"/>
  <c r="O25" i="11" s="1"/>
  <c r="M22" i="11"/>
  <c r="N22" i="11" s="1"/>
  <c r="O22" i="11" s="1"/>
  <c r="M21" i="11"/>
  <c r="N21" i="11" s="1"/>
  <c r="O21" i="11" s="1"/>
  <c r="G14" i="11"/>
  <c r="H14" i="11" s="1"/>
  <c r="I14" i="11" s="1"/>
  <c r="C32" i="11"/>
  <c r="D32" i="11" s="1"/>
  <c r="G28" i="11"/>
  <c r="H28" i="11" s="1"/>
  <c r="J28" i="11" s="1"/>
  <c r="K28" i="11" s="1"/>
  <c r="C17" i="11"/>
  <c r="D17" i="11" s="1"/>
  <c r="C27" i="11"/>
  <c r="D27" i="11" s="1"/>
  <c r="C28" i="11"/>
  <c r="D28" i="11" s="1"/>
  <c r="C24" i="11"/>
  <c r="D24" i="11" s="1"/>
  <c r="C20" i="11"/>
  <c r="D20" i="11" s="1"/>
  <c r="M32" i="11"/>
  <c r="N32" i="11" s="1"/>
  <c r="O32" i="11" s="1"/>
  <c r="G30" i="11"/>
  <c r="H30" i="11" s="1"/>
  <c r="I30" i="11" s="1"/>
  <c r="M24" i="11"/>
  <c r="N24" i="11" s="1"/>
  <c r="O24" i="11" s="1"/>
  <c r="M19" i="11"/>
  <c r="N19" i="11" s="1"/>
  <c r="O19" i="11" s="1"/>
  <c r="C15" i="11"/>
  <c r="D15" i="11" s="1"/>
  <c r="G23" i="11"/>
  <c r="H23" i="11" s="1"/>
  <c r="I19" i="11"/>
  <c r="G15" i="11"/>
  <c r="H15" i="11" s="1"/>
  <c r="G16" i="11"/>
  <c r="H16" i="11" s="1"/>
  <c r="G18" i="11"/>
  <c r="H18" i="11" s="1"/>
  <c r="G20" i="11"/>
  <c r="H20" i="11" s="1"/>
  <c r="G22" i="11"/>
  <c r="H22" i="11" s="1"/>
  <c r="G24" i="11"/>
  <c r="H24" i="11" s="1"/>
  <c r="G26" i="11"/>
  <c r="H26" i="11" s="1"/>
  <c r="C14" i="11"/>
  <c r="D14" i="11" s="1"/>
  <c r="M14" i="11"/>
  <c r="N14" i="11" s="1"/>
  <c r="O14" i="11" s="1"/>
  <c r="C16" i="11"/>
  <c r="D16" i="11" s="1"/>
  <c r="M16" i="11"/>
  <c r="N16" i="11" s="1"/>
  <c r="O16" i="11" s="1"/>
  <c r="C18" i="11"/>
  <c r="D18" i="11" s="1"/>
  <c r="M18" i="11"/>
  <c r="N18" i="11" s="1"/>
  <c r="O18" i="11" s="1"/>
  <c r="M17" i="11"/>
  <c r="N17" i="11" s="1"/>
  <c r="O17" i="11" s="1"/>
  <c r="C19" i="11"/>
  <c r="D19" i="11" s="1"/>
  <c r="C23" i="11"/>
  <c r="D23" i="11" s="1"/>
  <c r="M28" i="11"/>
  <c r="N28" i="11" s="1"/>
  <c r="O28" i="11" s="1"/>
  <c r="M31" i="11"/>
  <c r="N31" i="11" s="1"/>
  <c r="O31" i="11" s="1"/>
  <c r="G31" i="11"/>
  <c r="H31" i="11" s="1"/>
  <c r="C31" i="11"/>
  <c r="D31" i="11" s="1"/>
  <c r="M29" i="11"/>
  <c r="N29" i="11" s="1"/>
  <c r="O29" i="11" s="1"/>
  <c r="G29" i="11"/>
  <c r="H29" i="11" s="1"/>
  <c r="C29" i="11"/>
  <c r="D29" i="11" s="1"/>
  <c r="M27" i="11"/>
  <c r="N27" i="11" s="1"/>
  <c r="C25" i="11"/>
  <c r="D25" i="11" s="1"/>
  <c r="C30" i="11"/>
  <c r="D30" i="11" s="1"/>
  <c r="C26" i="11"/>
  <c r="D26" i="11" s="1"/>
  <c r="C22" i="11"/>
  <c r="D22" i="11" s="1"/>
  <c r="M20" i="11"/>
  <c r="N20" i="11" s="1"/>
  <c r="O20" i="11" s="1"/>
  <c r="G32" i="11"/>
  <c r="H32" i="11" s="1"/>
  <c r="M30" i="11"/>
  <c r="N30" i="11" s="1"/>
  <c r="O30" i="11" s="1"/>
  <c r="M26" i="11"/>
  <c r="N26" i="11" s="1"/>
  <c r="O26" i="11" s="1"/>
  <c r="M23" i="11"/>
  <c r="N23" i="11" s="1"/>
  <c r="O23" i="11" s="1"/>
  <c r="C21" i="11"/>
  <c r="D21" i="11" s="1"/>
  <c r="M15" i="11"/>
  <c r="N15" i="11" s="1"/>
  <c r="O15" i="11" s="1"/>
  <c r="G25" i="11"/>
  <c r="H25" i="11" s="1"/>
  <c r="G21" i="11"/>
  <c r="H21" i="11" s="1"/>
  <c r="G17" i="11"/>
  <c r="H17" i="11" s="1"/>
  <c r="J14" i="11" l="1"/>
  <c r="K14" i="11" s="1"/>
  <c r="J23" i="11"/>
  <c r="K23" i="11" s="1"/>
  <c r="J27" i="11"/>
  <c r="K27" i="11" s="1"/>
  <c r="J19" i="11"/>
  <c r="K19" i="11" s="1"/>
  <c r="D3" i="11"/>
  <c r="J30" i="11"/>
  <c r="K30" i="11" s="1"/>
  <c r="I28" i="11"/>
  <c r="I23" i="11"/>
  <c r="P19" i="11"/>
  <c r="Q19" i="11" s="1"/>
  <c r="O27" i="11"/>
  <c r="P27" i="11"/>
  <c r="Q27" i="11" s="1"/>
  <c r="J29" i="11"/>
  <c r="K29" i="11" s="1"/>
  <c r="P29" i="11"/>
  <c r="Q29" i="11" s="1"/>
  <c r="I29" i="11"/>
  <c r="P26" i="11"/>
  <c r="Q26" i="11" s="1"/>
  <c r="I26" i="11"/>
  <c r="J26" i="11"/>
  <c r="K26" i="11" s="1"/>
  <c r="J22" i="11"/>
  <c r="K22" i="11" s="1"/>
  <c r="I22" i="11"/>
  <c r="P22" i="11"/>
  <c r="Q22" i="11" s="1"/>
  <c r="P18" i="11"/>
  <c r="Q18" i="11" s="1"/>
  <c r="I18" i="11"/>
  <c r="J18" i="11"/>
  <c r="K18" i="11" s="1"/>
  <c r="J15" i="11"/>
  <c r="K15" i="11" s="1"/>
  <c r="P15" i="11"/>
  <c r="Q15" i="11" s="1"/>
  <c r="I15" i="11"/>
  <c r="P14" i="11"/>
  <c r="Q14" i="11" s="1"/>
  <c r="P30" i="11"/>
  <c r="Q30" i="11" s="1"/>
  <c r="J21" i="11"/>
  <c r="K21" i="11" s="1"/>
  <c r="P21" i="11"/>
  <c r="Q21" i="11" s="1"/>
  <c r="I21" i="11"/>
  <c r="P32" i="11"/>
  <c r="Q32" i="11" s="1"/>
  <c r="I32" i="11"/>
  <c r="J32" i="11"/>
  <c r="K32" i="11" s="1"/>
  <c r="J17" i="11"/>
  <c r="K17" i="11" s="1"/>
  <c r="I17" i="11"/>
  <c r="P17" i="11"/>
  <c r="Q17" i="11" s="1"/>
  <c r="J25" i="11"/>
  <c r="K25" i="11" s="1"/>
  <c r="I25" i="11"/>
  <c r="P25" i="11"/>
  <c r="Q25" i="11" s="1"/>
  <c r="J31" i="11"/>
  <c r="K31" i="11" s="1"/>
  <c r="I31" i="11"/>
  <c r="P31" i="11"/>
  <c r="Q31" i="11" s="1"/>
  <c r="P24" i="11"/>
  <c r="Q24" i="11" s="1"/>
  <c r="I24" i="11"/>
  <c r="J24" i="11"/>
  <c r="K24" i="11" s="1"/>
  <c r="J20" i="11"/>
  <c r="K20" i="11" s="1"/>
  <c r="I20" i="11"/>
  <c r="P20" i="11"/>
  <c r="Q20" i="11" s="1"/>
  <c r="P16" i="11"/>
  <c r="Q16" i="11" s="1"/>
  <c r="J16" i="11"/>
  <c r="K16" i="11" s="1"/>
  <c r="I16" i="11"/>
  <c r="P23" i="11"/>
  <c r="Q23" i="11" s="1"/>
  <c r="P28" i="11"/>
  <c r="Q28" i="11" s="1"/>
  <c r="T7" i="11" l="1"/>
  <c r="T4" i="11"/>
  <c r="T5" i="11"/>
  <c r="T6" i="11"/>
  <c r="T3" i="11"/>
  <c r="T14" i="11" l="1"/>
  <c r="U14" i="11" s="1"/>
  <c r="T16" i="11"/>
  <c r="U16" i="11" s="1"/>
  <c r="T18" i="11"/>
  <c r="U18" i="11" s="1"/>
  <c r="T19" i="11"/>
  <c r="U19" i="11" s="1"/>
  <c r="T20" i="11"/>
  <c r="U20" i="11" s="1"/>
  <c r="T21" i="11"/>
  <c r="U21" i="11" s="1"/>
  <c r="T22" i="11"/>
  <c r="U22" i="11" s="1"/>
  <c r="T23" i="11"/>
  <c r="U23" i="11" s="1"/>
  <c r="T24" i="11"/>
  <c r="U24" i="11" s="1"/>
  <c r="T25" i="11"/>
  <c r="U25" i="11" s="1"/>
  <c r="T26" i="11"/>
  <c r="U26" i="11" s="1"/>
  <c r="T27" i="11"/>
  <c r="U27" i="11" s="1"/>
  <c r="R14" i="11"/>
  <c r="R16" i="11"/>
  <c r="S16" i="11" s="1"/>
  <c r="R18" i="11"/>
  <c r="S18" i="11" s="1"/>
  <c r="R15" i="11"/>
  <c r="T15" i="11"/>
  <c r="U15" i="11" s="1"/>
  <c r="R17" i="11"/>
  <c r="S17" i="11" s="1"/>
  <c r="T17" i="11"/>
  <c r="U17" i="11" s="1"/>
  <c r="R19" i="11"/>
  <c r="S19" i="11" s="1"/>
  <c r="R21" i="11"/>
  <c r="S21" i="11" s="1"/>
  <c r="R24" i="11"/>
  <c r="S24" i="11" s="1"/>
  <c r="R26" i="11"/>
  <c r="S26" i="11" s="1"/>
  <c r="R28" i="11"/>
  <c r="S28" i="11" s="1"/>
  <c r="R30" i="11"/>
  <c r="S30" i="11" s="1"/>
  <c r="R32" i="11"/>
  <c r="S32" i="11" s="1"/>
  <c r="R20" i="11"/>
  <c r="S20" i="11" s="1"/>
  <c r="R22" i="11"/>
  <c r="S22" i="11" s="1"/>
  <c r="T28" i="11"/>
  <c r="U28" i="11" s="1"/>
  <c r="T30" i="11"/>
  <c r="U30" i="11" s="1"/>
  <c r="T32" i="11"/>
  <c r="U32" i="11" s="1"/>
  <c r="R23" i="11"/>
  <c r="S23" i="11" s="1"/>
  <c r="R25" i="11"/>
  <c r="S25" i="11" s="1"/>
  <c r="R27" i="11"/>
  <c r="S27" i="11" s="1"/>
  <c r="R29" i="11"/>
  <c r="S29" i="11" s="1"/>
  <c r="T29" i="11"/>
  <c r="U29" i="11" s="1"/>
  <c r="R31" i="11"/>
  <c r="S31" i="11" s="1"/>
  <c r="T31" i="11"/>
  <c r="U31" i="11" s="1"/>
  <c r="U33" i="11" l="1"/>
  <c r="T8" i="11" s="1"/>
</calcChain>
</file>

<file path=xl/sharedStrings.xml><?xml version="1.0" encoding="utf-8"?>
<sst xmlns="http://schemas.openxmlformats.org/spreadsheetml/2006/main" count="441" uniqueCount="50">
  <si>
    <t>Molecule</t>
  </si>
  <si>
    <t>C2H5</t>
  </si>
  <si>
    <t>H(298)</t>
  </si>
  <si>
    <t>kcal</t>
  </si>
  <si>
    <t>H0</t>
  </si>
  <si>
    <t>S(298)</t>
  </si>
  <si>
    <t>cal</t>
  </si>
  <si>
    <t>Cp</t>
  </si>
  <si>
    <t>R (cal/mol/K)</t>
  </si>
  <si>
    <t>T</t>
  </si>
  <si>
    <t>Polynomial fit</t>
  </si>
  <si>
    <t>Cp/R</t>
  </si>
  <si>
    <t>H-H298</t>
  </si>
  <si>
    <t>H</t>
  </si>
  <si>
    <t>H/RT</t>
  </si>
  <si>
    <t>a6</t>
  </si>
  <si>
    <t>H-H0</t>
  </si>
  <si>
    <t>(H-H0)/RT</t>
  </si>
  <si>
    <t>S-S298</t>
  </si>
  <si>
    <t>S</t>
  </si>
  <si>
    <t>S/R</t>
  </si>
  <si>
    <t>a7</t>
  </si>
  <si>
    <t>int const</t>
  </si>
  <si>
    <t>a</t>
  </si>
  <si>
    <t>b</t>
  </si>
  <si>
    <t>c</t>
  </si>
  <si>
    <t>d</t>
  </si>
  <si>
    <t>e</t>
  </si>
  <si>
    <t>f</t>
  </si>
  <si>
    <t>R (kcal/mol/K)</t>
  </si>
  <si>
    <t>a1</t>
  </si>
  <si>
    <t>a2</t>
  </si>
  <si>
    <t>a3</t>
  </si>
  <si>
    <t>a4</t>
  </si>
  <si>
    <t>a5</t>
  </si>
  <si>
    <t>(H-H298)/R</t>
  </si>
  <si>
    <t>(S-S298)/R</t>
  </si>
  <si>
    <t>1/T</t>
  </si>
  <si>
    <t>G calc</t>
  </si>
  <si>
    <t>-(G-H0)/RT calc</t>
  </si>
  <si>
    <t>H-H0 poly</t>
  </si>
  <si>
    <t>(H-H0)/RT poly</t>
  </si>
  <si>
    <t>CH3CH2OO</t>
  </si>
  <si>
    <t>CH2CH2OOH</t>
  </si>
  <si>
    <t>HO2</t>
  </si>
  <si>
    <t>OH</t>
  </si>
  <si>
    <t>C2H4</t>
  </si>
  <si>
    <t>CH3CHO</t>
  </si>
  <si>
    <t>C2H4O</t>
  </si>
  <si>
    <t>(G-H0)/RT 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</si>
</sst>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1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workbookViewId="0">
      <selection activeCell="U3" sqref="U3:U8"/>
    </sheetView>
  </sheetViews>
  <sheetFormatPr defaultRowHeight="15" x14ac:dyDescent="0.25"/>
  <cols>
    <col min="2" max="2" width="12.7109375" bestFit="1" customWidth="1"/>
    <col min="6" max="6" width="12.7109375" bestFit="1" customWidth="1"/>
    <col min="11" max="12" width="12" bestFit="1" customWidth="1"/>
    <col min="16" max="16" width="12" bestFit="1" customWidth="1"/>
    <col min="17" max="17" width="14.28515625" bestFit="1" customWidth="1"/>
    <col min="18" max="18" width="19.42578125" bestFit="1" customWidth="1"/>
    <col min="19" max="19" width="10.42578125" bestFit="1" customWidth="1"/>
    <col min="20" max="20" width="12.7109375" bestFit="1" customWidth="1"/>
    <col min="21" max="21" width="14.42578125" bestFit="1" customWidth="1"/>
  </cols>
  <sheetData>
    <row r="1" spans="1:21" x14ac:dyDescent="0.25">
      <c r="C1" t="s">
        <v>2</v>
      </c>
      <c r="D1" t="s">
        <v>4</v>
      </c>
      <c r="E1" t="s">
        <v>5</v>
      </c>
      <c r="F1" t="s">
        <v>7</v>
      </c>
      <c r="N1" t="s">
        <v>10</v>
      </c>
    </row>
    <row r="2" spans="1:21" x14ac:dyDescent="0.25">
      <c r="B2" t="s">
        <v>0</v>
      </c>
      <c r="C2" t="s">
        <v>3</v>
      </c>
      <c r="D2" t="s">
        <v>3</v>
      </c>
      <c r="E2" t="s">
        <v>6</v>
      </c>
      <c r="F2" t="s">
        <v>6</v>
      </c>
      <c r="N2" t="s">
        <v>9</v>
      </c>
      <c r="O2" t="s">
        <v>7</v>
      </c>
      <c r="P2" t="s">
        <v>11</v>
      </c>
    </row>
    <row r="3" spans="1:21" x14ac:dyDescent="0.25">
      <c r="B3" t="s">
        <v>1</v>
      </c>
      <c r="C3">
        <v>-28.4</v>
      </c>
      <c r="D3">
        <f>H14</f>
        <v>-32.454800960747171</v>
      </c>
      <c r="E3">
        <v>89.35</v>
      </c>
      <c r="F3">
        <v>300</v>
      </c>
      <c r="G3">
        <v>400</v>
      </c>
      <c r="H3">
        <v>500</v>
      </c>
      <c r="I3">
        <v>600</v>
      </c>
      <c r="J3">
        <v>800</v>
      </c>
      <c r="K3">
        <v>1000</v>
      </c>
      <c r="N3">
        <f>F3</f>
        <v>300</v>
      </c>
      <c r="O3">
        <f>F4</f>
        <v>25.78</v>
      </c>
      <c r="P3">
        <f>O3/$C$6</f>
        <v>12.974333165576246</v>
      </c>
      <c r="Q3" t="s">
        <v>30</v>
      </c>
      <c r="R3">
        <f>INDEX(LINEST($P$3:$P$8,$N$3:$N$8^{1,2,3,4}),1,5)</f>
        <v>-0.4068948163058983</v>
      </c>
      <c r="S3" t="s">
        <v>23</v>
      </c>
      <c r="T3" s="4">
        <f>INDEX(LINEST($K$15:$K$27,$B$15:$B$27^{1,2,3,4}),1,5)</f>
        <v>30.200774123136846</v>
      </c>
      <c r="U3" s="2">
        <v>30.200774123136846</v>
      </c>
    </row>
    <row r="4" spans="1:21" x14ac:dyDescent="0.25">
      <c r="F4">
        <v>25.78</v>
      </c>
      <c r="G4">
        <v>31.94</v>
      </c>
      <c r="H4">
        <v>37.15</v>
      </c>
      <c r="I4">
        <v>41.57</v>
      </c>
      <c r="J4">
        <v>48.5</v>
      </c>
      <c r="K4">
        <v>53.14</v>
      </c>
      <c r="N4">
        <f>G3</f>
        <v>400</v>
      </c>
      <c r="O4">
        <f>G4</f>
        <v>31.94</v>
      </c>
      <c r="P4">
        <f>O4/$C$6</f>
        <v>16.074484146955207</v>
      </c>
      <c r="Q4" t="s">
        <v>31</v>
      </c>
      <c r="R4">
        <f>INDEX(LINEST($P$3:$P$8,$N$3:$N$8^{1,2,3,4}),1,4)</f>
        <v>5.7788109554206955E-2</v>
      </c>
      <c r="S4" t="s">
        <v>24</v>
      </c>
      <c r="T4" s="4">
        <f>INDEX(LINEST($K$15:$K$27,$B$15:$B$27^{1,2,3,4}),1,4)</f>
        <v>-17531.462361100406</v>
      </c>
      <c r="U4" s="2">
        <v>-17531.462361100406</v>
      </c>
    </row>
    <row r="5" spans="1:21" x14ac:dyDescent="0.25">
      <c r="N5">
        <f>H3</f>
        <v>500</v>
      </c>
      <c r="O5">
        <f>H4</f>
        <v>37.15</v>
      </c>
      <c r="P5">
        <f>O5/$C$6</f>
        <v>18.696527428283844</v>
      </c>
      <c r="Q5" t="s">
        <v>32</v>
      </c>
      <c r="R5">
        <f>INDEX(LINEST($P$3:$P$8,$N$3:$N$8^{1,2,3,4}),1,3)</f>
        <v>-5.2590588827376312E-5</v>
      </c>
      <c r="S5" t="s">
        <v>25</v>
      </c>
      <c r="T5" s="4">
        <f>INDEX(LINEST($K$15:$K$27,$B$15:$B$27^{1,2,3,4}),1,3)</f>
        <v>4658800.4413072392</v>
      </c>
      <c r="U5" s="2">
        <v>4658800.4413072392</v>
      </c>
    </row>
    <row r="6" spans="1:21" x14ac:dyDescent="0.25">
      <c r="B6" t="s">
        <v>8</v>
      </c>
      <c r="C6">
        <v>1.9870000000000001</v>
      </c>
      <c r="N6">
        <f>I3</f>
        <v>600</v>
      </c>
      <c r="O6">
        <f>I4</f>
        <v>41.57</v>
      </c>
      <c r="P6">
        <f>O6/$C$6</f>
        <v>20.920986411675891</v>
      </c>
      <c r="Q6" t="s">
        <v>33</v>
      </c>
      <c r="R6">
        <f>INDEX(LINEST($P$3:$P$8,$N$3:$N$8^{1,2,3,4}),1,2)</f>
        <v>3.1747145922176671E-8</v>
      </c>
      <c r="S6" t="s">
        <v>26</v>
      </c>
      <c r="T6" s="4">
        <f>INDEX(LINEST($K$15:$K$27,$B$15:$B$27^{1,2,3,4}),1,2)</f>
        <v>-355950524.98828363</v>
      </c>
      <c r="U6" s="2">
        <v>-355950524.98828363</v>
      </c>
    </row>
    <row r="7" spans="1:21" x14ac:dyDescent="0.25">
      <c r="B7" t="s">
        <v>29</v>
      </c>
      <c r="C7">
        <f>C6/1000</f>
        <v>1.9870000000000001E-3</v>
      </c>
      <c r="N7">
        <f>J3</f>
        <v>800</v>
      </c>
      <c r="O7">
        <f>J4</f>
        <v>48.5</v>
      </c>
      <c r="P7">
        <f>O7/$C$6</f>
        <v>24.408656265727227</v>
      </c>
      <c r="Q7" t="s">
        <v>34</v>
      </c>
      <c r="R7">
        <f>INDEX(LINEST($P$3:$P$8,$N$3:$N$8^{1,2,3,4}),1,1)</f>
        <v>-9.7939236616951278E-12</v>
      </c>
      <c r="S7" t="s">
        <v>27</v>
      </c>
      <c r="T7" s="4">
        <f>INDEX(LINEST($K$15:$K$27,$B$15:$B$27^{1,2,3,4}),1,1)</f>
        <v>-28063462414.44556</v>
      </c>
      <c r="U7" s="2">
        <v>-28063462414.44556</v>
      </c>
    </row>
    <row r="8" spans="1:21" x14ac:dyDescent="0.25">
      <c r="N8">
        <f>K3</f>
        <v>1000</v>
      </c>
      <c r="O8">
        <f>K4</f>
        <v>53.14</v>
      </c>
      <c r="P8">
        <f>O8/$C$6</f>
        <v>26.743834927025667</v>
      </c>
      <c r="Q8" t="s">
        <v>15</v>
      </c>
      <c r="R8">
        <f>(C3/C7)-(R3*298.15+R4*298.15^2/2+R5*298.15^3/3+R6*298.15^4/4+R7*298.15^5)</f>
        <v>-16315.109141213299</v>
      </c>
      <c r="S8" t="s">
        <v>28</v>
      </c>
      <c r="T8" s="4">
        <f>U33</f>
        <v>-141.72420672079025</v>
      </c>
      <c r="U8" s="2">
        <v>-141.72420672079025</v>
      </c>
    </row>
    <row r="9" spans="1:21" x14ac:dyDescent="0.25">
      <c r="N9">
        <f>L3</f>
        <v>0</v>
      </c>
      <c r="O9">
        <f>L4</f>
        <v>0</v>
      </c>
      <c r="P9">
        <f>O9/$C$6</f>
        <v>0</v>
      </c>
      <c r="Q9" t="s">
        <v>21</v>
      </c>
      <c r="R9">
        <f>(E3/C6)-(R3*LN(298.15)+R4*298.15+R5/2*298.15^2+R6/3*298.15^3+R7/4*298.15^4)</f>
        <v>32.132440841980269</v>
      </c>
    </row>
    <row r="13" spans="1:21" x14ac:dyDescent="0.25">
      <c r="A13" t="s">
        <v>9</v>
      </c>
      <c r="B13" t="s">
        <v>37</v>
      </c>
      <c r="C13" t="s">
        <v>11</v>
      </c>
      <c r="D13" t="s">
        <v>7</v>
      </c>
      <c r="F13" t="s">
        <v>35</v>
      </c>
      <c r="G13" t="s">
        <v>12</v>
      </c>
      <c r="H13" t="s">
        <v>13</v>
      </c>
      <c r="I13" t="s">
        <v>14</v>
      </c>
      <c r="J13" t="s">
        <v>16</v>
      </c>
      <c r="K13" t="s">
        <v>17</v>
      </c>
      <c r="L13" t="s">
        <v>36</v>
      </c>
      <c r="M13" t="s">
        <v>18</v>
      </c>
      <c r="N13" t="s">
        <v>19</v>
      </c>
      <c r="O13" t="s">
        <v>20</v>
      </c>
      <c r="P13" s="1" t="s">
        <v>38</v>
      </c>
      <c r="Q13" s="1" t="s">
        <v>39</v>
      </c>
      <c r="R13" t="s">
        <v>41</v>
      </c>
      <c r="S13" s="1" t="s">
        <v>40</v>
      </c>
      <c r="T13" s="1" t="s">
        <v>49</v>
      </c>
      <c r="U13" t="s">
        <v>22</v>
      </c>
    </row>
    <row r="14" spans="1:21" x14ac:dyDescent="0.25">
      <c r="A14">
        <v>0</v>
      </c>
      <c r="B14" t="e">
        <f>1/A14</f>
        <v>#DIV/0!</v>
      </c>
      <c r="C14">
        <f>$R$3+$R$4*A14+$R$5*A14^2+$R$6*A14^3+$R$7*A14^4</f>
        <v>-0.4068948163058983</v>
      </c>
      <c r="D14">
        <f>C14*$C$6</f>
        <v>-0.80849999999981992</v>
      </c>
      <c r="F14">
        <f>$R$3*(A14-298.15)+$R$4/2*(A14^2-298.15^2)+$R$5/3*(A14^3-298.15^3)+$R$6/4*(A14^4-298.15^4)+$R$7/5*(A14^5-298.15^5)</f>
        <v>-2040.664801583883</v>
      </c>
      <c r="G14">
        <f>F14*$C$7</f>
        <v>-4.0548009607471753</v>
      </c>
      <c r="H14">
        <f>G14+$C$3</f>
        <v>-32.454800960747171</v>
      </c>
      <c r="I14" t="e">
        <f>H14/$C$7/A14</f>
        <v>#DIV/0!</v>
      </c>
      <c r="J14">
        <f>H14-$H$14</f>
        <v>0</v>
      </c>
      <c r="K14" t="e">
        <f>J14/$C$6/A14</f>
        <v>#DIV/0!</v>
      </c>
      <c r="L14" t="e">
        <f>$R$3*(LN(A14)-LN(298.15))+$R$4*(A14-298.15)+$R$5/2*(A14^2-298.15^2)*$R$6/3*(A14^3-298.15^3)*$R$7/4*(A14^4-298.15^4)</f>
        <v>#NUM!</v>
      </c>
      <c r="M14" t="e">
        <f>L14*$C$6</f>
        <v>#NUM!</v>
      </c>
      <c r="N14" t="e">
        <f>M14+$E$3</f>
        <v>#NUM!</v>
      </c>
      <c r="O14" t="e">
        <f>N14*$C$6</f>
        <v>#NUM!</v>
      </c>
      <c r="P14" t="e">
        <f t="shared" ref="P14:P32" si="0">H14-A14*N14/1000</f>
        <v>#NUM!</v>
      </c>
      <c r="Q14" t="e">
        <f>-(P14-$H$14)/$C$7/A14</f>
        <v>#NUM!</v>
      </c>
      <c r="R14" s="3" t="e">
        <f>$T$3+$T$4/A14+$T$5/A14^2+$T$6/A14^3+$T$7/A14^4</f>
        <v>#DIV/0!</v>
      </c>
      <c r="S14" t="e">
        <f>R14*$C$7*A14</f>
        <v>#DIV/0!</v>
      </c>
      <c r="T14" s="3" t="e">
        <f>$T$3*(1-LN(A14))+$T$4/A14+$T$5/2/A14^2+$T$6/3/A14^3+$T$7/4/A14^4</f>
        <v>#NUM!</v>
      </c>
      <c r="U14" t="e">
        <f>T14+Q14</f>
        <v>#NUM!</v>
      </c>
    </row>
    <row r="15" spans="1:21" x14ac:dyDescent="0.25">
      <c r="A15">
        <v>300</v>
      </c>
      <c r="B15">
        <f t="shared" ref="B15:B32" si="1">1/A15</f>
        <v>3.3333333333333335E-3</v>
      </c>
      <c r="C15">
        <f>$R$3+$R$4*A15+$R$5*A15^2+$R$6*A15^3+$R$7*A15^4</f>
        <v>12.974227213731361</v>
      </c>
      <c r="D15">
        <f>C15*$C$6</f>
        <v>25.779789473684215</v>
      </c>
      <c r="F15">
        <f>$R$3*(A15-298.15)+$R$4/2*(A15^2-298.15^2)+$R$5/3*(A15^3-298.15^3)+$R$6/4*(A15^4-298.15^4)+$R$7/5*(A15^5-298.15^5)</f>
        <v>23.944507610097503</v>
      </c>
      <c r="G15">
        <f>F15*$C$7</f>
        <v>4.7577736621263737E-2</v>
      </c>
      <c r="H15">
        <f>G15+$C$3</f>
        <v>-28.352422263378735</v>
      </c>
      <c r="I15">
        <f>H15/$C$7/A15</f>
        <v>-47.563197891928759</v>
      </c>
      <c r="J15">
        <f t="shared" ref="J15:J32" si="2">H15-$H$14</f>
        <v>4.1023786973684366</v>
      </c>
      <c r="K15">
        <f>J15/$C$7/A15</f>
        <v>6.8820310306465977</v>
      </c>
      <c r="L15">
        <f>$R$3*(LN(A15)-LN(298.15))+$R$4*(A15-298.15)+$R$5/2*(A15^2-298.15^2)+$R$6/3*(A15^3-298.15^3)+$R$7/4*(A15^4-298.15^4)</f>
        <v>8.0061938729756477E-2</v>
      </c>
      <c r="M15">
        <f>L15*$C$6</f>
        <v>0.15908307225602614</v>
      </c>
      <c r="N15">
        <f>M15+$E$3</f>
        <v>89.509083072256018</v>
      </c>
      <c r="O15">
        <f>N15*$C$6</f>
        <v>177.85454806457273</v>
      </c>
      <c r="P15">
        <f>H15-A15*N15/1000</f>
        <v>-55.205147185055537</v>
      </c>
      <c r="Q15">
        <f>-(P15-$H$14)/$C$7/A15</f>
        <v>38.165318275974442</v>
      </c>
      <c r="R15" s="3">
        <f>$T$3+$T$4/A15+$T$5/A15^2+$T$6/A15^3+$T$7/A15^4</f>
        <v>6.8790378338788081</v>
      </c>
      <c r="S15">
        <f>R15*$C$7*A15</f>
        <v>4.1005944527751579</v>
      </c>
      <c r="T15" s="3">
        <f>$T$3*(1-LN(A15))+$T$4/A15+$T$5/2/A15^2+$T$6/3/A15^3+$T$7/4/A15^4</f>
        <v>-179.8744624110079</v>
      </c>
      <c r="U15">
        <f>T15+Q15</f>
        <v>-141.70914413503345</v>
      </c>
    </row>
    <row r="16" spans="1:21" x14ac:dyDescent="0.25">
      <c r="A16">
        <v>400</v>
      </c>
      <c r="B16">
        <f t="shared" si="1"/>
        <v>2.5000000000000001E-3</v>
      </c>
      <c r="C16">
        <f>$R$3+$R$4*A16+$R$5*A16^2+$R$6*A16^3+$R$7*A16^4</f>
        <v>16.074947686276587</v>
      </c>
      <c r="D16">
        <f>C16*$C$6</f>
        <v>31.94092105263158</v>
      </c>
      <c r="F16">
        <f>$R$3*(A16-298.15)+$R$4/2*(A16^2-298.15^2)+$R$5/3*(A16^3-298.15^3)+$R$6/4*(A16^4-298.15^4)+$R$7/5*(A16^5-298.15^5)</f>
        <v>1480.8172528223984</v>
      </c>
      <c r="G16">
        <f>F16*$C$7</f>
        <v>2.9423838813581056</v>
      </c>
      <c r="H16">
        <f>G16+$C$3</f>
        <v>-25.457616118641894</v>
      </c>
      <c r="I16">
        <f>H16/$C$7/A16</f>
        <v>-32.030216555915821</v>
      </c>
      <c r="J16">
        <f t="shared" si="2"/>
        <v>6.9971848421052769</v>
      </c>
      <c r="K16">
        <f>J16/$C$7/A16</f>
        <v>8.8037051360156973</v>
      </c>
      <c r="L16">
        <f>$R$3*(LN(A16)-LN(298.15))+$R$4*(A16-298.15)+$R$5/2*(A16^2-298.15^2)+$R$6/3*(A16^3-298.15^3)+$R$7/4*(A16^4-298.15^4)</f>
        <v>4.2498456581877768</v>
      </c>
      <c r="M16">
        <f>L16*$C$6</f>
        <v>8.4444433228191134</v>
      </c>
      <c r="N16">
        <f>M16+$E$3</f>
        <v>97.794443322819106</v>
      </c>
      <c r="O16">
        <f>N16*$C$6</f>
        <v>194.31755888244157</v>
      </c>
      <c r="P16">
        <f t="shared" si="0"/>
        <v>-64.575393447769528</v>
      </c>
      <c r="Q16">
        <f>-(P16-$H$14)/$C$7/A16</f>
        <v>40.41342789006336</v>
      </c>
      <c r="R16" s="3">
        <f>$T$3+$T$4/A16+$T$5/A16^2+$T$6/A16^3+$T$7/A16^4</f>
        <v>8.8316650250498636</v>
      </c>
      <c r="S16">
        <f>R16*$C$7*A16</f>
        <v>7.0194073619096313</v>
      </c>
      <c r="T16" s="3">
        <f>$T$3*(1-LN(A16))+$T$4/A16+$T$5/2/A16^2+$T$6/3/A16^3+$T$7/4/A16^4</f>
        <v>-182.14396408897468</v>
      </c>
      <c r="U16">
        <f t="shared" ref="U16:U32" si="3">T16+Q16</f>
        <v>-141.73053619891132</v>
      </c>
    </row>
    <row r="17" spans="1:21" x14ac:dyDescent="0.25">
      <c r="A17">
        <v>500</v>
      </c>
      <c r="B17">
        <f t="shared" si="1"/>
        <v>2E-3</v>
      </c>
      <c r="C17">
        <f>$R$3+$R$4*A17+$R$5*A17^2+$R$6*A17^3+$R$7*A17^4</f>
        <v>18.695785765369639</v>
      </c>
      <c r="D17">
        <f>C17*$C$6</f>
        <v>37.148526315789475</v>
      </c>
      <c r="F17">
        <f>$R$3*(A17-298.15)+$R$4/2*(A17^2-298.15^2)+$R$5/3*(A17^3-298.15^3)+$R$6/4*(A17^4-298.15^4)+$R$7/5*(A17^5-298.15^5)</f>
        <v>3222.9640822134397</v>
      </c>
      <c r="G17">
        <f>F17*$C$7</f>
        <v>6.4040296313581049</v>
      </c>
      <c r="H17">
        <f>G17+$C$3</f>
        <v>-21.995970368641892</v>
      </c>
      <c r="I17">
        <f>H17/$C$7/A17</f>
        <v>-22.13987958595057</v>
      </c>
      <c r="J17">
        <f t="shared" si="2"/>
        <v>10.458830592105279</v>
      </c>
      <c r="K17">
        <f>J17/$C$7/A17</f>
        <v>10.527257767594644</v>
      </c>
      <c r="L17">
        <f>$R$3*(LN(A17)-LN(298.15))+$R$4*(A17-298.15)+$R$5/2*(A17^2-298.15^2)+$R$6/3*(A17^3-298.15^3)+$R$7/4*(A17^4-298.15^4)</f>
        <v>8.1264605166931503</v>
      </c>
      <c r="M17">
        <f>L17*$C$6</f>
        <v>16.147277046669291</v>
      </c>
      <c r="N17">
        <f>M17+$E$3</f>
        <v>105.49727704666928</v>
      </c>
      <c r="O17">
        <f>N17*$C$6</f>
        <v>209.62308949173186</v>
      </c>
      <c r="P17">
        <f t="shared" si="0"/>
        <v>-74.744608891976526</v>
      </c>
      <c r="Q17">
        <f>-(P17-$H$14)/$C$7/A17</f>
        <v>42.566490116989783</v>
      </c>
      <c r="R17" s="3">
        <f>$T$3+$T$4/A17+$T$5/A17^2+$T$6/A17^3+$T$7/A17^4</f>
        <v>10.476431567627593</v>
      </c>
      <c r="S17">
        <f>R17*$C$7*A17</f>
        <v>10.408334762438013</v>
      </c>
      <c r="T17" s="3">
        <f>$T$3*(1-LN(A17))+$T$4/A17+$T$5/2/A17^2+$T$6/3/A17^3+$T$7/4/A17^4</f>
        <v>-184.29198041034164</v>
      </c>
      <c r="U17">
        <f t="shared" si="3"/>
        <v>-141.72549029335187</v>
      </c>
    </row>
    <row r="18" spans="1:21" x14ac:dyDescent="0.25">
      <c r="A18">
        <v>600</v>
      </c>
      <c r="B18">
        <f t="shared" si="1"/>
        <v>1.6666666666666668E-3</v>
      </c>
      <c r="C18">
        <f>$R$3+$R$4*A18+$R$5*A18^2+$R$6*A18^3+$R$7*A18^4</f>
        <v>20.921449950997271</v>
      </c>
      <c r="D18">
        <f>C18*$C$6</f>
        <v>41.570921052631583</v>
      </c>
      <c r="F18">
        <f>$R$3*(A18-298.15)+$R$4/2*(A18^2-298.15^2)+$R$5/3*(A18^3-298.15^3)+$R$6/4*(A18^4-298.15^4)+$R$7/5*(A18^5-298.15^5)</f>
        <v>5206.8280599105765</v>
      </c>
      <c r="G18">
        <f>F18*$C$7</f>
        <v>10.345967355042315</v>
      </c>
      <c r="H18">
        <f>G18+$C$3</f>
        <v>-18.054032644957683</v>
      </c>
      <c r="I18">
        <f>H18/$C$7/A18</f>
        <v>-15.143459692130248</v>
      </c>
      <c r="J18">
        <f t="shared" si="2"/>
        <v>14.400768315789488</v>
      </c>
      <c r="K18">
        <f>J18/$C$7/A18</f>
        <v>12.079154769157428</v>
      </c>
      <c r="L18">
        <f>$R$3*(LN(A18)-LN(298.15))+$R$4*(A18-298.15)+$R$5/2*(A18^2-298.15^2)+$R$6/3*(A18^3-298.15^3)+$R$7/4*(A18^4-298.15^4)</f>
        <v>11.737307080462291</v>
      </c>
      <c r="M18">
        <f>L18*$C$6</f>
        <v>23.322029168878572</v>
      </c>
      <c r="N18">
        <f>M18+$E$3</f>
        <v>112.67202916887857</v>
      </c>
      <c r="O18">
        <f>N18*$C$6</f>
        <v>223.87932195856172</v>
      </c>
      <c r="P18">
        <f t="shared" si="0"/>
        <v>-85.657250146284824</v>
      </c>
      <c r="Q18">
        <f>-(P18-$H$14)/$C$7/A18</f>
        <v>44.625439679196148</v>
      </c>
      <c r="R18" s="3">
        <f>$T$3+$T$4/A18+$T$5/A18^2+$T$6/A18^3+$T$7/A18^4</f>
        <v>12.058324365926218</v>
      </c>
      <c r="S18">
        <f>R18*$C$7*A18</f>
        <v>14.375934309057236</v>
      </c>
      <c r="T18" s="3">
        <f>$T$3*(1-LN(A18))+$T$4/A18+$T$5/2/A18^2+$T$6/3/A18^3+$T$7/4/A18^4</f>
        <v>-186.34344237350933</v>
      </c>
      <c r="U18">
        <f t="shared" si="3"/>
        <v>-141.71800269431318</v>
      </c>
    </row>
    <row r="19" spans="1:21" x14ac:dyDescent="0.25">
      <c r="A19">
        <v>700</v>
      </c>
      <c r="B19">
        <f t="shared" si="1"/>
        <v>1.4285714285714286E-3</v>
      </c>
      <c r="C19">
        <f>$R$3+$R$4*A19+$R$5*A19^2+$R$6*A19^3+$R$7*A19^4</f>
        <v>22.813143326358176</v>
      </c>
      <c r="D19">
        <f>C19*$C$6</f>
        <v>45.329715789473696</v>
      </c>
      <c r="F19">
        <f>$R$3*(A19-298.15)+$R$4/2*(A19^2-298.15^2)+$R$5/3*(A19^3-298.15^3)+$R$6/4*(A19^4-298.15^4)+$R$7/5*(A19^5-298.15^5)</f>
        <v>7396.1478292004367</v>
      </c>
      <c r="G19">
        <f>F19*$C$7</f>
        <v>14.696145736621268</v>
      </c>
      <c r="H19">
        <f>G19+$C$3</f>
        <v>-13.70385426337873</v>
      </c>
      <c r="I19">
        <f>H19/$C$7/A19</f>
        <v>-9.8525086371261263</v>
      </c>
      <c r="J19">
        <f t="shared" si="2"/>
        <v>18.750946697368441</v>
      </c>
      <c r="K19">
        <f>J19/$C$7/A19</f>
        <v>13.481160901120454</v>
      </c>
      <c r="L19">
        <f>$R$3*(LN(A19)-LN(298.15))+$R$4*(A19-298.15)+$R$5/2*(A19^2-298.15^2)+$R$6/3*(A19^3-298.15^3)+$R$7/4*(A19^4-298.15^4)</f>
        <v>15.108412019102936</v>
      </c>
      <c r="M19">
        <f>L19*$C$6</f>
        <v>30.020414681957536</v>
      </c>
      <c r="N19">
        <f>M19+$E$3</f>
        <v>119.37041468195753</v>
      </c>
      <c r="O19">
        <f>N19*$C$6</f>
        <v>237.18901397304961</v>
      </c>
      <c r="P19">
        <f t="shared" si="0"/>
        <v>-97.263144540748996</v>
      </c>
      <c r="Q19">
        <f>-(P19-$H$14)/$C$7/A19</f>
        <v>46.59453848587377</v>
      </c>
      <c r="R19" s="3">
        <f>$T$3+$T$4/A19+$T$5/A19^2+$T$6/A19^3+$T$7/A19^4</f>
        <v>13.508944870645648</v>
      </c>
      <c r="S19">
        <f>R19*$C$7*A19</f>
        <v>18.789591420581033</v>
      </c>
      <c r="T19" s="3">
        <f>$T$3*(1-LN(A19))+$T$4/A19+$T$5/2/A19^2+$T$6/3/A19^3+$T$7/4/A19^4</f>
        <v>-188.31313104248099</v>
      </c>
      <c r="U19">
        <f t="shared" si="3"/>
        <v>-141.71859255660723</v>
      </c>
    </row>
    <row r="20" spans="1:21" x14ac:dyDescent="0.25">
      <c r="A20">
        <v>800</v>
      </c>
      <c r="B20">
        <f t="shared" si="1"/>
        <v>1.25E-3</v>
      </c>
      <c r="C20">
        <f>$R$3+$R$4*A20+$R$5*A20^2+$R$6*A20^3+$R$7*A20^4</f>
        <v>24.408563557862951</v>
      </c>
      <c r="D20">
        <f>C20*$C$6</f>
        <v>48.499815789473686</v>
      </c>
      <c r="F20">
        <f>$R$3*(A20-298.15)+$R$4/2*(A20^2-298.15^2)+$R$5/3*(A20^3-298.15^3)+$R$6/4*(A20^4-298.15^4)+$R$7/5*(A20^5-298.15^5)</f>
        <v>9759.6070708501065</v>
      </c>
      <c r="G20">
        <f>F20*$C$7</f>
        <v>19.392339249779162</v>
      </c>
      <c r="H20">
        <f>G20+$C$3</f>
        <v>-9.0076607502208361</v>
      </c>
      <c r="I20">
        <f>H20/$C$7/A20</f>
        <v>-5.6666210054232735</v>
      </c>
      <c r="J20">
        <f t="shared" si="2"/>
        <v>23.447140210526335</v>
      </c>
      <c r="K20">
        <f>J20/$C$7/A20</f>
        <v>14.750339840542486</v>
      </c>
      <c r="L20">
        <f>$R$3*(LN(A20)-LN(298.15))+$R$4*(A20-298.15)+$R$5/2*(A20^2-298.15^2)+$R$6/3*(A20^3-298.15^3)+$R$7/4*(A20^4-298.15^4)</f>
        <v>18.262000619449001</v>
      </c>
      <c r="M20">
        <f>L20*$C$6</f>
        <v>36.286595230845165</v>
      </c>
      <c r="N20">
        <f>M20+$E$3</f>
        <v>125.63659523084516</v>
      </c>
      <c r="O20">
        <f>N20*$C$6</f>
        <v>249.63991472368934</v>
      </c>
      <c r="P20">
        <f t="shared" si="0"/>
        <v>-109.51693693489696</v>
      </c>
      <c r="Q20">
        <f>-(P20-$H$14)/$C$7/A20</f>
        <v>48.478948146797805</v>
      </c>
      <c r="R20" s="3">
        <f>$T$3+$T$4/A20+$T$5/A20^2+$T$6/A20^3+$T$7/A20^4</f>
        <v>14.802091679650889</v>
      </c>
      <c r="S20">
        <f>R20*$C$7*A20</f>
        <v>23.529404933973055</v>
      </c>
      <c r="T20" s="3">
        <f>$T$3*(1-LN(A20))+$T$4/A20+$T$5/2/A20^2+$T$6/3/A20^3+$T$7/4/A20^4</f>
        <v>-190.20318207281105</v>
      </c>
      <c r="U20">
        <f t="shared" si="3"/>
        <v>-141.72423392601326</v>
      </c>
    </row>
    <row r="21" spans="1:21" x14ac:dyDescent="0.25">
      <c r="A21">
        <v>900</v>
      </c>
      <c r="B21">
        <f t="shared" si="1"/>
        <v>1.1111111111111111E-3</v>
      </c>
      <c r="C21">
        <f>$R$3+$R$4*A21+$R$5*A21^2+$R$6*A21^3+$R$7*A21^4</f>
        <v>25.721902895134171</v>
      </c>
      <c r="D21">
        <f>C21*$C$6</f>
        <v>51.109421052631603</v>
      </c>
      <c r="F21">
        <f>$R$3*(A21-298.15)+$R$4/2*(A21^2-298.15^2)+$R$5/3*(A21^3-298.15^3)+$R$6/4*(A21^4-298.15^4)+$R$7/5*(A21^5-298.15^5)</f>
        <v>12268.483961428341</v>
      </c>
      <c r="G21">
        <f>F21*$C$7</f>
        <v>24.377477631358115</v>
      </c>
      <c r="H21">
        <f>G21+$C$3</f>
        <v>-4.0225223686418836</v>
      </c>
      <c r="I21">
        <f>H21/$C$7/A21</f>
        <v>-2.2493554597337604</v>
      </c>
      <c r="J21">
        <f t="shared" si="2"/>
        <v>28.432278592105288</v>
      </c>
      <c r="K21">
        <f>J21/$C$7/A21</f>
        <v>15.899054181124692</v>
      </c>
      <c r="L21">
        <f>$R$3*(LN(A21)-LN(298.15))+$R$4*(A21-298.15)+$R$5/2*(A21^2-298.15^2)+$R$6/3*(A21^3-298.15^3)+$R$7/4*(A21^4-298.15^4)</f>
        <v>21.215512560604171</v>
      </c>
      <c r="M21">
        <f>L21*$C$6</f>
        <v>42.155223457920492</v>
      </c>
      <c r="N21">
        <f>M21+$E$3</f>
        <v>131.50522345792049</v>
      </c>
      <c r="O21">
        <f>N21*$C$6</f>
        <v>261.30087901088802</v>
      </c>
      <c r="P21">
        <f t="shared" si="0"/>
        <v>-122.37722348077033</v>
      </c>
      <c r="Q21">
        <f>-(P21-$H$14)/$C$7/A21</f>
        <v>50.283745747370773</v>
      </c>
      <c r="R21" s="3">
        <f>$T$3+$T$4/A21+$T$5/A21^2+$T$6/A21^3+$T$7/A21^4</f>
        <v>15.94193150968275</v>
      </c>
      <c r="S21">
        <f>R21*$C$7*A21</f>
        <v>28.50895611876566</v>
      </c>
      <c r="T21" s="3">
        <f>$T$3*(1-LN(A21))+$T$4/A21+$T$5/2/A21^2+$T$6/3/A21^3+$T$7/4/A21^4</f>
        <v>-192.01386423102682</v>
      </c>
      <c r="U21">
        <f t="shared" si="3"/>
        <v>-141.73011848365604</v>
      </c>
    </row>
    <row r="22" spans="1:21" x14ac:dyDescent="0.25">
      <c r="A22">
        <v>1000</v>
      </c>
      <c r="B22">
        <f t="shared" si="1"/>
        <v>1E-3</v>
      </c>
      <c r="C22">
        <f>$R$3+$R$4*A22+$R$5*A22^2+$R$6*A22^3+$R$7*A22^4</f>
        <v>26.743848171006281</v>
      </c>
      <c r="D22">
        <f>C22*$C$6</f>
        <v>53.140026315789484</v>
      </c>
      <c r="F22">
        <f>$R$3*(A22-298.15)+$R$4/2*(A22^2-298.15^2)+$R$5/3*(A22^3-298.15^3)+$R$6/4*(A22^4-298.15^4)+$R$7/5*(A22^5-298.15^5)</f>
        <v>14894.300631626735</v>
      </c>
      <c r="G22">
        <f>F22*$C$7</f>
        <v>29.594975355042322</v>
      </c>
      <c r="H22">
        <f>G22+$C$3</f>
        <v>1.1949753550423239</v>
      </c>
      <c r="I22">
        <f>H22/$C$7/A22</f>
        <v>0.60139675643800894</v>
      </c>
      <c r="J22">
        <f t="shared" si="2"/>
        <v>33.649776315789495</v>
      </c>
      <c r="K22">
        <f>J22/$C$7/A22</f>
        <v>16.934965433210614</v>
      </c>
      <c r="L22">
        <f>$R$3*(LN(A22)-LN(298.15))+$R$4*(A22-298.15)+$R$5/2*(A22^2-298.15^2)+$R$6/3*(A22^3-298.15^3)+$R$7/4*(A22^4-298.15^4)</f>
        <v>23.981139857915352</v>
      </c>
      <c r="M22">
        <f>L22*$C$6</f>
        <v>47.650524897677805</v>
      </c>
      <c r="N22">
        <f>M22+$E$3</f>
        <v>137.00052489767779</v>
      </c>
      <c r="O22">
        <f>N22*$C$6</f>
        <v>272.22004297168581</v>
      </c>
      <c r="P22">
        <f t="shared" si="0"/>
        <v>-135.80554954263548</v>
      </c>
      <c r="Q22">
        <f>-(P22-$H$14)/$C$7/A22</f>
        <v>52.013461792596019</v>
      </c>
      <c r="R22" s="3">
        <f>$T$3+$T$4/A22+$T$5/A22^2+$T$6/A22^3+$T$7/A22^4</f>
        <v>16.944098215940951</v>
      </c>
      <c r="S22">
        <f>R22*$C$7*A22</f>
        <v>33.667923155074668</v>
      </c>
      <c r="T22" s="3">
        <f>$T$3*(1-LN(A22))+$T$4/A22+$T$5/2/A22^2+$T$6/3/A22^3+$T$7/4/A22^4</f>
        <v>-193.74651093635535</v>
      </c>
      <c r="U22">
        <f t="shared" si="3"/>
        <v>-141.73304914375933</v>
      </c>
    </row>
    <row r="23" spans="1:21" x14ac:dyDescent="0.25">
      <c r="A23">
        <v>1100</v>
      </c>
      <c r="B23">
        <f t="shared" si="1"/>
        <v>9.0909090909090909E-4</v>
      </c>
      <c r="C23">
        <f>$R$3+$R$4*A23+$R$5*A23^2+$R$6*A23^3+$R$7*A23^4</f>
        <v>27.441580801525724</v>
      </c>
      <c r="D23">
        <f>C23*$C$6</f>
        <v>54.526421052631619</v>
      </c>
      <c r="F23">
        <f>$R$3*(A23-298.15)+$R$4/2*(A23^2-298.15^2)+$R$5/3*(A23^3-298.15^3)+$R$6/4*(A23^4-298.15^4)+$R$7/5*(A23^5-298.15^5)</f>
        <v>17606.472624580943</v>
      </c>
      <c r="G23">
        <f>F23*$C$7</f>
        <v>34.984061105042336</v>
      </c>
      <c r="H23">
        <f>G23+$C$3</f>
        <v>6.5840611050423377</v>
      </c>
      <c r="I23">
        <f>H23/$C$7/A23</f>
        <v>3.0123352267201984</v>
      </c>
      <c r="J23">
        <f t="shared" si="2"/>
        <v>39.038862065789509</v>
      </c>
      <c r="K23">
        <f>J23/$C$7/A23</f>
        <v>17.861034023786207</v>
      </c>
      <c r="L23">
        <f>$R$3*(LN(A23)-LN(298.15))+$R$4*(A23-298.15)+$R$5/2*(A23^2-298.15^2)+$R$6/3*(A23^3-298.15^3)+$R$7/4*(A23^4-298.15^4)</f>
        <v>26.565586208923285</v>
      </c>
      <c r="M23">
        <f>L23*$C$6</f>
        <v>52.785819797130571</v>
      </c>
      <c r="N23">
        <f>M23+$E$3</f>
        <v>142.13581979713058</v>
      </c>
      <c r="O23">
        <f>N23*$C$6</f>
        <v>282.42387393689847</v>
      </c>
      <c r="P23">
        <f t="shared" si="0"/>
        <v>-149.76534067180131</v>
      </c>
      <c r="Q23">
        <f>-(P23-$H$14)/$C$7/A23</f>
        <v>53.671839553028377</v>
      </c>
      <c r="R23" s="3">
        <f>$T$3+$T$4/A23+$T$5/A23^2+$T$6/A23^3+$T$7/A23^4</f>
        <v>17.826730745946463</v>
      </c>
      <c r="S23">
        <f>R23*$C$7*A23</f>
        <v>38.963885391415189</v>
      </c>
      <c r="T23" s="3">
        <f>$T$3*(1-LN(A23))+$T$4/A23+$T$5/2/A23^2+$T$6/3/A23^3+$T$7/4/A23^4</f>
        <v>-195.40372843667254</v>
      </c>
      <c r="U23">
        <f t="shared" si="3"/>
        <v>-141.73188888364416</v>
      </c>
    </row>
    <row r="24" spans="1:21" x14ac:dyDescent="0.25">
      <c r="A24">
        <v>1200</v>
      </c>
      <c r="B24">
        <f t="shared" si="1"/>
        <v>8.3333333333333339E-4</v>
      </c>
      <c r="C24">
        <f>$R$3+$R$4*A24+$R$5*A24^2+$R$6*A24^3+$R$7*A24^4</f>
        <v>27.758776785950829</v>
      </c>
      <c r="D24">
        <f>C24*$C$6</f>
        <v>55.156689473684303</v>
      </c>
      <c r="F24">
        <f>$R$3*(A24-298.15)+$R$4/2*(A24^2-298.15^2)+$R$5/3*(A24^3-298.15^3)+$R$6/4*(A24^4-298.15^4)+$R$7/5*(A24^5-298.15^5)</f>
        <v>20369.958354191833</v>
      </c>
      <c r="G24">
        <f>F24*$C$7</f>
        <v>40.475107249779171</v>
      </c>
      <c r="H24">
        <f>G24+$C$3</f>
        <v>12.075107249779172</v>
      </c>
      <c r="I24">
        <f>H24/$C$7/A24</f>
        <v>5.064212065835922</v>
      </c>
      <c r="J24">
        <f t="shared" si="2"/>
        <v>44.529908210526344</v>
      </c>
      <c r="K24">
        <f>J24/$C$7/A24</f>
        <v>18.675519296479759</v>
      </c>
      <c r="L24">
        <f>$R$3*(LN(A24)-LN(298.15))+$R$4*(A24-298.15)+$R$5/2*(A24^2-298.15^2)+$R$6/3*(A24^3-298.15^3)+$R$7/4*(A24^4-298.15^4)</f>
        <v>28.969931496689568</v>
      </c>
      <c r="M24">
        <f>L24*$C$6</f>
        <v>57.563253883922172</v>
      </c>
      <c r="N24">
        <f>M24+$E$3</f>
        <v>146.91325388392215</v>
      </c>
      <c r="O24">
        <f>N24*$C$6</f>
        <v>291.91663546735333</v>
      </c>
      <c r="P24">
        <f t="shared" si="0"/>
        <v>-164.22079741092742</v>
      </c>
      <c r="Q24">
        <f>-(P24-$H$14)/$C$7/A24</f>
        <v>55.261699568101093</v>
      </c>
      <c r="R24" s="3">
        <f>$T$3+$T$4/A24+$T$5/A24^2+$T$6/A24^3+$T$7/A24^4</f>
        <v>18.606976661283326</v>
      </c>
      <c r="S24">
        <f>R24*$C$7*A24</f>
        <v>44.366475151163968</v>
      </c>
      <c r="T24" s="3">
        <f>$T$3*(1-LN(A24))+$T$4/A24+$T$5/2/A24^2+$T$6/3/A24^3+$T$7/4/A24^4</f>
        <v>-196.98899455384139</v>
      </c>
      <c r="U24">
        <f t="shared" si="3"/>
        <v>-141.72729498574029</v>
      </c>
    </row>
    <row r="25" spans="1:21" x14ac:dyDescent="0.25">
      <c r="A25">
        <v>1300</v>
      </c>
      <c r="B25">
        <f t="shared" si="1"/>
        <v>7.6923076923076923E-4</v>
      </c>
      <c r="C25">
        <f>$R$3+$R$4*A25+$R$5*A25^2+$R$6*A25^3+$R$7*A25^4</f>
        <v>27.615606706751866</v>
      </c>
      <c r="D25">
        <f>C25*$C$6</f>
        <v>54.872210526315961</v>
      </c>
      <c r="F25">
        <f>$R$3*(A25-298.15)+$R$4/2*(A25^2-298.15^2)+$R$5/3*(A25^3-298.15^3)+$R$6/4*(A25^4-298.15^4)+$R$7/5*(A25^5-298.15^5)</f>
        <v>23142.90856344673</v>
      </c>
      <c r="G25">
        <f>F25*$C$7</f>
        <v>45.984959315568652</v>
      </c>
      <c r="H25">
        <f>G25+$C$3</f>
        <v>17.584959315568653</v>
      </c>
      <c r="I25">
        <f>H25/$C$7/A25</f>
        <v>6.8076959140446176</v>
      </c>
      <c r="J25">
        <f t="shared" si="2"/>
        <v>50.039760276315825</v>
      </c>
      <c r="K25">
        <f>J25/$C$7/A25</f>
        <v>19.371979511562007</v>
      </c>
      <c r="L25">
        <f>$R$3*(LN(A25)-LN(298.15))+$R$4*(A25-298.15)+$R$5/2*(A25^2-298.15^2)+$R$6/3*(A25^3-298.15^3)+$R$7/4*(A25^4-298.15^4)</f>
        <v>31.189550715367282</v>
      </c>
      <c r="M25">
        <f>L25*$C$6</f>
        <v>61.973637271434797</v>
      </c>
      <c r="N25">
        <f>M25+$E$3</f>
        <v>151.32363727143479</v>
      </c>
      <c r="O25">
        <f>N25*$C$6</f>
        <v>300.68006725834096</v>
      </c>
      <c r="P25">
        <f t="shared" si="0"/>
        <v>-179.13576913729659</v>
      </c>
      <c r="Q25">
        <f>-(P25-$H$14)/$C$7/A25</f>
        <v>56.784858571696567</v>
      </c>
      <c r="R25" s="3">
        <f>$T$3+$T$4/A25+$T$5/A25^2+$T$6/A25^3+$T$7/A25^4</f>
        <v>19.299878073829198</v>
      </c>
      <c r="S25">
        <f>R25*$C$7*A25</f>
        <v>49.8535150525082</v>
      </c>
      <c r="T25" s="3">
        <f>$T$3*(1-LN(A25))+$T$4/A25+$T$5/2/A25^2+$T$6/3/A25^3+$T$7/4/A25^4</f>
        <v>-198.50624558762473</v>
      </c>
      <c r="U25">
        <f t="shared" si="3"/>
        <v>-141.72138701592817</v>
      </c>
    </row>
    <row r="26" spans="1:21" x14ac:dyDescent="0.25">
      <c r="A26">
        <v>1400</v>
      </c>
      <c r="B26">
        <f t="shared" si="1"/>
        <v>7.1428571428571429E-4</v>
      </c>
      <c r="C26">
        <f>$R$3+$R$4*A26+$R$5*A26^2+$R$6*A26^3+$R$7*A26^4</f>
        <v>26.90873572961106</v>
      </c>
      <c r="D26">
        <f>C26*$C$6</f>
        <v>53.467657894737179</v>
      </c>
      <c r="F26">
        <f>$R$3*(A26-298.15)+$R$4/2*(A26^2-298.15^2)+$R$5/3*(A26^3-298.15^3)+$R$6/4*(A26^4-298.15^4)+$R$7/5*(A26^5-298.15^5)</f>
        <v>25874.315782740581</v>
      </c>
      <c r="G26">
        <f>F26*$C$7</f>
        <v>51.412265460305534</v>
      </c>
      <c r="H26">
        <f>G26+$C$3</f>
        <v>23.012265460305535</v>
      </c>
      <c r="I26">
        <f>H26/$C$7/A26</f>
        <v>8.2724370768227526</v>
      </c>
      <c r="J26">
        <f t="shared" si="2"/>
        <v>55.467066421052706</v>
      </c>
      <c r="K26">
        <f>J26/$C$7/A26</f>
        <v>19.939271845946045</v>
      </c>
      <c r="L26">
        <f>$R$3*(LN(A26)-LN(298.15))+$R$4*(A26-298.15)+$R$5/2*(A26^2-298.15^2)+$R$6/3*(A26^3-298.15^3)+$R$7/4*(A26^4-298.15^4)</f>
        <v>33.214063027035962</v>
      </c>
      <c r="M26">
        <f>L26*$C$6</f>
        <v>65.996343234720456</v>
      </c>
      <c r="N26">
        <f>M26+$E$3</f>
        <v>155.34634323472045</v>
      </c>
      <c r="O26">
        <f>N26*$C$6</f>
        <v>308.67318400738952</v>
      </c>
      <c r="P26">
        <f t="shared" si="0"/>
        <v>-194.4726150683031</v>
      </c>
      <c r="Q26">
        <f>-(P26-$H$14)/$C$7/A26</f>
        <v>58.242078548981205</v>
      </c>
      <c r="R26" s="3">
        <f>$T$3+$T$4/A26+$T$5/A26^2+$T$6/A26^3+$T$7/A26^4</f>
        <v>19.918215280129928</v>
      </c>
      <c r="S26">
        <f>R26*$C$7*A26</f>
        <v>55.408491266265436</v>
      </c>
      <c r="T26" s="3">
        <f>$T$3*(1-LN(A26))+$T$4/A26+$T$5/2/A26^2+$T$6/3/A26^3+$T$7/4/A26^4</f>
        <v>-199.95957453402463</v>
      </c>
      <c r="U26">
        <f t="shared" si="3"/>
        <v>-141.71749598504343</v>
      </c>
    </row>
    <row r="27" spans="1:21" x14ac:dyDescent="0.25">
      <c r="A27">
        <v>1500</v>
      </c>
      <c r="B27">
        <f t="shared" si="1"/>
        <v>6.6666666666666664E-4</v>
      </c>
      <c r="C27">
        <f>$R$3+$R$4*A27+$R$5*A27^2+$R$6*A27^3+$R$7*A27^4</f>
        <v>25.511323603422518</v>
      </c>
      <c r="D27">
        <f>C27*$C$6</f>
        <v>50.69100000000055</v>
      </c>
      <c r="F27">
        <f>$R$3*(A27-298.15)+$R$4/2*(A27^2-298.15^2)+$R$5/3*(A27^3-298.15^3)+$R$6/4*(A27^4-298.15^4)+$R$7/5*(A27^5-298.15^5)</f>
        <v>28501.663788197118</v>
      </c>
      <c r="G27">
        <f>F27*$C$7</f>
        <v>56.632805947147673</v>
      </c>
      <c r="H27">
        <f>G27+$C$3</f>
        <v>28.232805947147675</v>
      </c>
      <c r="I27">
        <f>H27/$C$7/A27</f>
        <v>9.4725066086722602</v>
      </c>
      <c r="J27">
        <f t="shared" si="2"/>
        <v>60.687606907894846</v>
      </c>
      <c r="K27">
        <f>J27/$C$7/A27</f>
        <v>20.361552393187331</v>
      </c>
      <c r="L27">
        <f>$R$3*(LN(A27)-LN(298.15))+$R$4*(A27-298.15)+$R$5/2*(A27^2-298.15^2)+$R$6/3*(A27^3-298.15^3)+$R$7/4*(A27^4-298.15^4)</f>
        <v>35.027298436707262</v>
      </c>
      <c r="M27">
        <f>L27*$C$6</f>
        <v>69.599241993737337</v>
      </c>
      <c r="N27">
        <f>M27+$E$3</f>
        <v>158.94924199373733</v>
      </c>
      <c r="O27">
        <f>N27*$C$6</f>
        <v>315.8321438415561</v>
      </c>
      <c r="P27">
        <f t="shared" si="0"/>
        <v>-210.1910570434583</v>
      </c>
      <c r="Q27">
        <f>-(P27-$H$14)/$C$7/A27</f>
        <v>59.633033411411212</v>
      </c>
      <c r="R27" s="3">
        <f>$T$3+$T$4/A27+$T$5/A27^2+$T$6/A27^3+$T$7/A27^4</f>
        <v>20.472700300782385</v>
      </c>
      <c r="S27">
        <f>R27*$C$7*A27</f>
        <v>61.018883246481906</v>
      </c>
      <c r="T27" s="3">
        <f>$T$3*(1-LN(A27))+$T$4/A27+$T$5/2/A27^2+$T$6/3/A27^3+$T$7/4/A27^4</f>
        <v>-201.35303694460853</v>
      </c>
      <c r="U27">
        <f t="shared" si="3"/>
        <v>-141.72000353319731</v>
      </c>
    </row>
    <row r="28" spans="1:21" x14ac:dyDescent="0.25">
      <c r="A28">
        <v>1600</v>
      </c>
      <c r="B28">
        <f t="shared" si="1"/>
        <v>6.2500000000000001E-4</v>
      </c>
      <c r="C28">
        <f>$R$3+$R$4*A28+$R$5*A28^2+$R$6*A28^3+$R$7*A28^4</f>
        <v>23.273024660292322</v>
      </c>
      <c r="D28">
        <f>C28*$C$6</f>
        <v>46.243500000000843</v>
      </c>
      <c r="F28">
        <f>$R$3*(A28-298.15)+$R$4/2*(A28^2-298.15^2)+$R$5/3*(A28^3-298.15^3)+$R$6/4*(A28^4-298.15^4)+$R$7/5*(A28^5-298.15^5)</f>
        <v>30948.577059990123</v>
      </c>
      <c r="G28">
        <f>F28*$C$7</f>
        <v>61.494822618200374</v>
      </c>
      <c r="H28">
        <f>G28+$C$3</f>
        <v>33.094822618200375</v>
      </c>
      <c r="I28">
        <f>H28/$C$7/A28</f>
        <v>10.409795740500872</v>
      </c>
      <c r="J28">
        <f t="shared" si="2"/>
        <v>65.549623578947546</v>
      </c>
      <c r="K28">
        <f>J28/$C$7/A28</f>
        <v>20.618276163483753</v>
      </c>
      <c r="L28">
        <f>$R$3*(LN(A28)-LN(298.15))+$R$4*(A28-298.15)+$R$5/2*(A28^2-298.15^2)+$R$6/3*(A28^3-298.15^3)+$R$7/4*(A28^4-298.15^4)</f>
        <v>36.607275244489756</v>
      </c>
      <c r="M28">
        <f>L28*$C$6</f>
        <v>72.738655910801143</v>
      </c>
      <c r="N28">
        <f>M28+$E$3</f>
        <v>162.08865591080115</v>
      </c>
      <c r="O28">
        <f>N28*$C$6</f>
        <v>322.07015929476188</v>
      </c>
      <c r="P28">
        <f t="shared" si="0"/>
        <v>-226.24702683908149</v>
      </c>
      <c r="Q28">
        <f>-(P28-$H$14)/$C$7/A28</f>
        <v>60.956286448897302</v>
      </c>
      <c r="R28" s="3">
        <f>$T$3+$T$4/A28+$T$5/A28^2+$T$6/A28^3+$T$7/A28^4</f>
        <v>20.972269941661558</v>
      </c>
      <c r="S28">
        <f>R28*$C$7*A28</f>
        <v>66.67504059853043</v>
      </c>
      <c r="T28" s="3">
        <f>$T$3*(1-LN(A28))+$T$4/A28+$T$5/2/A28^2+$T$6/3/A28^3+$T$7/4/A28^4</f>
        <v>-202.69053607772204</v>
      </c>
      <c r="U28">
        <f t="shared" si="3"/>
        <v>-141.73424962882473</v>
      </c>
    </row>
    <row r="29" spans="1:21" x14ac:dyDescent="0.25">
      <c r="A29">
        <v>1700</v>
      </c>
      <c r="B29">
        <f t="shared" si="1"/>
        <v>5.8823529411764701E-4</v>
      </c>
      <c r="C29">
        <f>$R$3+$R$4*A29+$R$5*A29^2+$R$6*A29^3+$R$7*A29^4</f>
        <v>20.019987815538499</v>
      </c>
      <c r="D29">
        <f>C29*$C$6</f>
        <v>39.779715789474999</v>
      </c>
      <c r="F29">
        <f>$R$3*(A29-298.15)+$R$4/2*(A29^2-298.15^2)+$R$5/3*(A29^3-298.15^3)+$R$6/4*(A29^4-298.15^4)+$R$7/5*(A29^5-298.15^5)</f>
        <v>33122.470240664574</v>
      </c>
      <c r="G29">
        <f>F29*$C$7</f>
        <v>65.814348368200513</v>
      </c>
      <c r="H29">
        <f>G29+$C$3</f>
        <v>37.414348368200514</v>
      </c>
      <c r="I29">
        <f>H29/$C$7/A29</f>
        <v>11.076215509103442</v>
      </c>
      <c r="J29">
        <f t="shared" si="2"/>
        <v>69.869149328947685</v>
      </c>
      <c r="K29">
        <f>J29/$C$7/A29</f>
        <v>20.68419708367556</v>
      </c>
      <c r="L29">
        <f>$R$3*(LN(A29)-LN(298.15))+$R$4*(A29-298.15)+$R$5/2*(A29^2-298.15^2)+$R$6/3*(A29^3-298.15^3)+$R$7/4*(A29^4-298.15^4)</f>
        <v>37.926184345452185</v>
      </c>
      <c r="M29">
        <f>L29*$C$6</f>
        <v>75.359328294413501</v>
      </c>
      <c r="N29">
        <f>M29+$E$3</f>
        <v>164.7093282944135</v>
      </c>
      <c r="O29">
        <f>N29*$C$6</f>
        <v>327.27743532099964</v>
      </c>
      <c r="P29">
        <f t="shared" si="0"/>
        <v>-242.5915097323024</v>
      </c>
      <c r="Q29">
        <f>-(P29-$H$14)/$C$7/A29</f>
        <v>62.20927462966791</v>
      </c>
      <c r="R29" s="3">
        <f>$T$3+$T$4/A29+$T$5/A29^2+$T$6/A29^3+$T$7/A29^4</f>
        <v>21.424380083362067</v>
      </c>
      <c r="S29">
        <f>R29*$C$7*A29</f>
        <v>72.36941348358873</v>
      </c>
      <c r="T29" s="3">
        <f>$T$3*(1-LN(A29))+$T$4/A29+$T$5/2/A29^2+$T$6/3/A29^3+$T$7/4/A29^4</f>
        <v>-203.97576105119325</v>
      </c>
      <c r="U29">
        <f t="shared" si="3"/>
        <v>-141.76648642152534</v>
      </c>
    </row>
    <row r="30" spans="1:21" x14ac:dyDescent="0.25">
      <c r="A30">
        <v>1800</v>
      </c>
      <c r="B30">
        <f t="shared" si="1"/>
        <v>5.5555555555555556E-4</v>
      </c>
      <c r="C30">
        <f>$R$3+$R$4*A30+$R$5*A30^2+$R$6*A30^3+$R$7*A30^4</f>
        <v>15.554856567690948</v>
      </c>
      <c r="D30">
        <f>C30*$C$6</f>
        <v>30.907500000001914</v>
      </c>
      <c r="F30">
        <f>$R$3*(A30-298.15)+$R$4/2*(A30^2-298.15^2)+$R$5/3*(A30^3-298.15^3)+$R$6/4*(A30^4-298.15^4)+$R$7/5*(A30^5-298.15^5)</f>
        <v>34912.197593457808</v>
      </c>
      <c r="G30">
        <f>F30*$C$7</f>
        <v>69.37053661820066</v>
      </c>
      <c r="H30">
        <f>G30+$C$3</f>
        <v>40.970536618200661</v>
      </c>
      <c r="I30">
        <f>H30/$C$7/A30</f>
        <v>11.455163176816155</v>
      </c>
      <c r="J30">
        <f t="shared" si="2"/>
        <v>73.425337578947833</v>
      </c>
      <c r="K30">
        <f>J30/$C$7/A30</f>
        <v>20.529367997245384</v>
      </c>
      <c r="L30">
        <f>$R$3*(LN(A30)-LN(298.15))+$R$4*(A30-298.15)+$R$5/2*(A30^2-298.15^2)+$R$6/3*(A30^3-298.15^3)+$R$7/4*(A30^4-298.15^4)</f>
        <v>38.950378023900711</v>
      </c>
      <c r="M30">
        <f>L30*$C$6</f>
        <v>77.394401133490717</v>
      </c>
      <c r="N30">
        <f>M30+$E$3</f>
        <v>166.74440113349073</v>
      </c>
      <c r="O30">
        <f>N30*$C$6</f>
        <v>331.32112505224609</v>
      </c>
      <c r="P30">
        <f t="shared" si="0"/>
        <v>-259.16938542208271</v>
      </c>
      <c r="Q30">
        <f>-(P30-$H$14)/$C$7/A30</f>
        <v>63.388297394546647</v>
      </c>
      <c r="R30" s="3">
        <f>$T$3+$T$4/A30+$T$5/A30^2+$T$6/A30^3+$T$7/A30^4</f>
        <v>21.835266819801276</v>
      </c>
      <c r="S30">
        <f>R30*$C$7*A30</f>
        <v>78.096015307701251</v>
      </c>
      <c r="T30" s="3">
        <f>$T$3*(1-LN(A30))+$T$4/A30+$T$5/2/A30^2+$T$6/3/A30^3+$T$7/4/A30^4</f>
        <v>-205.21215869159494</v>
      </c>
      <c r="U30">
        <f t="shared" si="3"/>
        <v>-141.8238612970483</v>
      </c>
    </row>
    <row r="31" spans="1:21" x14ac:dyDescent="0.25">
      <c r="A31">
        <v>1900</v>
      </c>
      <c r="B31">
        <f t="shared" si="1"/>
        <v>5.263157894736842E-4</v>
      </c>
      <c r="C31">
        <f>$R$3+$R$4*A31+$R$5*A31^2+$R$6*A31^3+$R$7*A31^4</f>
        <v>9.6567689984915432</v>
      </c>
      <c r="D31">
        <f>C31*$C$6</f>
        <v>19.188000000002699</v>
      </c>
      <c r="F31">
        <f>$R$3*(A31-298.15)+$R$4/2*(A31^2-298.15^2)+$R$5/3*(A31^3-298.15^3)+$R$6/4*(A31^4-298.15^4)+$R$7/5*(A31^5-298.15^5)</f>
        <v>36185.702460620792</v>
      </c>
      <c r="G31">
        <f>F31*$C$7</f>
        <v>71.900990789253513</v>
      </c>
      <c r="H31">
        <f>G31+$C$3</f>
        <v>43.500990789253514</v>
      </c>
      <c r="I31">
        <f>H31/$C$7/A31</f>
        <v>11.522525571280035</v>
      </c>
      <c r="J31">
        <f t="shared" si="2"/>
        <v>75.955791750000685</v>
      </c>
      <c r="K31">
        <f>J31/$C$7/A31</f>
        <v>20.119140664318248</v>
      </c>
      <c r="L31">
        <f>$R$3*(LN(A31)-LN(298.15))+$R$4*(A31-298.15)+$R$5/2*(A31^2-298.15^2)+$R$6/3*(A31^3-298.15^3)+$R$7/4*(A31^4-298.15^4)</f>
        <v>39.640361781406732</v>
      </c>
      <c r="M31">
        <f>L31*$C$6</f>
        <v>78.765398859655178</v>
      </c>
      <c r="N31">
        <f>M31+$E$3</f>
        <v>168.11539885965516</v>
      </c>
      <c r="O31">
        <f>N31*$C$6</f>
        <v>334.04529753413482</v>
      </c>
      <c r="P31">
        <f t="shared" si="0"/>
        <v>-275.91826704409129</v>
      </c>
      <c r="Q31">
        <f>-(P31-$H$14)/$C$7/A31</f>
        <v>64.488508484979775</v>
      </c>
      <c r="R31" s="3">
        <f>$T$3+$T$4/A31+$T$5/A31^2+$T$6/A31^3+$T$7/A31^4</f>
        <v>22.210166300793496</v>
      </c>
      <c r="S31">
        <f>R31*$C$7*A31</f>
        <v>83.850040835385684</v>
      </c>
      <c r="T31" s="3">
        <f>$T$3*(1-LN(A31))+$T$4/A31+$T$5/2/A31^2+$T$6/3/A31^3+$T$7/4/A31^4</f>
        <v>-206.40292604402379</v>
      </c>
      <c r="U31">
        <f t="shared" si="3"/>
        <v>-141.91441755904401</v>
      </c>
    </row>
    <row r="32" spans="1:21" x14ac:dyDescent="0.25">
      <c r="A32">
        <v>2000</v>
      </c>
      <c r="B32">
        <f t="shared" si="1"/>
        <v>5.0000000000000001E-4</v>
      </c>
      <c r="C32">
        <f>$R$3+$R$4*A32+$R$5*A32^2+$R$6*A32^3+$R$7*A32^4</f>
        <v>2.08135777289408</v>
      </c>
      <c r="D32">
        <f>C32*$C$6</f>
        <v>4.1356578947405369</v>
      </c>
      <c r="F32">
        <f>$R$3*(A32-298.15)+$R$4/2*(A32^2-298.15^2)+$R$5/3*(A32^3-298.15^3)+$R$6/4*(A32^4-298.15^4)+$R$7/5*(A32^5-298.15^5)</f>
        <v>36787.666721739275</v>
      </c>
      <c r="G32">
        <f>F32*$C$7</f>
        <v>73.097093776095946</v>
      </c>
      <c r="H32">
        <f>G32+$C$3</f>
        <v>44.697093776095947</v>
      </c>
      <c r="I32">
        <f>H32/$C$7/A32</f>
        <v>11.247381423275275</v>
      </c>
      <c r="J32">
        <f t="shared" si="2"/>
        <v>77.151894736843118</v>
      </c>
      <c r="K32">
        <f>J32/$C$7/A32</f>
        <v>19.414165761661582</v>
      </c>
      <c r="L32">
        <f>$R$3*(LN(A32)-LN(298.15))+$R$4*(A32-298.15)+$R$5/2*(A32^2-298.15^2)+$R$6/3*(A32^3-298.15^3)+$R$7/4*(A32^4-298.15^4)</f>
        <v>39.950788263406444</v>
      </c>
      <c r="M32">
        <f>L32*$C$6</f>
        <v>79.382216279388615</v>
      </c>
      <c r="N32">
        <f>M32+$E$3</f>
        <v>168.73221627938861</v>
      </c>
      <c r="O32">
        <f>N32*$C$6</f>
        <v>335.27091374714519</v>
      </c>
      <c r="P32">
        <f t="shared" si="0"/>
        <v>-292.76733878268129</v>
      </c>
      <c r="Q32">
        <f>-(P32-$H$14)/$C$7/A32</f>
        <v>65.503909869636175</v>
      </c>
      <c r="R32" s="3">
        <f>$T$3+$T$4/A32+$T$5/A32^2+$T$6/A32^3+$T$7/A32^4</f>
        <v>22.553495270889012</v>
      </c>
      <c r="S32">
        <f>R32*$C$7*A32</f>
        <v>89.627590206512934</v>
      </c>
      <c r="T32" s="3">
        <f>$T$3*(1-LN(A32))+$T$4/A32+$T$5/2/A32^2+$T$6/3/A32^3+$T$7/4/A32^4</f>
        <v>-207.55101507835039</v>
      </c>
      <c r="U32">
        <f t="shared" si="3"/>
        <v>-142.04710520871421</v>
      </c>
    </row>
    <row r="33" spans="21:21" x14ac:dyDescent="0.25">
      <c r="U33">
        <f>AVERAGE(U18:U27)</f>
        <v>-141.72420672079025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E1" sqref="E1"/>
    </sheetView>
  </sheetViews>
  <sheetFormatPr defaultRowHeight="15" x14ac:dyDescent="0.25"/>
  <cols>
    <col min="2" max="2" width="12.7109375" bestFit="1" customWidth="1"/>
    <col min="6" max="6" width="12.7109375" bestFit="1" customWidth="1"/>
    <col min="11" max="12" width="12" bestFit="1" customWidth="1"/>
    <col min="16" max="16" width="12" bestFit="1" customWidth="1"/>
    <col min="17" max="17" width="14.28515625" bestFit="1" customWidth="1"/>
    <col min="18" max="18" width="19.42578125" bestFit="1" customWidth="1"/>
    <col min="19" max="19" width="10.42578125" bestFit="1" customWidth="1"/>
    <col min="20" max="20" width="12.7109375" bestFit="1" customWidth="1"/>
    <col min="21" max="21" width="14.42578125" bestFit="1" customWidth="1"/>
  </cols>
  <sheetData>
    <row r="1" spans="1:21" x14ac:dyDescent="0.25">
      <c r="C1" t="s">
        <v>2</v>
      </c>
      <c r="D1" t="s">
        <v>4</v>
      </c>
      <c r="E1" t="s">
        <v>5</v>
      </c>
      <c r="F1" t="s">
        <v>7</v>
      </c>
      <c r="N1" t="s">
        <v>10</v>
      </c>
    </row>
    <row r="2" spans="1:21" x14ac:dyDescent="0.25">
      <c r="B2" t="s">
        <v>0</v>
      </c>
      <c r="C2" t="s">
        <v>3</v>
      </c>
      <c r="D2" t="s">
        <v>3</v>
      </c>
      <c r="E2" t="s">
        <v>6</v>
      </c>
      <c r="F2" t="s">
        <v>6</v>
      </c>
      <c r="N2" t="s">
        <v>9</v>
      </c>
      <c r="O2" t="s">
        <v>7</v>
      </c>
      <c r="P2" t="s">
        <v>11</v>
      </c>
    </row>
    <row r="3" spans="1:21" x14ac:dyDescent="0.25">
      <c r="B3" t="s">
        <v>1</v>
      </c>
      <c r="C3">
        <v>28.609000000000002</v>
      </c>
      <c r="D3">
        <f>H14</f>
        <v>26.24425149412901</v>
      </c>
      <c r="E3">
        <v>59.21</v>
      </c>
      <c r="F3">
        <v>300</v>
      </c>
      <c r="G3">
        <v>400</v>
      </c>
      <c r="H3">
        <v>500</v>
      </c>
      <c r="I3">
        <v>600</v>
      </c>
      <c r="J3">
        <v>800</v>
      </c>
      <c r="K3">
        <v>1000</v>
      </c>
      <c r="L3">
        <v>1500</v>
      </c>
      <c r="N3">
        <f>F3</f>
        <v>300</v>
      </c>
      <c r="O3">
        <f>F4</f>
        <v>12.26</v>
      </c>
      <c r="P3">
        <f>O3/$C$6</f>
        <v>6.1701056869652735</v>
      </c>
      <c r="Q3" t="s">
        <v>30</v>
      </c>
      <c r="R3">
        <f>INDEX(LINEST($P$3:$P$9,$N$3:$N$9^{1,2,3,4}),1,5)</f>
        <v>1.7126328044028909</v>
      </c>
      <c r="S3" t="s">
        <v>23</v>
      </c>
      <c r="T3" s="4">
        <f>INDEX(LINEST($K$15:$K$27,$B$15:$B$27^{1,2,3,4}),1,5)</f>
        <v>17.299217664346784</v>
      </c>
      <c r="U3" s="2"/>
    </row>
    <row r="4" spans="1:21" x14ac:dyDescent="0.25">
      <c r="F4">
        <v>12.26</v>
      </c>
      <c r="G4">
        <v>14.78</v>
      </c>
      <c r="H4">
        <v>17.149999999999999</v>
      </c>
      <c r="I4">
        <v>19.29</v>
      </c>
      <c r="J4">
        <v>22.83</v>
      </c>
      <c r="K4">
        <v>25.63</v>
      </c>
      <c r="L4">
        <v>30.08</v>
      </c>
      <c r="N4">
        <f>G3</f>
        <v>400</v>
      </c>
      <c r="O4">
        <f>G4</f>
        <v>14.78</v>
      </c>
      <c r="P4">
        <f t="shared" ref="P4:P9" si="0">O4/$C$6</f>
        <v>7.4383492702566674</v>
      </c>
      <c r="Q4" t="s">
        <v>31</v>
      </c>
      <c r="R4">
        <f>INDEX(LINEST($P$3:$P$9,$N$3:$N$9^{1,2,3,4}),1,4)</f>
        <v>1.6150045097699919E-2</v>
      </c>
      <c r="S4" t="s">
        <v>24</v>
      </c>
      <c r="T4" s="4">
        <f>INDEX(LINEST($K$15:$K$27,$B$15:$B$27^{1,2,3,4}),1,4)</f>
        <v>-15045.931093977228</v>
      </c>
      <c r="U4" s="2"/>
    </row>
    <row r="5" spans="1:21" x14ac:dyDescent="0.25">
      <c r="N5">
        <f>H3</f>
        <v>500</v>
      </c>
      <c r="O5">
        <f>H4</f>
        <v>17.149999999999999</v>
      </c>
      <c r="P5">
        <f t="shared" si="0"/>
        <v>8.63110216406643</v>
      </c>
      <c r="Q5" t="s">
        <v>32</v>
      </c>
      <c r="R5">
        <f>INDEX(LINEST($P$3:$P$9,$N$3:$N$9^{1,2,3,4}),1,3)</f>
        <v>-3.8038335680160717E-6</v>
      </c>
      <c r="S5" t="s">
        <v>25</v>
      </c>
      <c r="T5" s="4">
        <f>INDEX(LINEST($K$15:$K$27,$B$15:$B$27^{1,2,3,4}),1,3)</f>
        <v>7707403.5213296525</v>
      </c>
      <c r="U5" s="2"/>
    </row>
    <row r="6" spans="1:21" x14ac:dyDescent="0.25">
      <c r="B6" t="s">
        <v>8</v>
      </c>
      <c r="C6">
        <v>1.9870000000000001</v>
      </c>
      <c r="N6">
        <f>I3</f>
        <v>600</v>
      </c>
      <c r="O6">
        <f>I4</f>
        <v>19.29</v>
      </c>
      <c r="P6">
        <f t="shared" si="0"/>
        <v>9.7081026673376947</v>
      </c>
      <c r="Q6" t="s">
        <v>33</v>
      </c>
      <c r="R6">
        <f>INDEX(LINEST($P$3:$P$9,$N$3:$N$9^{1,2,3,4}),1,2)</f>
        <v>-2.1629112642881773E-9</v>
      </c>
      <c r="S6" t="s">
        <v>26</v>
      </c>
      <c r="T6" s="4">
        <f>INDEX(LINEST($K$15:$K$27,$B$15:$B$27^{1,2,3,4}),1,2)</f>
        <v>-1976046333.7201376</v>
      </c>
      <c r="U6" s="2"/>
    </row>
    <row r="7" spans="1:21" x14ac:dyDescent="0.25">
      <c r="B7" t="s">
        <v>29</v>
      </c>
      <c r="C7">
        <f>C6/1000</f>
        <v>1.9870000000000001E-3</v>
      </c>
      <c r="N7">
        <f>J3</f>
        <v>800</v>
      </c>
      <c r="O7">
        <f>J4</f>
        <v>22.83</v>
      </c>
      <c r="P7">
        <f t="shared" si="0"/>
        <v>11.489682939104176</v>
      </c>
      <c r="Q7" t="s">
        <v>34</v>
      </c>
      <c r="R7">
        <f>INDEX(LINEST($P$3:$P$9,$N$3:$N$9^{1,2,3,4}),1,1)</f>
        <v>9.993669112622109E-13</v>
      </c>
      <c r="S7" t="s">
        <v>27</v>
      </c>
      <c r="T7" s="4">
        <f>INDEX(LINEST($K$15:$K$27,$B$15:$B$27^{1,2,3,4}),1,1)</f>
        <v>197734266502.61478</v>
      </c>
      <c r="U7" s="2"/>
    </row>
    <row r="8" spans="1:21" x14ac:dyDescent="0.25">
      <c r="N8">
        <f>K3</f>
        <v>1000</v>
      </c>
      <c r="O8">
        <f>K4</f>
        <v>25.63</v>
      </c>
      <c r="P8">
        <f t="shared" si="0"/>
        <v>12.898842476094615</v>
      </c>
      <c r="Q8" t="s">
        <v>15</v>
      </c>
      <c r="R8">
        <f>(C3/C7)-(R3*298+R4*298^2/2+R5*298^3/3+R6*298^4/4+R7*298^5)</f>
        <v>13206.098733458623</v>
      </c>
      <c r="S8" t="s">
        <v>28</v>
      </c>
      <c r="T8" s="4">
        <f>U33</f>
        <v>-81.158721825824685</v>
      </c>
      <c r="U8" s="2"/>
    </row>
    <row r="9" spans="1:21" x14ac:dyDescent="0.25">
      <c r="N9">
        <f>L3</f>
        <v>1500</v>
      </c>
      <c r="O9">
        <f>L4</f>
        <v>30.08</v>
      </c>
      <c r="P9">
        <f t="shared" si="0"/>
        <v>15.138399597382987</v>
      </c>
      <c r="Q9" t="s">
        <v>21</v>
      </c>
      <c r="R9">
        <f>(E3/C6)-(R3*LN(298)+R4*298+R5/2*298^2+R6/3*298^3+R7/4*298^4)</f>
        <v>15.414955856579958</v>
      </c>
    </row>
    <row r="13" spans="1:21" x14ac:dyDescent="0.25">
      <c r="A13" t="s">
        <v>9</v>
      </c>
      <c r="B13" t="s">
        <v>37</v>
      </c>
      <c r="C13" t="s">
        <v>11</v>
      </c>
      <c r="D13" t="s">
        <v>7</v>
      </c>
      <c r="F13" t="s">
        <v>35</v>
      </c>
      <c r="G13" t="s">
        <v>12</v>
      </c>
      <c r="H13" t="s">
        <v>13</v>
      </c>
      <c r="I13" t="s">
        <v>14</v>
      </c>
      <c r="J13" t="s">
        <v>16</v>
      </c>
      <c r="K13" t="s">
        <v>17</v>
      </c>
      <c r="L13" t="s">
        <v>36</v>
      </c>
      <c r="M13" t="s">
        <v>18</v>
      </c>
      <c r="N13" t="s">
        <v>19</v>
      </c>
      <c r="O13" t="s">
        <v>20</v>
      </c>
      <c r="P13" s="1" t="s">
        <v>38</v>
      </c>
      <c r="Q13" s="1" t="s">
        <v>39</v>
      </c>
      <c r="R13" t="s">
        <v>41</v>
      </c>
      <c r="S13" s="1" t="s">
        <v>40</v>
      </c>
      <c r="T13" s="1" t="s">
        <v>49</v>
      </c>
      <c r="U13" t="s">
        <v>22</v>
      </c>
    </row>
    <row r="14" spans="1:21" x14ac:dyDescent="0.25">
      <c r="A14">
        <v>0</v>
      </c>
      <c r="B14" t="e">
        <f>1/A14</f>
        <v>#DIV/0!</v>
      </c>
      <c r="C14">
        <f>$R$3+$R$4*A14+$R$5*A14^2+$R$6*A14^3+$R$7*A14^4</f>
        <v>1.7126328044028909</v>
      </c>
      <c r="D14">
        <f>C14*$C$6</f>
        <v>3.4030013823485445</v>
      </c>
      <c r="F14">
        <f>$R$3*(A14-298)+$R$4/2*(A14^2-298^2)+$R$5/3*(A14^3-298^3)+$R$6/4*(A14^4-298^4)+$R$7/5*(A14^5-298^5)</f>
        <v>-1190.1099677257125</v>
      </c>
      <c r="G14">
        <f>F14*$C$7</f>
        <v>-2.3647485058709909</v>
      </c>
      <c r="H14">
        <f>G14+$C$3</f>
        <v>26.24425149412901</v>
      </c>
      <c r="I14" t="e">
        <f t="shared" ref="I14:I32" si="1">H14/$C$7/A14</f>
        <v>#DIV/0!</v>
      </c>
      <c r="J14">
        <f>H14-$H$14</f>
        <v>0</v>
      </c>
      <c r="K14" t="e">
        <f>J14/$C$6/A14</f>
        <v>#DIV/0!</v>
      </c>
      <c r="L14" t="e">
        <f>$R$3*(LN(A14)-LN(298))+$R$4*(A14-298)+$R$5/2*(A14^2-298^2)*$R$6/3*(A14^3-298^3)*$R$7/4*(A14^4-298^4)</f>
        <v>#NUM!</v>
      </c>
      <c r="M14" t="e">
        <f>L14*$C$6</f>
        <v>#NUM!</v>
      </c>
      <c r="N14" t="e">
        <f>M14+$E$3</f>
        <v>#NUM!</v>
      </c>
      <c r="O14" t="e">
        <f>N14*$C$6</f>
        <v>#NUM!</v>
      </c>
      <c r="P14" t="e">
        <f t="shared" ref="P14:P32" si="2">H14-A14*N14/1000</f>
        <v>#NUM!</v>
      </c>
      <c r="Q14" t="e">
        <f>-(P14-$H$14)/$C$7/A14</f>
        <v>#NUM!</v>
      </c>
      <c r="R14" s="3" t="e">
        <f>$T$3+$T$4/A14+$T$5/A14^2+$T$6/A14^3+$T$7/A14^4</f>
        <v>#DIV/0!</v>
      </c>
      <c r="S14" t="e">
        <f>R14*$C$7*A14</f>
        <v>#DIV/0!</v>
      </c>
      <c r="T14" s="3" t="e">
        <f>$T$3*(1-LN(A14))+$T$4/A14+$T$5/2/A14^2+$T$6/3/A14^3+$T$7/4/A14^4</f>
        <v>#NUM!</v>
      </c>
      <c r="U14" t="e">
        <f>T14+Q14</f>
        <v>#NUM!</v>
      </c>
    </row>
    <row r="15" spans="1:21" x14ac:dyDescent="0.25">
      <c r="A15">
        <v>300</v>
      </c>
      <c r="B15">
        <f t="shared" ref="B15:B32" si="3">1/A15</f>
        <v>3.3333333333333335E-3</v>
      </c>
      <c r="C15">
        <f t="shared" ref="C15:C32" si="4">$R$3+$R$4*A15+$R$5*A15^2+$R$6*A15^3+$R$7*A15^4</f>
        <v>6.1649975804368635</v>
      </c>
      <c r="D15">
        <f t="shared" ref="D15:D32" si="5">C15*$C$6</f>
        <v>12.249850192328049</v>
      </c>
      <c r="F15">
        <f t="shared" ref="F15:F32" si="6">$R$3*(A15-298)+$R$4/2*(A15^2-298^2)+$R$5/3*(A15^3-298^3)+$R$6/4*(A15^4-298^4)+$R$7/5*(A15^5-298^5)</f>
        <v>12.303197888196046</v>
      </c>
      <c r="G15">
        <f t="shared" ref="G15:G32" si="7">F15*$C$7</f>
        <v>2.4446454203845544E-2</v>
      </c>
      <c r="H15">
        <f>G15+$C$3</f>
        <v>28.633446454203849</v>
      </c>
      <c r="I15">
        <f t="shared" si="1"/>
        <v>48.034635890293323</v>
      </c>
      <c r="J15">
        <f t="shared" ref="J15:J32" si="8">H15-$H$14</f>
        <v>2.389194960074839</v>
      </c>
      <c r="K15">
        <f t="shared" ref="K15:K32" si="9">J15/$C$7/A15</f>
        <v>4.0080438853797</v>
      </c>
      <c r="L15">
        <f t="shared" ref="L15:L32" si="10">$R$3*(LN(A15)-LN(298))+$R$4*(A15-298)+$R$5/2*(A15^2-298^2)+$R$6/3*(A15^3-298^3)+$R$7/4*(A15^4-298^4)</f>
        <v>4.1147872504783349E-2</v>
      </c>
      <c r="M15">
        <f t="shared" ref="M15:M32" si="11">L15*$C$6</f>
        <v>8.1760822667004518E-2</v>
      </c>
      <c r="N15">
        <f>M15+$E$3</f>
        <v>59.291760822667008</v>
      </c>
      <c r="O15">
        <f t="shared" ref="O15:O32" si="12">N15*$C$6</f>
        <v>117.81272875463935</v>
      </c>
      <c r="P15">
        <f>H15-A15*N15/1000</f>
        <v>10.845918207403745</v>
      </c>
      <c r="Q15">
        <f t="shared" ref="Q15:Q32" si="13">-(P15-$H$14)/$C$7/A15</f>
        <v>25.831795481840739</v>
      </c>
      <c r="R15" s="3">
        <f t="shared" ref="R15:R32" si="14">$T$3+$T$4/A15+$T$5/A15^2+$T$6/A15^3+$T$7/A15^4</f>
        <v>4.0086675123538313</v>
      </c>
      <c r="S15">
        <f t="shared" ref="S15:S32" si="15">R15*$C$7*A15</f>
        <v>2.3895667041141193</v>
      </c>
      <c r="T15" s="3">
        <f>$T$3*(1-LN(A15))+$T$4/A15+$T$5/2/A15^2+$T$6/3/A15^3+$T$7/4/A15^4</f>
        <v>-106.99867635925081</v>
      </c>
      <c r="U15">
        <f>T15+Q15</f>
        <v>-81.166880877410065</v>
      </c>
    </row>
    <row r="16" spans="1:21" x14ac:dyDescent="0.25">
      <c r="A16">
        <v>400</v>
      </c>
      <c r="B16">
        <f t="shared" si="3"/>
        <v>2.5000000000000001E-3</v>
      </c>
      <c r="C16">
        <f t="shared" si="4"/>
        <v>7.451194944614155</v>
      </c>
      <c r="D16">
        <f t="shared" si="5"/>
        <v>14.805524354948327</v>
      </c>
      <c r="F16">
        <f t="shared" si="6"/>
        <v>694.00238374324817</v>
      </c>
      <c r="G16">
        <f t="shared" si="7"/>
        <v>1.3789827364978342</v>
      </c>
      <c r="H16">
        <f t="shared" ref="H16:H32" si="16">G16+$C$3</f>
        <v>29.987982736497838</v>
      </c>
      <c r="I16">
        <f t="shared" si="1"/>
        <v>37.730224882357618</v>
      </c>
      <c r="J16">
        <f t="shared" si="8"/>
        <v>3.7437312423688276</v>
      </c>
      <c r="K16">
        <f t="shared" si="9"/>
        <v>4.7102808786724051</v>
      </c>
      <c r="L16">
        <f t="shared" si="10"/>
        <v>1.9934082865576264</v>
      </c>
      <c r="M16">
        <f t="shared" si="11"/>
        <v>3.9609022653900037</v>
      </c>
      <c r="N16">
        <f t="shared" ref="N16:N32" si="17">M16+$E$3</f>
        <v>63.170902265390005</v>
      </c>
      <c r="O16">
        <f t="shared" si="12"/>
        <v>125.52058280132995</v>
      </c>
      <c r="P16">
        <f t="shared" si="2"/>
        <v>4.7196218303418362</v>
      </c>
      <c r="Q16">
        <f t="shared" si="13"/>
        <v>27.081818902600872</v>
      </c>
      <c r="R16" s="3">
        <f t="shared" si="14"/>
        <v>4.7039327585952782</v>
      </c>
      <c r="S16">
        <f t="shared" si="15"/>
        <v>3.738685756531527</v>
      </c>
      <c r="T16" s="3">
        <f t="shared" ref="T16:T32" si="18">$T$3*(1-LN(A16))+$T$4/A16+$T$5/2/A16^2+$T$6/3/A16^3+$T$7/4/A16^4</f>
        <v>-108.23853268689012</v>
      </c>
      <c r="U16">
        <f t="shared" ref="U16:U32" si="19">T16+Q16</f>
        <v>-81.156713784289252</v>
      </c>
    </row>
    <row r="17" spans="1:21" x14ac:dyDescent="0.25">
      <c r="A17">
        <v>500</v>
      </c>
      <c r="B17">
        <f t="shared" si="3"/>
        <v>2E-3</v>
      </c>
      <c r="C17">
        <f t="shared" si="4"/>
        <v>8.6287934851666961</v>
      </c>
      <c r="D17">
        <f t="shared" si="5"/>
        <v>17.145412655026227</v>
      </c>
      <c r="F17">
        <f t="shared" si="6"/>
        <v>1498.9195610451056</v>
      </c>
      <c r="G17">
        <f t="shared" si="7"/>
        <v>2.9783531677966248</v>
      </c>
      <c r="H17">
        <f t="shared" si="16"/>
        <v>31.587353167796628</v>
      </c>
      <c r="I17">
        <f t="shared" si="1"/>
        <v>31.79401426048981</v>
      </c>
      <c r="J17">
        <f t="shared" si="8"/>
        <v>5.3431016736676185</v>
      </c>
      <c r="K17">
        <f t="shared" si="9"/>
        <v>5.3780590575416394</v>
      </c>
      <c r="L17">
        <f t="shared" si="10"/>
        <v>3.7846432158877712</v>
      </c>
      <c r="M17">
        <f t="shared" si="11"/>
        <v>7.5200860699690013</v>
      </c>
      <c r="N17">
        <f t="shared" si="17"/>
        <v>66.730086069969005</v>
      </c>
      <c r="O17">
        <f t="shared" si="12"/>
        <v>132.59268102102843</v>
      </c>
      <c r="P17">
        <f t="shared" si="2"/>
        <v>-1.777689867187874</v>
      </c>
      <c r="Q17">
        <f t="shared" si="13"/>
        <v>28.205275653061783</v>
      </c>
      <c r="R17" s="3">
        <f t="shared" si="14"/>
        <v>5.3923471559916765</v>
      </c>
      <c r="S17">
        <f t="shared" si="15"/>
        <v>5.3572968994777312</v>
      </c>
      <c r="T17" s="3">
        <f t="shared" si="18"/>
        <v>-109.36421549807604</v>
      </c>
      <c r="U17">
        <f t="shared" si="19"/>
        <v>-81.15893984501426</v>
      </c>
    </row>
    <row r="18" spans="1:21" x14ac:dyDescent="0.25">
      <c r="A18">
        <v>600</v>
      </c>
      <c r="B18">
        <f t="shared" si="3"/>
        <v>1.6666666666666668E-3</v>
      </c>
      <c r="C18">
        <f t="shared" si="4"/>
        <v>9.6956088971503949</v>
      </c>
      <c r="D18">
        <f t="shared" si="5"/>
        <v>19.265174878637836</v>
      </c>
      <c r="F18">
        <f t="shared" si="6"/>
        <v>2416.0656448458635</v>
      </c>
      <c r="G18">
        <f t="shared" si="7"/>
        <v>4.8007224363087309</v>
      </c>
      <c r="H18">
        <f t="shared" si="16"/>
        <v>33.409722436308734</v>
      </c>
      <c r="I18">
        <f t="shared" si="1"/>
        <v>28.023588690076103</v>
      </c>
      <c r="J18">
        <f t="shared" si="8"/>
        <v>7.1654709421797236</v>
      </c>
      <c r="K18">
        <f t="shared" si="9"/>
        <v>6.0102926876192946</v>
      </c>
      <c r="L18">
        <f t="shared" si="10"/>
        <v>5.4538428301183606</v>
      </c>
      <c r="M18">
        <f t="shared" si="11"/>
        <v>10.836785703445184</v>
      </c>
      <c r="N18">
        <f t="shared" si="17"/>
        <v>70.046785703445181</v>
      </c>
      <c r="O18">
        <f t="shared" si="12"/>
        <v>139.18296319274558</v>
      </c>
      <c r="P18">
        <f t="shared" si="2"/>
        <v>-8.6183489857583737</v>
      </c>
      <c r="Q18">
        <f t="shared" si="13"/>
        <v>29.242241637214715</v>
      </c>
      <c r="R18" s="3">
        <f t="shared" si="14"/>
        <v>6.0094847758446708</v>
      </c>
      <c r="S18">
        <f t="shared" si="15"/>
        <v>7.1645077497620164</v>
      </c>
      <c r="T18" s="3">
        <f t="shared" si="18"/>
        <v>-110.40250791254626</v>
      </c>
      <c r="U18">
        <f t="shared" si="19"/>
        <v>-81.160266275331537</v>
      </c>
    </row>
    <row r="19" spans="1:21" x14ac:dyDescent="0.25">
      <c r="A19">
        <v>700</v>
      </c>
      <c r="B19">
        <f t="shared" si="3"/>
        <v>1.4285714285714286E-3</v>
      </c>
      <c r="C19">
        <f t="shared" si="4"/>
        <v>10.651855356208168</v>
      </c>
      <c r="D19">
        <f t="shared" si="5"/>
        <v>21.165236592785632</v>
      </c>
      <c r="F19">
        <f t="shared" si="6"/>
        <v>3434.3530437325562</v>
      </c>
      <c r="G19">
        <f t="shared" si="7"/>
        <v>6.8240594978965889</v>
      </c>
      <c r="H19">
        <f t="shared" si="16"/>
        <v>35.433059497896593</v>
      </c>
      <c r="I19">
        <f t="shared" si="1"/>
        <v>25.474915161331939</v>
      </c>
      <c r="J19">
        <f t="shared" si="8"/>
        <v>9.1888080037675834</v>
      </c>
      <c r="K19">
        <f t="shared" si="9"/>
        <v>6.6063757306546727</v>
      </c>
      <c r="L19">
        <f t="shared" si="10"/>
        <v>7.0216459364625621</v>
      </c>
      <c r="M19">
        <f t="shared" si="11"/>
        <v>13.952010475751111</v>
      </c>
      <c r="N19">
        <f t="shared" si="17"/>
        <v>73.162010475751117</v>
      </c>
      <c r="O19">
        <f t="shared" si="12"/>
        <v>145.37291481531747</v>
      </c>
      <c r="P19">
        <f t="shared" si="2"/>
        <v>-15.780347835129191</v>
      </c>
      <c r="Q19">
        <f t="shared" si="13"/>
        <v>30.213961700523548</v>
      </c>
      <c r="R19" s="3">
        <f t="shared" si="14"/>
        <v>6.596906931801426</v>
      </c>
      <c r="S19">
        <f t="shared" si="15"/>
        <v>9.1756378514426036</v>
      </c>
      <c r="T19" s="3">
        <f t="shared" si="18"/>
        <v>-111.37330539614928</v>
      </c>
      <c r="U19">
        <f t="shared" si="19"/>
        <v>-81.159343695625722</v>
      </c>
    </row>
    <row r="20" spans="1:21" x14ac:dyDescent="0.25">
      <c r="A20">
        <v>800</v>
      </c>
      <c r="B20">
        <f t="shared" si="3"/>
        <v>1.25E-3</v>
      </c>
      <c r="C20">
        <f t="shared" si="4"/>
        <v>11.500145518569994</v>
      </c>
      <c r="D20">
        <f t="shared" si="5"/>
        <v>22.850789145398579</v>
      </c>
      <c r="F20">
        <f t="shared" si="6"/>
        <v>4542.8355078858694</v>
      </c>
      <c r="G20">
        <f t="shared" si="7"/>
        <v>9.0266141541692235</v>
      </c>
      <c r="H20">
        <f t="shared" si="16"/>
        <v>37.635614154169225</v>
      </c>
      <c r="I20">
        <f t="shared" si="1"/>
        <v>23.676153846357089</v>
      </c>
      <c r="J20">
        <f t="shared" si="8"/>
        <v>11.391362660040215</v>
      </c>
      <c r="K20">
        <f t="shared" si="9"/>
        <v>7.1661818445144787</v>
      </c>
      <c r="L20">
        <f t="shared" si="10"/>
        <v>8.5005573437008763</v>
      </c>
      <c r="M20">
        <f t="shared" si="11"/>
        <v>16.890607441933643</v>
      </c>
      <c r="N20">
        <f t="shared" si="17"/>
        <v>76.100607441933647</v>
      </c>
      <c r="O20">
        <f t="shared" si="12"/>
        <v>151.21190698712218</v>
      </c>
      <c r="P20">
        <f t="shared" si="2"/>
        <v>-23.244871799377691</v>
      </c>
      <c r="Q20">
        <f t="shared" si="13"/>
        <v>31.133066993902052</v>
      </c>
      <c r="R20" s="3">
        <f t="shared" si="14"/>
        <v>7.1579059774843357</v>
      </c>
      <c r="S20">
        <f t="shared" si="15"/>
        <v>11.3782073418091</v>
      </c>
      <c r="T20" s="3">
        <f t="shared" si="18"/>
        <v>-112.29114156065469</v>
      </c>
      <c r="U20">
        <f t="shared" si="19"/>
        <v>-81.158074566752646</v>
      </c>
    </row>
    <row r="21" spans="1:21" x14ac:dyDescent="0.25">
      <c r="A21">
        <v>900</v>
      </c>
      <c r="B21">
        <f t="shared" si="3"/>
        <v>1.1111111111111111E-3</v>
      </c>
      <c r="C21">
        <f t="shared" si="4"/>
        <v>12.245490521052854</v>
      </c>
      <c r="D21">
        <f t="shared" si="5"/>
        <v>24.331789665332025</v>
      </c>
      <c r="F21">
        <f t="shared" si="6"/>
        <v>5730.9479771388278</v>
      </c>
      <c r="G21">
        <f t="shared" si="7"/>
        <v>11.38739363057485</v>
      </c>
      <c r="H21">
        <f t="shared" si="16"/>
        <v>39.99639363057485</v>
      </c>
      <c r="I21">
        <f t="shared" si="1"/>
        <v>22.365595051487361</v>
      </c>
      <c r="J21">
        <f t="shared" si="8"/>
        <v>13.75214213644584</v>
      </c>
      <c r="K21">
        <f t="shared" si="9"/>
        <v>7.6900643831828219</v>
      </c>
      <c r="L21">
        <f t="shared" si="10"/>
        <v>9.8990904953131356</v>
      </c>
      <c r="M21">
        <f t="shared" si="11"/>
        <v>19.669492814187201</v>
      </c>
      <c r="N21">
        <f t="shared" si="17"/>
        <v>78.879492814187202</v>
      </c>
      <c r="O21">
        <f t="shared" si="12"/>
        <v>156.73355222178998</v>
      </c>
      <c r="P21">
        <f t="shared" si="2"/>
        <v>-30.995149902193639</v>
      </c>
      <c r="Q21">
        <f t="shared" si="13"/>
        <v>32.007717606845972</v>
      </c>
      <c r="R21" s="3">
        <f t="shared" si="14"/>
        <v>7.6875817108673026</v>
      </c>
      <c r="S21">
        <f t="shared" si="15"/>
        <v>13.747702373543998</v>
      </c>
      <c r="T21" s="3">
        <f t="shared" si="18"/>
        <v>-113.16513213558856</v>
      </c>
      <c r="U21">
        <f t="shared" si="19"/>
        <v>-81.157414528742592</v>
      </c>
    </row>
    <row r="22" spans="1:21" x14ac:dyDescent="0.25">
      <c r="A22">
        <v>1000</v>
      </c>
      <c r="B22">
        <f t="shared" si="3"/>
        <v>1E-3</v>
      </c>
      <c r="C22">
        <f t="shared" si="4"/>
        <v>12.895299981060774</v>
      </c>
      <c r="D22">
        <f t="shared" si="5"/>
        <v>25.622961062367757</v>
      </c>
      <c r="F22">
        <f t="shared" si="6"/>
        <v>6988.746429035511</v>
      </c>
      <c r="G22">
        <f t="shared" si="7"/>
        <v>13.88663915449356</v>
      </c>
      <c r="H22">
        <f t="shared" si="16"/>
        <v>42.49563915449356</v>
      </c>
      <c r="I22">
        <f t="shared" si="1"/>
        <v>21.386833998235311</v>
      </c>
      <c r="J22">
        <f t="shared" si="8"/>
        <v>16.25138766036455</v>
      </c>
      <c r="K22">
        <f t="shared" si="9"/>
        <v>8.1788563967612227</v>
      </c>
      <c r="L22">
        <f t="shared" si="10"/>
        <v>11.223712277514402</v>
      </c>
      <c r="M22">
        <f t="shared" si="11"/>
        <v>22.301516295421116</v>
      </c>
      <c r="N22">
        <f t="shared" si="17"/>
        <v>81.511516295421117</v>
      </c>
      <c r="O22">
        <f t="shared" si="12"/>
        <v>161.96338287900176</v>
      </c>
      <c r="P22">
        <f t="shared" si="2"/>
        <v>-39.015877140927557</v>
      </c>
      <c r="Q22">
        <f t="shared" si="13"/>
        <v>32.84354737546883</v>
      </c>
      <c r="R22" s="3">
        <f t="shared" si="14"/>
        <v>8.1823780244816859</v>
      </c>
      <c r="S22">
        <f t="shared" si="15"/>
        <v>16.25838513464511</v>
      </c>
      <c r="T22" s="3">
        <f t="shared" si="18"/>
        <v>-114.00102235673253</v>
      </c>
      <c r="U22">
        <f t="shared" si="19"/>
        <v>-81.157474981263704</v>
      </c>
    </row>
    <row r="23" spans="1:21" x14ac:dyDescent="0.25">
      <c r="A23">
        <v>1100</v>
      </c>
      <c r="B23">
        <f t="shared" si="3"/>
        <v>9.0909090909090909E-4</v>
      </c>
      <c r="C23">
        <f t="shared" si="4"/>
        <v>13.459381996584794</v>
      </c>
      <c r="D23">
        <f t="shared" si="5"/>
        <v>26.743792027213988</v>
      </c>
      <c r="F23">
        <f t="shared" si="6"/>
        <v>8307.1477268897561</v>
      </c>
      <c r="G23">
        <f t="shared" si="7"/>
        <v>16.506302533329947</v>
      </c>
      <c r="H23">
        <f t="shared" si="16"/>
        <v>45.115302533329952</v>
      </c>
      <c r="I23">
        <f t="shared" si="1"/>
        <v>20.641122996445052</v>
      </c>
      <c r="J23">
        <f t="shared" si="8"/>
        <v>18.871051039200943</v>
      </c>
      <c r="K23">
        <f t="shared" si="9"/>
        <v>8.6338706314686107</v>
      </c>
      <c r="L23">
        <f t="shared" si="10"/>
        <v>12.4798559395552</v>
      </c>
      <c r="M23">
        <f t="shared" si="11"/>
        <v>24.797473751896185</v>
      </c>
      <c r="N23">
        <f t="shared" si="17"/>
        <v>84.007473751896185</v>
      </c>
      <c r="O23">
        <f t="shared" si="12"/>
        <v>166.92285034501774</v>
      </c>
      <c r="P23">
        <f t="shared" si="2"/>
        <v>-47.292918593755857</v>
      </c>
      <c r="Q23">
        <f t="shared" si="13"/>
        <v>33.644676802802245</v>
      </c>
      <c r="R23" s="3">
        <f t="shared" si="14"/>
        <v>8.6412757711261392</v>
      </c>
      <c r="S23">
        <f t="shared" si="15"/>
        <v>18.887236452950404</v>
      </c>
      <c r="T23" s="3">
        <f t="shared" si="18"/>
        <v>-114.8026915411707</v>
      </c>
      <c r="U23">
        <f t="shared" si="19"/>
        <v>-81.15801473836845</v>
      </c>
    </row>
    <row r="24" spans="1:21" x14ac:dyDescent="0.25">
      <c r="A24">
        <v>1200</v>
      </c>
      <c r="B24">
        <f t="shared" si="3"/>
        <v>8.3333333333333339E-4</v>
      </c>
      <c r="C24">
        <f t="shared" si="4"/>
        <v>13.949943146203001</v>
      </c>
      <c r="D24">
        <f t="shared" si="5"/>
        <v>27.718537031505363</v>
      </c>
      <c r="F24">
        <f t="shared" si="6"/>
        <v>9678.1694678438489</v>
      </c>
      <c r="G24">
        <f t="shared" si="7"/>
        <v>19.230522732605728</v>
      </c>
      <c r="H24">
        <f t="shared" si="16"/>
        <v>47.83952273260573</v>
      </c>
      <c r="I24">
        <f t="shared" si="1"/>
        <v>20.063547530869705</v>
      </c>
      <c r="J24">
        <f t="shared" si="8"/>
        <v>21.59527123847672</v>
      </c>
      <c r="K24">
        <f t="shared" si="9"/>
        <v>9.0568995296413011</v>
      </c>
      <c r="L24">
        <f t="shared" si="10"/>
        <v>13.672491403388163</v>
      </c>
      <c r="M24">
        <f t="shared" si="11"/>
        <v>27.16724041853228</v>
      </c>
      <c r="N24">
        <f t="shared" si="17"/>
        <v>86.377240418532281</v>
      </c>
      <c r="O24">
        <f t="shared" si="12"/>
        <v>171.63157671162367</v>
      </c>
      <c r="P24">
        <f t="shared" si="2"/>
        <v>-55.813165769633017</v>
      </c>
      <c r="Q24">
        <f t="shared" si="13"/>
        <v>34.41428336846252</v>
      </c>
      <c r="R24" s="3">
        <f t="shared" si="14"/>
        <v>9.0651179374758843</v>
      </c>
      <c r="S24">
        <f t="shared" si="15"/>
        <v>21.614867210117499</v>
      </c>
      <c r="T24" s="3">
        <f t="shared" si="18"/>
        <v>-115.57300119535518</v>
      </c>
      <c r="U24">
        <f t="shared" si="19"/>
        <v>-81.158717826892655</v>
      </c>
    </row>
    <row r="25" spans="1:21" x14ac:dyDescent="0.25">
      <c r="A25">
        <v>1300</v>
      </c>
      <c r="B25">
        <f t="shared" si="3"/>
        <v>7.6923076923076923E-4</v>
      </c>
      <c r="C25">
        <f t="shared" si="4"/>
        <v>14.381588489080501</v>
      </c>
      <c r="D25">
        <f t="shared" si="5"/>
        <v>28.576216327802957</v>
      </c>
      <c r="F25">
        <f t="shared" si="6"/>
        <v>11095.169830927236</v>
      </c>
      <c r="G25">
        <f t="shared" si="7"/>
        <v>22.04610245405242</v>
      </c>
      <c r="H25">
        <f t="shared" si="16"/>
        <v>50.655102454052425</v>
      </c>
      <c r="I25">
        <f t="shared" si="1"/>
        <v>19.610198000097721</v>
      </c>
      <c r="J25">
        <f t="shared" si="8"/>
        <v>24.410850959923415</v>
      </c>
      <c r="K25">
        <f t="shared" si="9"/>
        <v>9.4502152297330397</v>
      </c>
      <c r="L25">
        <f t="shared" si="10"/>
        <v>14.806466508436358</v>
      </c>
      <c r="M25">
        <f t="shared" si="11"/>
        <v>29.420448952263044</v>
      </c>
      <c r="N25">
        <f t="shared" si="17"/>
        <v>88.630448952263038</v>
      </c>
      <c r="O25">
        <f t="shared" si="12"/>
        <v>176.10870206814667</v>
      </c>
      <c r="P25">
        <f t="shared" si="2"/>
        <v>-64.564481183889527</v>
      </c>
      <c r="Q25">
        <f t="shared" si="13"/>
        <v>35.154942773418966</v>
      </c>
      <c r="R25" s="3">
        <f t="shared" si="14"/>
        <v>9.4558212042247938</v>
      </c>
      <c r="S25">
        <f t="shared" si="15"/>
        <v>24.425331752633067</v>
      </c>
      <c r="T25" s="3">
        <f t="shared" si="18"/>
        <v>-116.31423897201175</v>
      </c>
      <c r="U25">
        <f t="shared" si="19"/>
        <v>-81.159296198592784</v>
      </c>
    </row>
    <row r="26" spans="1:21" x14ac:dyDescent="0.25">
      <c r="A26">
        <v>1400</v>
      </c>
      <c r="B26">
        <f t="shared" si="3"/>
        <v>7.1428571428571429E-4</v>
      </c>
      <c r="C26">
        <f t="shared" si="4"/>
        <v>14.771321564969426</v>
      </c>
      <c r="D26">
        <f t="shared" si="5"/>
        <v>29.35061594959425</v>
      </c>
      <c r="F26">
        <f t="shared" si="6"/>
        <v>12553.087425115233</v>
      </c>
      <c r="G26">
        <f t="shared" si="7"/>
        <v>24.942984713703968</v>
      </c>
      <c r="H26">
        <f t="shared" si="16"/>
        <v>53.551984713703973</v>
      </c>
      <c r="I26">
        <f t="shared" si="1"/>
        <v>19.250839281653597</v>
      </c>
      <c r="J26">
        <f t="shared" si="8"/>
        <v>27.307733219574963</v>
      </c>
      <c r="K26">
        <f t="shared" si="9"/>
        <v>9.8165695663149624</v>
      </c>
      <c r="L26">
        <f t="shared" si="10"/>
        <v>15.886721432942771</v>
      </c>
      <c r="M26">
        <f t="shared" si="11"/>
        <v>31.566915487257287</v>
      </c>
      <c r="N26">
        <f t="shared" si="17"/>
        <v>90.776915487257284</v>
      </c>
      <c r="O26">
        <f t="shared" si="12"/>
        <v>180.37373107318024</v>
      </c>
      <c r="P26">
        <f t="shared" si="2"/>
        <v>-73.535696968456222</v>
      </c>
      <c r="Q26">
        <f t="shared" si="13"/>
        <v>35.868843361343458</v>
      </c>
      <c r="R26" s="3">
        <f t="shared" si="14"/>
        <v>9.8158111095849723</v>
      </c>
      <c r="S26">
        <f t="shared" si="15"/>
        <v>27.305623344643479</v>
      </c>
      <c r="T26" s="3">
        <f t="shared" si="18"/>
        <v>-117.02834674718464</v>
      </c>
      <c r="U26">
        <f t="shared" si="19"/>
        <v>-81.159503385841191</v>
      </c>
    </row>
    <row r="27" spans="1:21" x14ac:dyDescent="0.25">
      <c r="A27">
        <v>1500</v>
      </c>
      <c r="B27">
        <f t="shared" si="3"/>
        <v>6.6666666666666664E-4</v>
      </c>
      <c r="C27">
        <f t="shared" si="4"/>
        <v>15.138544394208953</v>
      </c>
      <c r="D27">
        <f t="shared" si="5"/>
        <v>30.080287711293192</v>
      </c>
      <c r="F27">
        <f t="shared" si="6"/>
        <v>14048.68113738771</v>
      </c>
      <c r="G27">
        <f t="shared" si="7"/>
        <v>27.914729419989381</v>
      </c>
      <c r="H27">
        <f t="shared" si="16"/>
        <v>56.52372941998938</v>
      </c>
      <c r="I27">
        <f t="shared" si="1"/>
        <v>18.964512471058338</v>
      </c>
      <c r="J27">
        <f t="shared" si="8"/>
        <v>30.27947792586037</v>
      </c>
      <c r="K27">
        <f t="shared" si="9"/>
        <v>10.159194070075614</v>
      </c>
      <c r="L27">
        <f t="shared" si="10"/>
        <v>16.918428959897003</v>
      </c>
      <c r="M27">
        <f t="shared" si="11"/>
        <v>33.616918343315348</v>
      </c>
      <c r="N27">
        <f t="shared" si="17"/>
        <v>92.826918343315356</v>
      </c>
      <c r="O27">
        <f t="shared" si="12"/>
        <v>184.44708674816764</v>
      </c>
      <c r="P27">
        <f t="shared" si="2"/>
        <v>-82.716648094983654</v>
      </c>
      <c r="Q27">
        <f t="shared" si="13"/>
        <v>36.557926384537048</v>
      </c>
      <c r="R27" s="3">
        <f t="shared" si="14"/>
        <v>10.147673021727719</v>
      </c>
      <c r="S27">
        <f t="shared" si="15"/>
        <v>30.245139441259468</v>
      </c>
      <c r="T27" s="3">
        <f t="shared" si="18"/>
        <v>-117.71703844537281</v>
      </c>
      <c r="U27">
        <f t="shared" si="19"/>
        <v>-81.159112060835753</v>
      </c>
    </row>
    <row r="28" spans="1:21" x14ac:dyDescent="0.25">
      <c r="A28">
        <v>1600</v>
      </c>
      <c r="B28">
        <f t="shared" si="3"/>
        <v>6.2500000000000001E-4</v>
      </c>
      <c r="C28">
        <f t="shared" si="4"/>
        <v>15.505057477725266</v>
      </c>
      <c r="D28">
        <f t="shared" si="5"/>
        <v>30.808549208240105</v>
      </c>
      <c r="F28">
        <f t="shared" si="6"/>
        <v>15580.769980787816</v>
      </c>
      <c r="G28">
        <f t="shared" si="7"/>
        <v>30.958989951825391</v>
      </c>
      <c r="H28">
        <f t="shared" si="16"/>
        <v>59.567989951825396</v>
      </c>
      <c r="I28">
        <f t="shared" si="1"/>
        <v>18.736785968742261</v>
      </c>
      <c r="J28">
        <f t="shared" si="8"/>
        <v>33.323738457696386</v>
      </c>
      <c r="K28">
        <f t="shared" si="9"/>
        <v>10.481799967820956</v>
      </c>
      <c r="L28">
        <f t="shared" si="10"/>
        <v>17.907089381567534</v>
      </c>
      <c r="M28">
        <f t="shared" si="11"/>
        <v>35.581386601174692</v>
      </c>
      <c r="N28">
        <f t="shared" si="17"/>
        <v>94.791386601174693</v>
      </c>
      <c r="O28">
        <f t="shared" si="12"/>
        <v>188.35048517653414</v>
      </c>
      <c r="P28">
        <f t="shared" si="2"/>
        <v>-92.098228610054107</v>
      </c>
      <c r="Q28">
        <f t="shared" si="13"/>
        <v>37.223980908462231</v>
      </c>
      <c r="R28" s="3">
        <f t="shared" si="14"/>
        <v>10.453953898816936</v>
      </c>
      <c r="S28">
        <f t="shared" si="15"/>
        <v>33.235210235118799</v>
      </c>
      <c r="T28" s="3">
        <f t="shared" si="18"/>
        <v>-118.38186234629373</v>
      </c>
      <c r="U28">
        <f t="shared" si="19"/>
        <v>-81.157881437831492</v>
      </c>
    </row>
    <row r="29" spans="1:21" x14ac:dyDescent="0.25">
      <c r="A29">
        <v>1700</v>
      </c>
      <c r="B29">
        <f t="shared" si="3"/>
        <v>5.8823529411764701E-4</v>
      </c>
      <c r="C29">
        <f t="shared" si="4"/>
        <v>15.895059797031603</v>
      </c>
      <c r="D29">
        <f t="shared" si="5"/>
        <v>31.583483816701797</v>
      </c>
      <c r="F29">
        <f t="shared" si="6"/>
        <v>17150.472942480668</v>
      </c>
      <c r="G29">
        <f t="shared" si="7"/>
        <v>34.077989736709085</v>
      </c>
      <c r="H29">
        <f t="shared" si="16"/>
        <v>62.686989736709087</v>
      </c>
      <c r="I29">
        <f t="shared" si="1"/>
        <v>18.557976771576744</v>
      </c>
      <c r="J29">
        <f t="shared" si="8"/>
        <v>36.442738242580077</v>
      </c>
      <c r="K29">
        <f t="shared" si="9"/>
        <v>10.788578182474341</v>
      </c>
      <c r="L29">
        <f t="shared" si="10"/>
        <v>18.858596581860677</v>
      </c>
      <c r="M29">
        <f t="shared" si="11"/>
        <v>37.472031408157164</v>
      </c>
      <c r="N29">
        <f t="shared" si="17"/>
        <v>96.682031408157172</v>
      </c>
      <c r="O29">
        <f t="shared" si="12"/>
        <v>192.10719640800832</v>
      </c>
      <c r="P29">
        <f t="shared" si="2"/>
        <v>-101.67246365715809</v>
      </c>
      <c r="Q29">
        <f t="shared" si="13"/>
        <v>37.868709894101983</v>
      </c>
      <c r="R29" s="3">
        <f t="shared" si="14"/>
        <v>10.737058711641593</v>
      </c>
      <c r="S29">
        <f t="shared" si="15"/>
        <v>36.268710622054137</v>
      </c>
      <c r="T29" s="3">
        <f t="shared" si="18"/>
        <v>-119.02423550599187</v>
      </c>
      <c r="U29">
        <f t="shared" si="19"/>
        <v>-81.155525611889885</v>
      </c>
    </row>
    <row r="30" spans="1:21" x14ac:dyDescent="0.25">
      <c r="A30">
        <v>1800</v>
      </c>
      <c r="B30">
        <f t="shared" si="3"/>
        <v>5.5555555555555556E-4</v>
      </c>
      <c r="C30">
        <f t="shared" si="4"/>
        <v>16.335148814228205</v>
      </c>
      <c r="D30">
        <f t="shared" si="5"/>
        <v>32.457940693871443</v>
      </c>
      <c r="F30">
        <f t="shared" si="6"/>
        <v>18761.448831812049</v>
      </c>
      <c r="G30">
        <f t="shared" si="7"/>
        <v>37.278998828810543</v>
      </c>
      <c r="H30">
        <f t="shared" si="16"/>
        <v>65.887998828810538</v>
      </c>
      <c r="I30">
        <f t="shared" si="1"/>
        <v>18.421964667228803</v>
      </c>
      <c r="J30">
        <f t="shared" si="8"/>
        <v>39.643747334681528</v>
      </c>
      <c r="K30">
        <f t="shared" si="9"/>
        <v>11.084199333076532</v>
      </c>
      <c r="L30">
        <f t="shared" si="10"/>
        <v>19.779285201552451</v>
      </c>
      <c r="M30">
        <f t="shared" si="11"/>
        <v>39.301439695484724</v>
      </c>
      <c r="N30">
        <f t="shared" si="17"/>
        <v>98.511439695484725</v>
      </c>
      <c r="O30">
        <f t="shared" si="12"/>
        <v>195.74223067492815</v>
      </c>
      <c r="P30">
        <f t="shared" si="2"/>
        <v>-111.43259262306199</v>
      </c>
      <c r="Q30">
        <f t="shared" si="13"/>
        <v>38.493777363191583</v>
      </c>
      <c r="R30" s="3">
        <f t="shared" si="14"/>
        <v>10.999203197691479</v>
      </c>
      <c r="S30">
        <f t="shared" si="15"/>
        <v>39.339750156863346</v>
      </c>
      <c r="T30" s="3">
        <f t="shared" si="18"/>
        <v>-119.64546413301485</v>
      </c>
      <c r="U30">
        <f t="shared" si="19"/>
        <v>-81.151686769823272</v>
      </c>
    </row>
    <row r="31" spans="1:21" x14ac:dyDescent="0.25">
      <c r="A31">
        <v>1900</v>
      </c>
      <c r="B31">
        <f t="shared" si="3"/>
        <v>5.263157894736842E-4</v>
      </c>
      <c r="C31">
        <f t="shared" si="4"/>
        <v>16.854320472002371</v>
      </c>
      <c r="D31">
        <f t="shared" si="5"/>
        <v>33.489534777868712</v>
      </c>
      <c r="F31">
        <f t="shared" si="6"/>
        <v>20420.136128367132</v>
      </c>
      <c r="G31">
        <f t="shared" si="7"/>
        <v>40.574810487065491</v>
      </c>
      <c r="H31">
        <f t="shared" si="16"/>
        <v>69.1838104870655</v>
      </c>
      <c r="I31">
        <f t="shared" si="1"/>
        <v>18.325380893456284</v>
      </c>
      <c r="J31">
        <f t="shared" si="8"/>
        <v>42.93955899293649</v>
      </c>
      <c r="K31">
        <f t="shared" si="9"/>
        <v>11.37381373478571</v>
      </c>
      <c r="L31">
        <f t="shared" si="10"/>
        <v>20.675965034370385</v>
      </c>
      <c r="M31">
        <f t="shared" si="11"/>
        <v>41.083142523293958</v>
      </c>
      <c r="N31">
        <f t="shared" si="17"/>
        <v>100.29314252329397</v>
      </c>
      <c r="O31">
        <f t="shared" si="12"/>
        <v>199.28247419378513</v>
      </c>
      <c r="P31">
        <f t="shared" si="2"/>
        <v>-121.37316030719302</v>
      </c>
      <c r="Q31">
        <f t="shared" si="13"/>
        <v>39.10084279430032</v>
      </c>
      <c r="R31" s="3">
        <f t="shared" si="14"/>
        <v>11.242398853168584</v>
      </c>
      <c r="S31">
        <f t="shared" si="15"/>
        <v>42.443428390367359</v>
      </c>
      <c r="T31" s="3">
        <f t="shared" si="18"/>
        <v>-120.24675683712933</v>
      </c>
      <c r="U31">
        <f t="shared" si="19"/>
        <v>-81.145914042829006</v>
      </c>
    </row>
    <row r="32" spans="1:21" x14ac:dyDescent="0.25">
      <c r="A32">
        <v>2000</v>
      </c>
      <c r="B32">
        <f t="shared" si="3"/>
        <v>5.0000000000000001E-4</v>
      </c>
      <c r="C32">
        <f t="shared" si="4"/>
        <v>17.483969193628404</v>
      </c>
      <c r="D32">
        <f t="shared" si="5"/>
        <v>34.740646787739642</v>
      </c>
      <c r="F32">
        <f t="shared" si="6"/>
        <v>22135.992830029161</v>
      </c>
      <c r="G32">
        <f t="shared" si="7"/>
        <v>43.984217753267941</v>
      </c>
      <c r="H32">
        <f t="shared" si="16"/>
        <v>72.593217753267936</v>
      </c>
      <c r="I32">
        <f t="shared" si="1"/>
        <v>18.267040199614478</v>
      </c>
      <c r="J32">
        <f t="shared" si="8"/>
        <v>46.348966259138926</v>
      </c>
      <c r="K32">
        <f t="shared" si="9"/>
        <v>11.663051398877435</v>
      </c>
      <c r="L32">
        <f t="shared" si="10"/>
        <v>21.555946590124091</v>
      </c>
      <c r="M32">
        <f t="shared" si="11"/>
        <v>42.831665874576572</v>
      </c>
      <c r="N32">
        <f t="shared" si="17"/>
        <v>102.04166587457658</v>
      </c>
      <c r="O32">
        <f t="shared" si="12"/>
        <v>202.75679009278369</v>
      </c>
      <c r="P32">
        <f t="shared" si="2"/>
        <v>-131.49011399588522</v>
      </c>
      <c r="Q32">
        <f t="shared" si="13"/>
        <v>39.691586685962314</v>
      </c>
      <c r="R32" s="3">
        <f t="shared" si="14"/>
        <v>11.46845559763198</v>
      </c>
      <c r="S32">
        <f t="shared" si="15"/>
        <v>45.575642544989492</v>
      </c>
      <c r="T32" s="3">
        <f t="shared" si="18"/>
        <v>-120.82923420155385</v>
      </c>
      <c r="U32">
        <f t="shared" si="19"/>
        <v>-81.137647515591539</v>
      </c>
    </row>
    <row r="33" spans="21:21" x14ac:dyDescent="0.25">
      <c r="U33">
        <f>AVERAGE(U18:U27)</f>
        <v>-81.158721825824685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T3" sqref="T3:T8"/>
    </sheetView>
  </sheetViews>
  <sheetFormatPr defaultRowHeight="15" x14ac:dyDescent="0.25"/>
  <cols>
    <col min="2" max="2" width="12.7109375" bestFit="1" customWidth="1"/>
    <col min="6" max="6" width="12.7109375" bestFit="1" customWidth="1"/>
    <col min="11" max="12" width="12" bestFit="1" customWidth="1"/>
    <col min="16" max="16" width="12" bestFit="1" customWidth="1"/>
    <col min="17" max="17" width="14.28515625" bestFit="1" customWidth="1"/>
    <col min="18" max="18" width="19.42578125" bestFit="1" customWidth="1"/>
    <col min="19" max="19" width="10.42578125" bestFit="1" customWidth="1"/>
    <col min="20" max="20" width="12.7109375" bestFit="1" customWidth="1"/>
    <col min="21" max="21" width="14.42578125" bestFit="1" customWidth="1"/>
  </cols>
  <sheetData>
    <row r="1" spans="1:21" x14ac:dyDescent="0.25">
      <c r="C1" t="s">
        <v>2</v>
      </c>
      <c r="D1" t="s">
        <v>4</v>
      </c>
      <c r="E1" t="s">
        <v>5</v>
      </c>
      <c r="F1" t="s">
        <v>7</v>
      </c>
      <c r="N1" t="s">
        <v>10</v>
      </c>
    </row>
    <row r="2" spans="1:21" x14ac:dyDescent="0.25">
      <c r="B2" t="s">
        <v>0</v>
      </c>
      <c r="C2" t="s">
        <v>3</v>
      </c>
      <c r="D2" t="s">
        <v>3</v>
      </c>
      <c r="E2" t="s">
        <v>6</v>
      </c>
      <c r="F2" t="s">
        <v>6</v>
      </c>
      <c r="N2" t="s">
        <v>9</v>
      </c>
      <c r="O2" t="s">
        <v>7</v>
      </c>
      <c r="P2" t="s">
        <v>11</v>
      </c>
    </row>
    <row r="3" spans="1:21" x14ac:dyDescent="0.25">
      <c r="B3" t="s">
        <v>42</v>
      </c>
      <c r="C3">
        <v>-5.26</v>
      </c>
      <c r="D3">
        <f>H14</f>
        <v>-8.6557593653238705</v>
      </c>
      <c r="E3">
        <v>73.84</v>
      </c>
      <c r="F3">
        <v>300</v>
      </c>
      <c r="G3">
        <v>400</v>
      </c>
      <c r="H3">
        <v>500</v>
      </c>
      <c r="I3">
        <v>600</v>
      </c>
      <c r="J3">
        <v>800</v>
      </c>
      <c r="K3">
        <v>1000</v>
      </c>
      <c r="L3">
        <v>1500</v>
      </c>
      <c r="N3">
        <f>F3</f>
        <v>300</v>
      </c>
      <c r="O3">
        <f>F4</f>
        <v>17.71</v>
      </c>
      <c r="P3">
        <f>O3/$C$6</f>
        <v>8.9129340714645195</v>
      </c>
      <c r="Q3" t="s">
        <v>30</v>
      </c>
      <c r="R3">
        <f>INDEX(LINEST($P$3:$P$9,$N$3:$N$9^{1,2,3,4}),1,5)</f>
        <v>2.3280719816988285</v>
      </c>
      <c r="S3" t="s">
        <v>23</v>
      </c>
      <c r="T3" s="4">
        <f>INDEX(LINEST($K$17:$K$27,$B$17:$B$27^{1,2,3,4}),1,5)</f>
        <v>23.391740822512126</v>
      </c>
    </row>
    <row r="4" spans="1:21" x14ac:dyDescent="0.25">
      <c r="C4">
        <f>C3-D3</f>
        <v>3.3957593653238707</v>
      </c>
      <c r="F4">
        <v>17.71</v>
      </c>
      <c r="G4">
        <v>21.26</v>
      </c>
      <c r="H4">
        <v>24.51</v>
      </c>
      <c r="I4">
        <v>27.38</v>
      </c>
      <c r="J4">
        <v>31.89</v>
      </c>
      <c r="K4">
        <v>35.25</v>
      </c>
      <c r="L4">
        <v>40.380000000000003</v>
      </c>
      <c r="N4">
        <f>G3</f>
        <v>400</v>
      </c>
      <c r="O4">
        <f>G4</f>
        <v>21.26</v>
      </c>
      <c r="P4">
        <f t="shared" ref="P4:P9" si="0">O4/$C$6</f>
        <v>10.699547055863111</v>
      </c>
      <c r="Q4" t="s">
        <v>31</v>
      </c>
      <c r="R4">
        <f>INDEX(LINEST($P$3:$P$9,$N$3:$N$9^{1,2,3,4}),1,4)</f>
        <v>2.4635204287721976E-2</v>
      </c>
      <c r="S4" t="s">
        <v>24</v>
      </c>
      <c r="T4" s="4">
        <f>INDEX(LINEST($K$17:$K$27,$B$17:$B$27^{1,2,3,4}),1,4)</f>
        <v>-20028.577759149332</v>
      </c>
    </row>
    <row r="5" spans="1:21" x14ac:dyDescent="0.25">
      <c r="N5">
        <f>H3</f>
        <v>500</v>
      </c>
      <c r="O5">
        <f>H4</f>
        <v>24.51</v>
      </c>
      <c r="P5">
        <f t="shared" si="0"/>
        <v>12.335178661298441</v>
      </c>
      <c r="Q5" t="s">
        <v>32</v>
      </c>
      <c r="R5">
        <f>INDEX(LINEST($P$3:$P$9,$N$3:$N$9^{1,2,3,4}),1,3)</f>
        <v>-8.4791960204878897E-6</v>
      </c>
      <c r="S5" t="s">
        <v>25</v>
      </c>
      <c r="T5" s="4">
        <f>INDEX(LINEST($K$17:$K$27,$B$17:$B$27^{1,2,3,4}),1,3)</f>
        <v>11155729.96938104</v>
      </c>
    </row>
    <row r="6" spans="1:21" x14ac:dyDescent="0.25">
      <c r="B6" t="s">
        <v>8</v>
      </c>
      <c r="C6">
        <v>1.9870000000000001</v>
      </c>
      <c r="N6">
        <f>I3</f>
        <v>600</v>
      </c>
      <c r="O6">
        <f>I4</f>
        <v>27.38</v>
      </c>
      <c r="P6">
        <f t="shared" si="0"/>
        <v>13.779567186713637</v>
      </c>
      <c r="Q6" t="s">
        <v>33</v>
      </c>
      <c r="R6">
        <f>INDEX(LINEST($P$3:$P$9,$N$3:$N$9^{1,2,3,4}),1,2)</f>
        <v>-2.3182628090540265E-9</v>
      </c>
      <c r="S6" t="s">
        <v>26</v>
      </c>
      <c r="T6" s="4">
        <f>INDEX(LINEST($K$17:$K$27,$B$17:$B$27^{1,2,3,4}),1,2)</f>
        <v>-3405340551.955832</v>
      </c>
    </row>
    <row r="7" spans="1:21" x14ac:dyDescent="0.25">
      <c r="B7" t="s">
        <v>29</v>
      </c>
      <c r="C7">
        <f>C6/1000</f>
        <v>1.9870000000000001E-3</v>
      </c>
      <c r="N7">
        <f>J3</f>
        <v>800</v>
      </c>
      <c r="O7">
        <f>J4</f>
        <v>31.89</v>
      </c>
      <c r="P7">
        <f t="shared" si="0"/>
        <v>16.049320583794664</v>
      </c>
      <c r="Q7" t="s">
        <v>34</v>
      </c>
      <c r="R7">
        <f>INDEX(LINEST($P$3:$P$9,$N$3:$N$9^{1,2,3,4}),1,1)</f>
        <v>1.5691378544281782E-12</v>
      </c>
      <c r="S7" t="s">
        <v>27</v>
      </c>
      <c r="T7" s="4">
        <f>INDEX(LINEST($K$17:$K$27,$B$17:$B$27^{1,2,3,4}),1,1)</f>
        <v>438303189377.22424</v>
      </c>
    </row>
    <row r="8" spans="1:21" x14ac:dyDescent="0.25">
      <c r="N8">
        <f>K3</f>
        <v>1000</v>
      </c>
      <c r="O8">
        <f>K4</f>
        <v>35.25</v>
      </c>
      <c r="P8">
        <f t="shared" si="0"/>
        <v>17.74031202818319</v>
      </c>
      <c r="Q8" t="s">
        <v>15</v>
      </c>
      <c r="R8">
        <f>(C3/C7)-(R3*298+R4*298^2/2+R5*298^3/3+R6*298^4/4+R7*298^5)</f>
        <v>-4359.1450204188695</v>
      </c>
      <c r="S8" t="s">
        <v>28</v>
      </c>
      <c r="T8" s="4">
        <f>U33</f>
        <v>-112.17471522151261</v>
      </c>
    </row>
    <row r="9" spans="1:21" x14ac:dyDescent="0.25">
      <c r="N9">
        <f>L3</f>
        <v>1500</v>
      </c>
      <c r="O9">
        <f>L4</f>
        <v>40.380000000000003</v>
      </c>
      <c r="P9">
        <f t="shared" si="0"/>
        <v>20.322093608454956</v>
      </c>
      <c r="Q9" t="s">
        <v>21</v>
      </c>
      <c r="R9">
        <f>(E3/C6)-(R3*LN(298)+R4*298+R5/2*298^2+R6/3*298^3+R7/4*298^4)</f>
        <v>16.950864975822441</v>
      </c>
    </row>
    <row r="13" spans="1:21" x14ac:dyDescent="0.25">
      <c r="A13" t="s">
        <v>9</v>
      </c>
      <c r="B13" t="s">
        <v>37</v>
      </c>
      <c r="C13" t="s">
        <v>11</v>
      </c>
      <c r="D13" t="s">
        <v>7</v>
      </c>
      <c r="F13" t="s">
        <v>35</v>
      </c>
      <c r="G13" t="s">
        <v>12</v>
      </c>
      <c r="H13" t="s">
        <v>13</v>
      </c>
      <c r="I13" t="s">
        <v>14</v>
      </c>
      <c r="J13" t="s">
        <v>16</v>
      </c>
      <c r="K13" t="s">
        <v>17</v>
      </c>
      <c r="L13" t="s">
        <v>36</v>
      </c>
      <c r="M13" t="s">
        <v>18</v>
      </c>
      <c r="N13" t="s">
        <v>19</v>
      </c>
      <c r="O13" t="s">
        <v>20</v>
      </c>
      <c r="P13" s="1" t="s">
        <v>38</v>
      </c>
      <c r="Q13" s="1" t="s">
        <v>39</v>
      </c>
      <c r="R13" t="s">
        <v>41</v>
      </c>
      <c r="S13" s="1" t="s">
        <v>40</v>
      </c>
      <c r="T13" s="1" t="s">
        <v>49</v>
      </c>
      <c r="U13" t="s">
        <v>22</v>
      </c>
    </row>
    <row r="14" spans="1:21" x14ac:dyDescent="0.25">
      <c r="A14">
        <v>0</v>
      </c>
      <c r="B14" t="e">
        <f>1/A14</f>
        <v>#DIV/0!</v>
      </c>
      <c r="C14">
        <f t="shared" ref="C14:C32" si="1">$R$3+$R$4*A14+$R$5*A14^2+$R$6*A14^3+$R$7*A14^4</f>
        <v>2.3280719816988285</v>
      </c>
      <c r="D14">
        <f>C14*$C$6</f>
        <v>4.6258790276355723</v>
      </c>
      <c r="F14">
        <f t="shared" ref="F14:F32" si="2">$R$3*(A14-298)+$R$4/2*(A14^2-298^2)+$R$5/3*(A14^3-298^3)+$R$6/4*(A14^4-298^4)+$R$7/5*(A14^5-298^5)</f>
        <v>-1708.9881053466891</v>
      </c>
      <c r="G14">
        <f>F14*$C$7</f>
        <v>-3.3957593653238711</v>
      </c>
      <c r="H14">
        <f>G14+$C$3</f>
        <v>-8.6557593653238705</v>
      </c>
      <c r="I14" t="e">
        <f t="shared" ref="I14:I32" si="3">H14/$C$7/A14</f>
        <v>#DIV/0!</v>
      </c>
      <c r="J14">
        <f>H14-$H$14</f>
        <v>0</v>
      </c>
      <c r="K14" t="e">
        <f>J14/$C$6/A14</f>
        <v>#DIV/0!</v>
      </c>
      <c r="L14" t="e">
        <f>$R$3*(LN(A14)-LN(298))+$R$4*(A14-298)+$R$5/2*(A14^2-298^2)*$R$6/3*(A14^3-298^3)*$R$7/4*(A14^4-298^4)</f>
        <v>#NUM!</v>
      </c>
      <c r="M14" t="e">
        <f>L14*$C$6</f>
        <v>#NUM!</v>
      </c>
      <c r="N14" t="e">
        <f>M14+$E$3</f>
        <v>#NUM!</v>
      </c>
      <c r="O14" t="e">
        <f>N14*$C$6</f>
        <v>#NUM!</v>
      </c>
      <c r="P14" t="e">
        <f t="shared" ref="P14:P32" si="4">H14-A14*N14/1000</f>
        <v>#NUM!</v>
      </c>
      <c r="Q14" t="e">
        <f>-(P14-$H$14)/$C$7/A14</f>
        <v>#NUM!</v>
      </c>
      <c r="R14" s="3" t="e">
        <f>$T$3+$T$4/A14+$T$5/A14^2+$T$6/A14^3+$T$7/A14^4</f>
        <v>#DIV/0!</v>
      </c>
      <c r="S14" t="e">
        <f>R14*$C$7*A14</f>
        <v>#DIV/0!</v>
      </c>
      <c r="T14" s="3" t="e">
        <f>$T$3*(1-LN(A14))+$T$4/A14+$T$5/2/A14^2+$T$6/3/A14^3+$T$7/4/A14^4</f>
        <v>#NUM!</v>
      </c>
      <c r="U14" t="e">
        <f>T14+Q14</f>
        <v>#NUM!</v>
      </c>
    </row>
    <row r="15" spans="1:21" x14ac:dyDescent="0.25">
      <c r="A15">
        <v>300</v>
      </c>
      <c r="B15">
        <f t="shared" ref="B15:B32" si="5">1/A15</f>
        <v>3.3333333333333335E-3</v>
      </c>
      <c r="C15">
        <f t="shared" si="1"/>
        <v>8.9056225469479191</v>
      </c>
      <c r="D15">
        <f t="shared" ref="D15:D32" si="6">C15*$C$6</f>
        <v>17.695472000785514</v>
      </c>
      <c r="F15">
        <f t="shared" si="2"/>
        <v>17.773036734974927</v>
      </c>
      <c r="G15">
        <f t="shared" ref="G15:G32" si="7">F15*$C$7</f>
        <v>3.5315023992395181E-2</v>
      </c>
      <c r="H15">
        <f t="shared" ref="H15:H32" si="8">G15+$C$3</f>
        <v>-5.2246849760076044</v>
      </c>
      <c r="I15">
        <f t="shared" si="3"/>
        <v>-8.7647793591806806</v>
      </c>
      <c r="J15">
        <f t="shared" ref="J15:J32" si="9">H15-$H$14</f>
        <v>3.4310743893162661</v>
      </c>
      <c r="K15">
        <f t="shared" ref="K15:K32" si="10">J15/$C$7/A15</f>
        <v>5.7558704736055457</v>
      </c>
      <c r="L15">
        <f t="shared" ref="L15:L32" si="11">$R$3*(LN(A15)-LN(298))+$R$4*(A15-298)+$R$5/2*(A15^2-298^2)+$R$6/3*(A15^3-298^3)+$R$7/4*(A15^4-298^4)</f>
        <v>5.9441673552035591E-2</v>
      </c>
      <c r="M15">
        <f t="shared" ref="M15:M32" si="12">L15*$C$6</f>
        <v>0.11811060534789472</v>
      </c>
      <c r="N15">
        <f>M15+$E$3</f>
        <v>73.958110605347898</v>
      </c>
      <c r="O15">
        <f t="shared" ref="O15:O32" si="13">N15*$C$6</f>
        <v>146.95476577282628</v>
      </c>
      <c r="P15">
        <f t="shared" si="4"/>
        <v>-27.412118157611975</v>
      </c>
      <c r="Q15">
        <f t="shared" ref="Q15:Q32" si="14">-(P15-$H$14)/$C$7/A15</f>
        <v>31.465121275437184</v>
      </c>
      <c r="R15" s="3">
        <f t="shared" ref="R15:R32" si="15">$T$3+$T$4/A15+$T$5/A15^2+$T$6/A15^3+$T$7/A15^4</f>
        <v>8.5701508888993061</v>
      </c>
      <c r="S15">
        <f t="shared" ref="S15:S32" si="16">R15*$C$7*A15</f>
        <v>5.1086669448728763</v>
      </c>
      <c r="T15" s="2">
        <f>$T$3*(1-LN(A15))+$T$4/A15+$T$5/2/A15^2+$T$6/3/A15^3+$T$7/4/A15^4</f>
        <v>-143.32867395561559</v>
      </c>
      <c r="U15">
        <f t="shared" ref="U15:U32" si="17">T15+Q15</f>
        <v>-111.8635526801784</v>
      </c>
    </row>
    <row r="16" spans="1:21" x14ac:dyDescent="0.25">
      <c r="A16">
        <v>400</v>
      </c>
      <c r="B16">
        <f t="shared" si="5"/>
        <v>2.5000000000000001E-3</v>
      </c>
      <c r="C16">
        <f t="shared" si="1"/>
        <v>10.71728344280346</v>
      </c>
      <c r="D16">
        <f t="shared" si="6"/>
        <v>21.295242200850474</v>
      </c>
      <c r="F16">
        <f t="shared" si="2"/>
        <v>1000.5442275947819</v>
      </c>
      <c r="G16">
        <f t="shared" si="7"/>
        <v>1.9880813802308317</v>
      </c>
      <c r="H16">
        <f t="shared" si="8"/>
        <v>-3.2719186197691679</v>
      </c>
      <c r="I16">
        <f t="shared" si="3"/>
        <v>-4.1166565422359938</v>
      </c>
      <c r="J16">
        <f t="shared" si="9"/>
        <v>5.3838407455547026</v>
      </c>
      <c r="K16">
        <f t="shared" si="10"/>
        <v>6.7738308323536778</v>
      </c>
      <c r="L16">
        <f t="shared" si="11"/>
        <v>2.8742078842539902</v>
      </c>
      <c r="M16">
        <f t="shared" si="12"/>
        <v>5.7110510660126792</v>
      </c>
      <c r="N16">
        <f t="shared" ref="N16:N32" si="18">M16+$E$3</f>
        <v>79.55105106601269</v>
      </c>
      <c r="O16">
        <f t="shared" si="13"/>
        <v>158.06793846816723</v>
      </c>
      <c r="P16">
        <f t="shared" si="4"/>
        <v>-35.092339046174246</v>
      </c>
      <c r="Q16">
        <f t="shared" si="14"/>
        <v>33.261927127391012</v>
      </c>
      <c r="R16" s="3">
        <f t="shared" si="15"/>
        <v>6.9563809440082522</v>
      </c>
      <c r="S16">
        <f t="shared" si="16"/>
        <v>5.5289315742977587</v>
      </c>
      <c r="T16" s="3">
        <f t="shared" ref="T16:T32" si="19">$T$3*(1-LN(A16))+$T$4/A16+$T$5/2/A16^2+$T$6/3/A16^3+$T$7/4/A16^4</f>
        <v>-145.42467737860667</v>
      </c>
      <c r="U16">
        <f t="shared" si="17"/>
        <v>-112.16275025121567</v>
      </c>
    </row>
    <row r="17" spans="1:21" x14ac:dyDescent="0.25">
      <c r="A17">
        <v>500</v>
      </c>
      <c r="B17">
        <f t="shared" si="5"/>
        <v>2E-3</v>
      </c>
      <c r="C17">
        <f t="shared" si="1"/>
        <v>12.334163385207853</v>
      </c>
      <c r="D17">
        <f t="shared" si="6"/>
        <v>24.507982646408006</v>
      </c>
      <c r="F17">
        <f t="shared" si="2"/>
        <v>2154.7328424796833</v>
      </c>
      <c r="G17">
        <f t="shared" si="7"/>
        <v>4.281454158007131</v>
      </c>
      <c r="H17">
        <f t="shared" si="8"/>
        <v>-0.97854584199286876</v>
      </c>
      <c r="I17">
        <f t="shared" si="3"/>
        <v>-0.98494800401899218</v>
      </c>
      <c r="J17">
        <f t="shared" si="9"/>
        <v>7.6772135233310017</v>
      </c>
      <c r="K17">
        <f t="shared" si="10"/>
        <v>7.7274418956527446</v>
      </c>
      <c r="L17">
        <f t="shared" si="11"/>
        <v>5.4429960280719554</v>
      </c>
      <c r="M17">
        <f t="shared" si="12"/>
        <v>10.815233107778976</v>
      </c>
      <c r="N17">
        <f t="shared" si="18"/>
        <v>84.655233107778983</v>
      </c>
      <c r="O17">
        <f t="shared" si="13"/>
        <v>168.20994818515686</v>
      </c>
      <c r="P17">
        <f t="shared" si="4"/>
        <v>-43.30616239588236</v>
      </c>
      <c r="Q17">
        <f t="shared" si="14"/>
        <v>34.877104207909909</v>
      </c>
      <c r="R17" s="3">
        <f t="shared" si="15"/>
        <v>7.7276317961265555</v>
      </c>
      <c r="S17">
        <f t="shared" si="16"/>
        <v>7.6774021894517324</v>
      </c>
      <c r="T17" s="3">
        <f t="shared" si="19"/>
        <v>-147.05215208984129</v>
      </c>
      <c r="U17">
        <f t="shared" si="17"/>
        <v>-112.17504788193138</v>
      </c>
    </row>
    <row r="18" spans="1:21" x14ac:dyDescent="0.25">
      <c r="A18">
        <v>600</v>
      </c>
      <c r="B18">
        <f t="shared" si="5"/>
        <v>1.6666666666666668E-3</v>
      </c>
      <c r="C18">
        <f t="shared" si="1"/>
        <v>13.759299486134596</v>
      </c>
      <c r="D18">
        <f t="shared" si="6"/>
        <v>27.339728078949445</v>
      </c>
      <c r="F18">
        <f t="shared" si="2"/>
        <v>3460.9812588861523</v>
      </c>
      <c r="G18">
        <f t="shared" si="7"/>
        <v>6.8769697614067846</v>
      </c>
      <c r="H18">
        <f t="shared" si="8"/>
        <v>1.6169697614067848</v>
      </c>
      <c r="I18">
        <f t="shared" si="3"/>
        <v>1.3562906906616212</v>
      </c>
      <c r="J18">
        <f t="shared" si="9"/>
        <v>10.272729126730656</v>
      </c>
      <c r="K18">
        <f t="shared" si="10"/>
        <v>8.6166156070547348</v>
      </c>
      <c r="L18">
        <f t="shared" si="11"/>
        <v>7.8206200327157624</v>
      </c>
      <c r="M18">
        <f t="shared" si="12"/>
        <v>15.539572005006221</v>
      </c>
      <c r="N18">
        <f t="shared" si="18"/>
        <v>89.379572005006224</v>
      </c>
      <c r="O18">
        <f t="shared" si="13"/>
        <v>177.59720957394737</v>
      </c>
      <c r="P18">
        <f t="shared" si="4"/>
        <v>-52.010773441596953</v>
      </c>
      <c r="Q18">
        <f t="shared" si="14"/>
        <v>36.365554501151713</v>
      </c>
      <c r="R18" s="3">
        <f t="shared" si="15"/>
        <v>8.6154202299553617</v>
      </c>
      <c r="S18">
        <f t="shared" si="16"/>
        <v>10.271303998152781</v>
      </c>
      <c r="T18" s="3">
        <f t="shared" si="19"/>
        <v>-148.54013617145543</v>
      </c>
      <c r="U18">
        <f t="shared" si="17"/>
        <v>-112.17458167030372</v>
      </c>
    </row>
    <row r="19" spans="1:21" x14ac:dyDescent="0.25">
      <c r="A19">
        <v>700</v>
      </c>
      <c r="B19">
        <f t="shared" si="5"/>
        <v>1.4285714285714286E-3</v>
      </c>
      <c r="C19">
        <f t="shared" si="1"/>
        <v>14.999494788407821</v>
      </c>
      <c r="D19">
        <f t="shared" si="6"/>
        <v>29.803996144566341</v>
      </c>
      <c r="F19">
        <f t="shared" si="2"/>
        <v>4900.4238620505394</v>
      </c>
      <c r="G19">
        <f t="shared" si="7"/>
        <v>9.7371422138944226</v>
      </c>
      <c r="H19">
        <f t="shared" si="8"/>
        <v>4.4771422138944228</v>
      </c>
      <c r="I19">
        <f t="shared" si="3"/>
        <v>3.218881453659086</v>
      </c>
      <c r="J19">
        <f t="shared" si="9"/>
        <v>13.132901579218293</v>
      </c>
      <c r="K19">
        <f t="shared" si="10"/>
        <v>9.442017096281754</v>
      </c>
      <c r="L19">
        <f t="shared" si="11"/>
        <v>10.037074239800539</v>
      </c>
      <c r="M19">
        <f t="shared" si="12"/>
        <v>19.943666514483674</v>
      </c>
      <c r="N19">
        <f t="shared" si="18"/>
        <v>93.783666514483684</v>
      </c>
      <c r="O19">
        <f t="shared" si="13"/>
        <v>186.34814536427908</v>
      </c>
      <c r="P19">
        <f t="shared" si="4"/>
        <v>-61.171424346244166</v>
      </c>
      <c r="Q19">
        <f t="shared" si="14"/>
        <v>37.756607219009481</v>
      </c>
      <c r="R19" s="3">
        <f t="shared" si="15"/>
        <v>9.443678834243201</v>
      </c>
      <c r="S19">
        <f t="shared" si="16"/>
        <v>13.135212890548869</v>
      </c>
      <c r="T19" s="3">
        <f t="shared" si="19"/>
        <v>-149.93128168539693</v>
      </c>
      <c r="U19">
        <f t="shared" si="17"/>
        <v>-112.17467446638744</v>
      </c>
    </row>
    <row r="20" spans="1:21" x14ac:dyDescent="0.25">
      <c r="A20">
        <v>800</v>
      </c>
      <c r="B20">
        <f t="shared" si="5"/>
        <v>1.25E-3</v>
      </c>
      <c r="C20">
        <f t="shared" si="1"/>
        <v>16.065318265702281</v>
      </c>
      <c r="D20">
        <f t="shared" si="6"/>
        <v>31.921787393950435</v>
      </c>
      <c r="F20">
        <f t="shared" si="2"/>
        <v>6455.0636380341457</v>
      </c>
      <c r="G20">
        <f t="shared" si="7"/>
        <v>12.826211448773847</v>
      </c>
      <c r="H20">
        <f t="shared" si="8"/>
        <v>7.5662114487738474</v>
      </c>
      <c r="I20">
        <f t="shared" si="3"/>
        <v>4.7598209919312078</v>
      </c>
      <c r="J20">
        <f t="shared" si="9"/>
        <v>16.221970814097716</v>
      </c>
      <c r="K20">
        <f t="shared" si="10"/>
        <v>10.205064679226043</v>
      </c>
      <c r="L20">
        <f t="shared" si="11"/>
        <v>12.111422405887208</v>
      </c>
      <c r="M20">
        <f t="shared" si="12"/>
        <v>24.065396320497882</v>
      </c>
      <c r="N20">
        <f t="shared" si="18"/>
        <v>97.905396320497886</v>
      </c>
      <c r="O20">
        <f t="shared" si="13"/>
        <v>194.53802248882931</v>
      </c>
      <c r="P20">
        <f t="shared" si="4"/>
        <v>-70.758105607624472</v>
      </c>
      <c r="Q20">
        <f t="shared" si="14"/>
        <v>39.067907802151858</v>
      </c>
      <c r="R20" s="3">
        <f t="shared" si="15"/>
        <v>10.205867081135093</v>
      </c>
      <c r="S20">
        <f t="shared" si="16"/>
        <v>16.223246312172343</v>
      </c>
      <c r="T20" s="3">
        <f t="shared" si="19"/>
        <v>-151.24277192260658</v>
      </c>
      <c r="U20">
        <f t="shared" si="17"/>
        <v>-112.17486412045471</v>
      </c>
    </row>
    <row r="21" spans="1:21" x14ac:dyDescent="0.25">
      <c r="A21">
        <v>900</v>
      </c>
      <c r="B21">
        <f t="shared" si="5"/>
        <v>1.1111111111111111E-3</v>
      </c>
      <c r="C21">
        <f t="shared" si="1"/>
        <v>16.971104822543357</v>
      </c>
      <c r="D21">
        <f t="shared" si="6"/>
        <v>33.721585282393654</v>
      </c>
      <c r="F21">
        <f t="shared" si="2"/>
        <v>8108.1487668082691</v>
      </c>
      <c r="G21">
        <f t="shared" si="7"/>
        <v>16.110891599648031</v>
      </c>
      <c r="H21">
        <f t="shared" si="8"/>
        <v>10.850891599648032</v>
      </c>
      <c r="I21">
        <f t="shared" si="3"/>
        <v>6.067713247021211</v>
      </c>
      <c r="J21">
        <f t="shared" si="9"/>
        <v>19.506650964971904</v>
      </c>
      <c r="K21">
        <f t="shared" si="10"/>
        <v>10.907929857949954</v>
      </c>
      <c r="L21">
        <f t="shared" si="11"/>
        <v>14.057429001906554</v>
      </c>
      <c r="M21">
        <f t="shared" si="12"/>
        <v>27.932111426788325</v>
      </c>
      <c r="N21">
        <f t="shared" si="18"/>
        <v>101.77211142678833</v>
      </c>
      <c r="O21">
        <f t="shared" si="13"/>
        <v>202.22118540502842</v>
      </c>
      <c r="P21">
        <f t="shared" si="4"/>
        <v>-80.744008684461448</v>
      </c>
      <c r="Q21">
        <f t="shared" si="14"/>
        <v>40.311049219447277</v>
      </c>
      <c r="R21" s="3">
        <f t="shared" si="15"/>
        <v>10.907065897036979</v>
      </c>
      <c r="S21">
        <f t="shared" si="16"/>
        <v>19.505105943671232</v>
      </c>
      <c r="T21" s="3">
        <f t="shared" si="19"/>
        <v>-152.48590887068949</v>
      </c>
      <c r="U21">
        <f t="shared" si="17"/>
        <v>-112.1748596512422</v>
      </c>
    </row>
    <row r="22" spans="1:21" x14ac:dyDescent="0.25">
      <c r="A22">
        <v>1000</v>
      </c>
      <c r="B22">
        <f t="shared" si="5"/>
        <v>1E-3</v>
      </c>
      <c r="C22">
        <f t="shared" si="1"/>
        <v>17.734955294307063</v>
      </c>
      <c r="D22">
        <f t="shared" si="6"/>
        <v>35.239356169788138</v>
      </c>
      <c r="F22">
        <f t="shared" si="2"/>
        <v>9844.5492153392915</v>
      </c>
      <c r="G22">
        <f t="shared" si="7"/>
        <v>19.561119290879173</v>
      </c>
      <c r="H22">
        <f t="shared" si="8"/>
        <v>14.301119290879173</v>
      </c>
      <c r="I22">
        <f t="shared" si="3"/>
        <v>7.1973423708501123</v>
      </c>
      <c r="J22">
        <f t="shared" si="9"/>
        <v>22.956878656203045</v>
      </c>
      <c r="K22">
        <f t="shared" si="10"/>
        <v>11.553537320685979</v>
      </c>
      <c r="L22">
        <f t="shared" si="11"/>
        <v>15.886202893162647</v>
      </c>
      <c r="M22">
        <f t="shared" si="12"/>
        <v>31.56588514871418</v>
      </c>
      <c r="N22">
        <f t="shared" si="18"/>
        <v>105.40588514871419</v>
      </c>
      <c r="O22">
        <f t="shared" si="13"/>
        <v>209.44149379049512</v>
      </c>
      <c r="P22">
        <f t="shared" si="4"/>
        <v>-91.104765857835019</v>
      </c>
      <c r="Q22">
        <f t="shared" si="14"/>
        <v>41.494215647967359</v>
      </c>
      <c r="R22" s="3">
        <f t="shared" si="15"/>
        <v>11.551855670165226</v>
      </c>
      <c r="S22">
        <f t="shared" si="16"/>
        <v>22.953537216618304</v>
      </c>
      <c r="T22" s="3">
        <f t="shared" si="19"/>
        <v>-153.66893082321107</v>
      </c>
      <c r="U22">
        <f t="shared" si="17"/>
        <v>-112.1747151752437</v>
      </c>
    </row>
    <row r="23" spans="1:21" x14ac:dyDescent="0.25">
      <c r="A23">
        <v>1100</v>
      </c>
      <c r="B23">
        <f t="shared" si="5"/>
        <v>9.0909090909090909E-4</v>
      </c>
      <c r="C23">
        <f t="shared" si="1"/>
        <v>18.378736447220042</v>
      </c>
      <c r="D23">
        <f t="shared" si="6"/>
        <v>36.518549320626228</v>
      </c>
      <c r="F23">
        <f t="shared" si="2"/>
        <v>11651.133330673716</v>
      </c>
      <c r="G23">
        <f t="shared" si="7"/>
        <v>23.150801928048676</v>
      </c>
      <c r="H23">
        <f t="shared" si="8"/>
        <v>17.890801928048674</v>
      </c>
      <c r="I23">
        <f t="shared" si="3"/>
        <v>8.1853877147132152</v>
      </c>
      <c r="J23">
        <f t="shared" si="9"/>
        <v>26.546561293372545</v>
      </c>
      <c r="K23">
        <f t="shared" si="10"/>
        <v>12.145564941836732</v>
      </c>
      <c r="L23">
        <f t="shared" si="11"/>
        <v>17.607574255251141</v>
      </c>
      <c r="M23">
        <f t="shared" si="12"/>
        <v>34.986250045184022</v>
      </c>
      <c r="N23">
        <f t="shared" si="18"/>
        <v>108.82625004518403</v>
      </c>
      <c r="O23">
        <f t="shared" si="13"/>
        <v>216.23775883978067</v>
      </c>
      <c r="P23">
        <f t="shared" si="4"/>
        <v>-101.81807312165375</v>
      </c>
      <c r="Q23">
        <f t="shared" si="14"/>
        <v>42.6235593889051</v>
      </c>
      <c r="R23" s="3">
        <f t="shared" si="15"/>
        <v>12.144438621671409</v>
      </c>
      <c r="S23">
        <f t="shared" si="16"/>
        <v>26.544099495387197</v>
      </c>
      <c r="T23" s="3">
        <f t="shared" si="19"/>
        <v>-154.79812938519569</v>
      </c>
      <c r="U23">
        <f t="shared" si="17"/>
        <v>-112.17456999629059</v>
      </c>
    </row>
    <row r="24" spans="1:21" x14ac:dyDescent="0.25">
      <c r="A24">
        <v>1200</v>
      </c>
      <c r="B24">
        <f t="shared" si="5"/>
        <v>8.3333333333333339E-4</v>
      </c>
      <c r="C24">
        <f t="shared" si="1"/>
        <v>18.928080978359553</v>
      </c>
      <c r="D24">
        <f t="shared" si="6"/>
        <v>37.610096904000436</v>
      </c>
      <c r="F24">
        <f t="shared" si="2"/>
        <v>13517.144433023246</v>
      </c>
      <c r="G24">
        <f t="shared" si="7"/>
        <v>26.85856598841719</v>
      </c>
      <c r="H24">
        <f t="shared" si="8"/>
        <v>21.598565988417192</v>
      </c>
      <c r="I24">
        <f t="shared" si="3"/>
        <v>9.0582813237783899</v>
      </c>
      <c r="J24">
        <f t="shared" si="9"/>
        <v>30.254325353741063</v>
      </c>
      <c r="K24">
        <f t="shared" si="10"/>
        <v>12.688443781974946</v>
      </c>
      <c r="L24">
        <f t="shared" si="11"/>
        <v>19.230869826029501</v>
      </c>
      <c r="M24">
        <f t="shared" si="12"/>
        <v>38.211738344320622</v>
      </c>
      <c r="N24">
        <f t="shared" si="18"/>
        <v>112.05173834432063</v>
      </c>
      <c r="O24">
        <f t="shared" si="13"/>
        <v>222.64680409016509</v>
      </c>
      <c r="P24">
        <f t="shared" si="4"/>
        <v>-112.86352002476755</v>
      </c>
      <c r="Q24">
        <f t="shared" si="14"/>
        <v>43.703976119545239</v>
      </c>
      <c r="R24" s="3">
        <f t="shared" si="15"/>
        <v>12.688983933588936</v>
      </c>
      <c r="S24">
        <f t="shared" si="16"/>
        <v>30.255613291249457</v>
      </c>
      <c r="T24" s="3">
        <f t="shared" si="19"/>
        <v>-155.87851417726756</v>
      </c>
      <c r="U24">
        <f t="shared" si="17"/>
        <v>-112.17453805772232</v>
      </c>
    </row>
    <row r="25" spans="1:21" x14ac:dyDescent="0.25">
      <c r="A25">
        <v>1300</v>
      </c>
      <c r="B25">
        <f t="shared" si="5"/>
        <v>7.6923076923076923E-4</v>
      </c>
      <c r="C25">
        <f t="shared" si="1"/>
        <v>19.412387515653482</v>
      </c>
      <c r="D25">
        <f t="shared" si="6"/>
        <v>38.572413993603469</v>
      </c>
      <c r="F25">
        <f t="shared" si="2"/>
        <v>15434.577408849827</v>
      </c>
      <c r="G25">
        <f t="shared" si="7"/>
        <v>30.668505311384607</v>
      </c>
      <c r="H25">
        <f t="shared" si="8"/>
        <v>25.408505311384609</v>
      </c>
      <c r="I25">
        <f t="shared" si="3"/>
        <v>9.8364388956620363</v>
      </c>
      <c r="J25">
        <f t="shared" si="9"/>
        <v>34.064264676708476</v>
      </c>
      <c r="K25">
        <f t="shared" si="10"/>
        <v>13.187358087843473</v>
      </c>
      <c r="L25">
        <f t="shared" si="11"/>
        <v>20.76537677760518</v>
      </c>
      <c r="M25">
        <f t="shared" si="12"/>
        <v>41.260803657101498</v>
      </c>
      <c r="N25">
        <f t="shared" si="18"/>
        <v>115.10080365710149</v>
      </c>
      <c r="O25">
        <f t="shared" si="13"/>
        <v>228.70529686666069</v>
      </c>
      <c r="P25">
        <f t="shared" si="4"/>
        <v>-124.22253944284734</v>
      </c>
      <c r="Q25">
        <f t="shared" si="14"/>
        <v>44.739568765252393</v>
      </c>
      <c r="R25" s="3">
        <f t="shared" si="15"/>
        <v>13.189632627153951</v>
      </c>
      <c r="S25">
        <f t="shared" si="16"/>
        <v>34.070140039201377</v>
      </c>
      <c r="T25" s="3">
        <f t="shared" si="19"/>
        <v>-156.91422335599881</v>
      </c>
      <c r="U25">
        <f t="shared" si="17"/>
        <v>-112.17465459074643</v>
      </c>
    </row>
    <row r="26" spans="1:21" x14ac:dyDescent="0.25">
      <c r="A26">
        <v>1400</v>
      </c>
      <c r="B26">
        <f t="shared" si="5"/>
        <v>7.1428571428571429E-4</v>
      </c>
      <c r="C26">
        <f t="shared" si="1"/>
        <v>19.864820617880369</v>
      </c>
      <c r="D26">
        <f t="shared" si="6"/>
        <v>39.471398567728293</v>
      </c>
      <c r="F26">
        <f t="shared" si="2"/>
        <v>17398.555303950754</v>
      </c>
      <c r="G26">
        <f t="shared" si="7"/>
        <v>34.570929388950148</v>
      </c>
      <c r="H26">
        <f t="shared" si="8"/>
        <v>29.31092938895015</v>
      </c>
      <c r="I26">
        <f t="shared" si="3"/>
        <v>10.536677471043982</v>
      </c>
      <c r="J26">
        <f t="shared" si="9"/>
        <v>37.966688754274017</v>
      </c>
      <c r="K26">
        <f t="shared" si="10"/>
        <v>13.648245292355316</v>
      </c>
      <c r="L26">
        <f t="shared" si="11"/>
        <v>22.220634190570333</v>
      </c>
      <c r="M26">
        <f t="shared" si="12"/>
        <v>44.152400136663253</v>
      </c>
      <c r="N26">
        <f t="shared" si="18"/>
        <v>117.99240013666326</v>
      </c>
      <c r="O26">
        <f t="shared" si="13"/>
        <v>234.45089907154991</v>
      </c>
      <c r="P26">
        <f t="shared" si="4"/>
        <v>-135.87843080237843</v>
      </c>
      <c r="Q26">
        <f t="shared" si="14"/>
        <v>45.733938973705712</v>
      </c>
      <c r="R26" s="3">
        <f t="shared" si="15"/>
        <v>13.650393411412621</v>
      </c>
      <c r="S26">
        <f t="shared" si="16"/>
        <v>37.972664391867632</v>
      </c>
      <c r="T26" s="3">
        <f t="shared" si="19"/>
        <v>-157.90877679841407</v>
      </c>
      <c r="U26">
        <f t="shared" si="17"/>
        <v>-112.17483782470836</v>
      </c>
    </row>
    <row r="27" spans="1:21" x14ac:dyDescent="0.25">
      <c r="A27">
        <v>1500</v>
      </c>
      <c r="B27">
        <f t="shared" si="5"/>
        <v>6.6666666666666664E-4</v>
      </c>
      <c r="C27">
        <f t="shared" si="1"/>
        <v>20.322310774669351</v>
      </c>
      <c r="D27">
        <f t="shared" si="6"/>
        <v>40.380431509268</v>
      </c>
      <c r="F27">
        <f t="shared" si="2"/>
        <v>19407.705916543691</v>
      </c>
      <c r="G27">
        <f t="shared" si="7"/>
        <v>38.563111656172318</v>
      </c>
      <c r="H27">
        <f t="shared" si="8"/>
        <v>33.303111656172319</v>
      </c>
      <c r="I27">
        <f t="shared" si="3"/>
        <v>11.173666048036342</v>
      </c>
      <c r="J27">
        <f t="shared" si="9"/>
        <v>41.958871021496194</v>
      </c>
      <c r="K27">
        <f t="shared" si="10"/>
        <v>14.07779601459359</v>
      </c>
      <c r="L27">
        <f t="shared" si="11"/>
        <v>23.606623724864324</v>
      </c>
      <c r="M27">
        <f t="shared" si="12"/>
        <v>46.906361341305413</v>
      </c>
      <c r="N27">
        <f t="shared" si="18"/>
        <v>120.74636134130542</v>
      </c>
      <c r="O27">
        <f t="shared" si="13"/>
        <v>239.92301998517388</v>
      </c>
      <c r="P27">
        <f t="shared" si="4"/>
        <v>-147.8164303557858</v>
      </c>
      <c r="Q27">
        <f t="shared" si="14"/>
        <v>46.69037778576142</v>
      </c>
      <c r="R27" s="3">
        <f t="shared" si="15"/>
        <v>14.075046472965822</v>
      </c>
      <c r="S27">
        <f t="shared" si="16"/>
        <v>41.950676012674634</v>
      </c>
      <c r="T27" s="3">
        <f t="shared" si="19"/>
        <v>-158.86523444778814</v>
      </c>
      <c r="U27">
        <f t="shared" si="17"/>
        <v>-112.17485666202671</v>
      </c>
    </row>
    <row r="28" spans="1:21" x14ac:dyDescent="0.25">
      <c r="A28">
        <v>1600</v>
      </c>
      <c r="B28">
        <f t="shared" si="5"/>
        <v>6.2500000000000001E-4</v>
      </c>
      <c r="C28">
        <f t="shared" si="1"/>
        <v>20.82555440650021</v>
      </c>
      <c r="D28">
        <f t="shared" si="6"/>
        <v>41.380376605715917</v>
      </c>
      <c r="F28">
        <f t="shared" si="2"/>
        <v>21464.53839035174</v>
      </c>
      <c r="G28">
        <f t="shared" si="7"/>
        <v>42.65003778162891</v>
      </c>
      <c r="H28">
        <f t="shared" si="8"/>
        <v>37.390037781628912</v>
      </c>
      <c r="I28">
        <f t="shared" si="3"/>
        <v>11.760832216164101</v>
      </c>
      <c r="J28">
        <f t="shared" si="9"/>
        <v>46.045797146952779</v>
      </c>
      <c r="K28">
        <f t="shared" si="10"/>
        <v>14.483454059811518</v>
      </c>
      <c r="L28">
        <f t="shared" si="11"/>
        <v>24.933898628503364</v>
      </c>
      <c r="M28">
        <f t="shared" si="12"/>
        <v>49.543656574836184</v>
      </c>
      <c r="N28">
        <f t="shared" si="18"/>
        <v>123.38365657483618</v>
      </c>
      <c r="O28">
        <f t="shared" si="13"/>
        <v>245.16332561419949</v>
      </c>
      <c r="P28">
        <f t="shared" si="4"/>
        <v>-160.023812738109</v>
      </c>
      <c r="Q28">
        <f t="shared" si="14"/>
        <v>47.611994644182545</v>
      </c>
      <c r="R28" s="3">
        <f t="shared" si="15"/>
        <v>14.467084530762202</v>
      </c>
      <c r="S28">
        <f t="shared" si="16"/>
        <v>45.993755140199191</v>
      </c>
      <c r="T28" s="3">
        <f t="shared" si="19"/>
        <v>-159.78629838334166</v>
      </c>
      <c r="U28">
        <f t="shared" si="17"/>
        <v>-112.17430373915911</v>
      </c>
    </row>
    <row r="29" spans="1:21" x14ac:dyDescent="0.25">
      <c r="A29">
        <v>1700</v>
      </c>
      <c r="B29">
        <f t="shared" si="5"/>
        <v>5.8823529411764701E-4</v>
      </c>
      <c r="C29">
        <f t="shared" si="1"/>
        <v>21.419013864703341</v>
      </c>
      <c r="D29">
        <f t="shared" si="6"/>
        <v>42.559580549165538</v>
      </c>
      <c r="F29">
        <f t="shared" si="2"/>
        <v>23575.819807688531</v>
      </c>
      <c r="G29">
        <f t="shared" si="7"/>
        <v>46.845153957877109</v>
      </c>
      <c r="H29">
        <f t="shared" si="8"/>
        <v>41.585153957877111</v>
      </c>
      <c r="I29">
        <f t="shared" si="3"/>
        <v>12.31094880188197</v>
      </c>
      <c r="J29">
        <f t="shared" si="9"/>
        <v>50.240913323200985</v>
      </c>
      <c r="K29">
        <f t="shared" si="10"/>
        <v>14.873416419432482</v>
      </c>
      <c r="L29">
        <f t="shared" si="11"/>
        <v>26.213673566811881</v>
      </c>
      <c r="M29">
        <f t="shared" si="12"/>
        <v>52.086569377255209</v>
      </c>
      <c r="N29">
        <f t="shared" si="18"/>
        <v>125.92656937725522</v>
      </c>
      <c r="O29">
        <f t="shared" si="13"/>
        <v>250.21609335260612</v>
      </c>
      <c r="P29">
        <f t="shared" si="4"/>
        <v>-172.49001398345675</v>
      </c>
      <c r="Q29">
        <f t="shared" si="14"/>
        <v>48.501807222870092</v>
      </c>
      <c r="R29" s="3">
        <f t="shared" si="15"/>
        <v>14.829688324561054</v>
      </c>
      <c r="S29">
        <f t="shared" si="16"/>
        <v>50.093204191534788</v>
      </c>
      <c r="T29" s="3">
        <f t="shared" si="19"/>
        <v>-160.6743813900936</v>
      </c>
      <c r="U29">
        <f t="shared" si="17"/>
        <v>-112.1725741672235</v>
      </c>
    </row>
    <row r="30" spans="1:21" x14ac:dyDescent="0.25">
      <c r="A30">
        <v>1800</v>
      </c>
      <c r="B30">
        <f t="shared" si="5"/>
        <v>5.5555555555555556E-4</v>
      </c>
      <c r="C30">
        <f t="shared" si="1"/>
        <v>22.150917431459781</v>
      </c>
      <c r="D30">
        <f t="shared" si="6"/>
        <v>44.013872936310591</v>
      </c>
      <c r="F30">
        <f t="shared" si="2"/>
        <v>25752.951782543249</v>
      </c>
      <c r="G30">
        <f t="shared" si="7"/>
        <v>51.171115191913437</v>
      </c>
      <c r="H30">
        <f t="shared" si="8"/>
        <v>45.911115191913439</v>
      </c>
      <c r="I30">
        <f t="shared" si="3"/>
        <v>12.836524965585594</v>
      </c>
      <c r="J30">
        <f t="shared" si="9"/>
        <v>54.566874557237313</v>
      </c>
      <c r="K30">
        <f t="shared" si="10"/>
        <v>15.256633271049967</v>
      </c>
      <c r="L30">
        <f t="shared" si="11"/>
        <v>27.457888736606524</v>
      </c>
      <c r="M30">
        <f t="shared" si="12"/>
        <v>54.558824919637168</v>
      </c>
      <c r="N30">
        <f t="shared" si="18"/>
        <v>128.39882491963718</v>
      </c>
      <c r="O30">
        <f t="shared" si="13"/>
        <v>255.12846511531907</v>
      </c>
      <c r="P30">
        <f t="shared" si="4"/>
        <v>-185.20676966343348</v>
      </c>
      <c r="Q30">
        <f t="shared" si="14"/>
        <v>49.362805541047258</v>
      </c>
      <c r="R30" s="3">
        <f t="shared" si="15"/>
        <v>15.165726286360281</v>
      </c>
      <c r="S30">
        <f t="shared" si="16"/>
        <v>54.24173663579618</v>
      </c>
      <c r="T30" s="3">
        <f t="shared" si="19"/>
        <v>-161.53165523086639</v>
      </c>
      <c r="U30">
        <f t="shared" si="17"/>
        <v>-112.16884968981913</v>
      </c>
    </row>
    <row r="31" spans="1:21" x14ac:dyDescent="0.25">
      <c r="A31">
        <v>1900</v>
      </c>
      <c r="B31">
        <f t="shared" si="5"/>
        <v>5.263157894736842E-4</v>
      </c>
      <c r="C31">
        <f t="shared" si="1"/>
        <v>23.073259319801192</v>
      </c>
      <c r="D31">
        <f t="shared" si="6"/>
        <v>45.846566268444974</v>
      </c>
      <c r="F31">
        <f t="shared" si="2"/>
        <v>28012.347053665715</v>
      </c>
      <c r="G31">
        <f t="shared" si="7"/>
        <v>55.66053359563378</v>
      </c>
      <c r="H31">
        <f t="shared" si="8"/>
        <v>50.400533595633782</v>
      </c>
      <c r="I31">
        <f t="shared" si="3"/>
        <v>13.350073794303441</v>
      </c>
      <c r="J31">
        <f t="shared" si="9"/>
        <v>59.056292960957649</v>
      </c>
      <c r="K31">
        <f t="shared" si="10"/>
        <v>15.64280797842758</v>
      </c>
      <c r="L31">
        <f t="shared" si="11"/>
        <v>28.679256622602004</v>
      </c>
      <c r="M31">
        <f t="shared" si="12"/>
        <v>56.985682909110189</v>
      </c>
      <c r="N31">
        <f t="shared" si="18"/>
        <v>130.82568290911018</v>
      </c>
      <c r="O31">
        <f t="shared" si="13"/>
        <v>259.95063194040193</v>
      </c>
      <c r="P31">
        <f t="shared" si="4"/>
        <v>-198.16826393167557</v>
      </c>
      <c r="Q31">
        <f t="shared" si="14"/>
        <v>50.197998719665115</v>
      </c>
      <c r="R31" s="3">
        <f t="shared" si="15"/>
        <v>15.477768897812455</v>
      </c>
      <c r="S31">
        <f t="shared" si="16"/>
        <v>58.433220919911363</v>
      </c>
      <c r="T31" s="3">
        <f t="shared" si="19"/>
        <v>-162.3600862623818</v>
      </c>
      <c r="U31">
        <f t="shared" si="17"/>
        <v>-112.16208754271668</v>
      </c>
    </row>
    <row r="32" spans="1:21" x14ac:dyDescent="0.25">
      <c r="A32">
        <v>2000</v>
      </c>
      <c r="B32">
        <f t="shared" si="5"/>
        <v>5.0000000000000001E-4</v>
      </c>
      <c r="C32">
        <f t="shared" si="1"/>
        <v>24.241799673609858</v>
      </c>
      <c r="D32">
        <f t="shared" si="6"/>
        <v>48.168455951462789</v>
      </c>
      <c r="F32">
        <f t="shared" si="2"/>
        <v>30375.80607765145</v>
      </c>
      <c r="G32">
        <f t="shared" si="7"/>
        <v>60.356726676293434</v>
      </c>
      <c r="H32">
        <f t="shared" si="8"/>
        <v>55.096726676293436</v>
      </c>
      <c r="I32">
        <f t="shared" si="3"/>
        <v>13.864299616581137</v>
      </c>
      <c r="J32">
        <f t="shared" si="9"/>
        <v>63.752486041617303</v>
      </c>
      <c r="K32">
        <f t="shared" si="10"/>
        <v>16.042397091499069</v>
      </c>
      <c r="L32">
        <f t="shared" si="11"/>
        <v>29.891296746720869</v>
      </c>
      <c r="M32">
        <f t="shared" si="12"/>
        <v>59.394006635734371</v>
      </c>
      <c r="N32">
        <f t="shared" si="18"/>
        <v>133.23400663573437</v>
      </c>
      <c r="O32">
        <f t="shared" si="13"/>
        <v>264.73597118520422</v>
      </c>
      <c r="P32">
        <f t="shared" si="4"/>
        <v>-211.37128659517532</v>
      </c>
      <c r="Q32">
        <f t="shared" si="14"/>
        <v>51.010449730712502</v>
      </c>
      <c r="R32" s="3">
        <f t="shared" si="15"/>
        <v>15.768110815624317</v>
      </c>
      <c r="S32">
        <f t="shared" si="16"/>
        <v>62.662472381291039</v>
      </c>
      <c r="T32" s="3">
        <f t="shared" si="19"/>
        <v>-163.16146286402406</v>
      </c>
      <c r="U32">
        <f t="shared" si="17"/>
        <v>-112.15101313331155</v>
      </c>
    </row>
    <row r="33" spans="21:21" x14ac:dyDescent="0.25">
      <c r="U33">
        <f>AVERAGE(U18:U27)</f>
        <v>-112.17471522151261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T3" sqref="T3:T8"/>
    </sheetView>
  </sheetViews>
  <sheetFormatPr defaultRowHeight="15" x14ac:dyDescent="0.25"/>
  <cols>
    <col min="2" max="2" width="12.7109375" bestFit="1" customWidth="1"/>
    <col min="6" max="6" width="12.7109375" bestFit="1" customWidth="1"/>
    <col min="11" max="12" width="12" bestFit="1" customWidth="1"/>
    <col min="16" max="16" width="12" bestFit="1" customWidth="1"/>
    <col min="17" max="17" width="14.28515625" bestFit="1" customWidth="1"/>
    <col min="18" max="18" width="19.42578125" bestFit="1" customWidth="1"/>
    <col min="19" max="19" width="10.42578125" bestFit="1" customWidth="1"/>
    <col min="20" max="20" width="12.7109375" bestFit="1" customWidth="1"/>
    <col min="21" max="21" width="14.42578125" bestFit="1" customWidth="1"/>
  </cols>
  <sheetData>
    <row r="1" spans="1:21" x14ac:dyDescent="0.25">
      <c r="C1" t="s">
        <v>2</v>
      </c>
      <c r="D1" t="s">
        <v>4</v>
      </c>
      <c r="E1" t="s">
        <v>5</v>
      </c>
      <c r="F1" t="s">
        <v>7</v>
      </c>
      <c r="N1" t="s">
        <v>10</v>
      </c>
    </row>
    <row r="2" spans="1:21" x14ac:dyDescent="0.25">
      <c r="B2" t="s">
        <v>0</v>
      </c>
      <c r="C2" t="s">
        <v>3</v>
      </c>
      <c r="D2" t="s">
        <v>3</v>
      </c>
      <c r="E2" t="s">
        <v>6</v>
      </c>
      <c r="F2" t="s">
        <v>6</v>
      </c>
      <c r="N2" t="s">
        <v>9</v>
      </c>
      <c r="O2" t="s">
        <v>7</v>
      </c>
      <c r="P2" t="s">
        <v>11</v>
      </c>
    </row>
    <row r="3" spans="1:21" x14ac:dyDescent="0.25">
      <c r="B3" t="s">
        <v>43</v>
      </c>
      <c r="C3">
        <v>12.25</v>
      </c>
      <c r="D3">
        <f>H14</f>
        <v>8.3179510946422823</v>
      </c>
      <c r="E3">
        <v>78.400000000000006</v>
      </c>
      <c r="F3">
        <v>300</v>
      </c>
      <c r="G3">
        <v>400</v>
      </c>
      <c r="H3">
        <v>500</v>
      </c>
      <c r="I3">
        <v>600</v>
      </c>
      <c r="J3">
        <v>800</v>
      </c>
      <c r="K3">
        <v>1000</v>
      </c>
      <c r="L3">
        <v>1500</v>
      </c>
      <c r="N3">
        <f>F3</f>
        <v>300</v>
      </c>
      <c r="O3">
        <f>F4</f>
        <v>19.8</v>
      </c>
      <c r="P3">
        <f>O3/$C$6</f>
        <v>9.9647710115752393</v>
      </c>
      <c r="Q3" t="s">
        <v>30</v>
      </c>
      <c r="R3">
        <f>INDEX(LINEST($P$3:$P$9,$N$3:$N$9^{1,2,3,4}),1,5)</f>
        <v>2.8517471138342767</v>
      </c>
      <c r="S3" t="s">
        <v>23</v>
      </c>
      <c r="T3" s="4">
        <f>INDEX(LINEST($K$17:$K$27,$B$17:$B$27^{1,2,3,4}),1,5)</f>
        <v>23.056965045053992</v>
      </c>
    </row>
    <row r="4" spans="1:21" x14ac:dyDescent="0.25">
      <c r="C4">
        <f>C3-D3</f>
        <v>3.9320489053577177</v>
      </c>
      <c r="F4">
        <v>19.8</v>
      </c>
      <c r="G4">
        <v>23.23</v>
      </c>
      <c r="H4">
        <v>26.23</v>
      </c>
      <c r="I4">
        <v>28.79</v>
      </c>
      <c r="J4">
        <v>32.72</v>
      </c>
      <c r="K4">
        <v>35.64</v>
      </c>
      <c r="L4">
        <v>40.11</v>
      </c>
      <c r="N4">
        <f>G3</f>
        <v>400</v>
      </c>
      <c r="O4">
        <f>G4</f>
        <v>23.23</v>
      </c>
      <c r="P4">
        <f t="shared" ref="P4:P9" si="0">O4/$C$6</f>
        <v>11.690991444388525</v>
      </c>
      <c r="Q4" t="s">
        <v>31</v>
      </c>
      <c r="R4">
        <f>INDEX(LINEST($P$3:$P$9,$N$3:$N$9^{1,2,3,4}),1,4)</f>
        <v>2.9133680523737389E-2</v>
      </c>
      <c r="S4" t="s">
        <v>24</v>
      </c>
      <c r="T4" s="4">
        <f>INDEX(LINEST($K$17:$K$27,$B$17:$B$27^{1,2,3,4}),1,4)</f>
        <v>-18319.029803286568</v>
      </c>
    </row>
    <row r="5" spans="1:21" x14ac:dyDescent="0.25">
      <c r="N5">
        <f>H3</f>
        <v>500</v>
      </c>
      <c r="O5">
        <f>H4</f>
        <v>26.23</v>
      </c>
      <c r="P5">
        <f t="shared" si="0"/>
        <v>13.200805234021137</v>
      </c>
      <c r="Q5" t="s">
        <v>32</v>
      </c>
      <c r="R5">
        <f>INDEX(LINEST($P$3:$P$9,$N$3:$N$9^{1,2,3,4}),1,3)</f>
        <v>-2.018918601427828E-5</v>
      </c>
      <c r="S5" t="s">
        <v>25</v>
      </c>
      <c r="T5" s="4">
        <f>INDEX(LINEST($K$17:$K$27,$B$17:$B$27^{1,2,3,4}),1,3)</f>
        <v>10382823.052700734</v>
      </c>
    </row>
    <row r="6" spans="1:21" x14ac:dyDescent="0.25">
      <c r="B6" t="s">
        <v>8</v>
      </c>
      <c r="C6">
        <v>1.9870000000000001</v>
      </c>
      <c r="N6">
        <f>I3</f>
        <v>600</v>
      </c>
      <c r="O6">
        <f>I4</f>
        <v>28.79</v>
      </c>
      <c r="P6">
        <f t="shared" si="0"/>
        <v>14.489179667840965</v>
      </c>
      <c r="Q6" t="s">
        <v>33</v>
      </c>
      <c r="R6">
        <f>INDEX(LINEST($P$3:$P$9,$N$3:$N$9^{1,2,3,4}),1,2)</f>
        <v>7.1138428110329842E-9</v>
      </c>
      <c r="S6" t="s">
        <v>26</v>
      </c>
      <c r="T6" s="4">
        <f>INDEX(LINEST($K$17:$K$27,$B$17:$B$27^{1,2,3,4}),1,2)</f>
        <v>-3289472816.3503823</v>
      </c>
    </row>
    <row r="7" spans="1:21" x14ac:dyDescent="0.25">
      <c r="B7" t="s">
        <v>29</v>
      </c>
      <c r="C7">
        <f>C6/1000</f>
        <v>1.9870000000000001E-3</v>
      </c>
      <c r="N7">
        <f>J3</f>
        <v>800</v>
      </c>
      <c r="O7">
        <f>J4</f>
        <v>32.72</v>
      </c>
      <c r="P7">
        <f t="shared" si="0"/>
        <v>16.467035732259685</v>
      </c>
      <c r="Q7" t="s">
        <v>34</v>
      </c>
      <c r="R7">
        <f>INDEX(LINEST($P$3:$P$9,$N$3:$N$9^{1,2,3,4}),1,1)</f>
        <v>-9.7766696033894711E-13</v>
      </c>
      <c r="S7" t="s">
        <v>27</v>
      </c>
      <c r="T7" s="4">
        <f>INDEX(LINEST($K$17:$K$27,$B$17:$B$27^{1,2,3,4}),1,1)</f>
        <v>439285145642.92328</v>
      </c>
    </row>
    <row r="8" spans="1:21" x14ac:dyDescent="0.25">
      <c r="N8">
        <f>K3</f>
        <v>1000</v>
      </c>
      <c r="O8">
        <f>K4</f>
        <v>35.64</v>
      </c>
      <c r="P8">
        <f t="shared" si="0"/>
        <v>17.936587820835431</v>
      </c>
      <c r="Q8" t="s">
        <v>15</v>
      </c>
      <c r="R8">
        <f>(C3/C7)-(R3*298+R4*298^2/2+R5*298^3/3+R6*298^4/4+R7*298^5)</f>
        <v>4188.0238255703734</v>
      </c>
      <c r="S8" t="s">
        <v>28</v>
      </c>
      <c r="T8" s="4">
        <f>U33</f>
        <v>-106.37231513853408</v>
      </c>
    </row>
    <row r="9" spans="1:21" x14ac:dyDescent="0.25">
      <c r="N9">
        <f>L3</f>
        <v>1500</v>
      </c>
      <c r="O9">
        <f>L4</f>
        <v>40.11</v>
      </c>
      <c r="P9">
        <f t="shared" si="0"/>
        <v>20.186210367388021</v>
      </c>
      <c r="Q9" t="s">
        <v>21</v>
      </c>
      <c r="R9">
        <f>(E3/C6)-(R3*LN(298)+R4*298+R5/2*298^2+R6/3*298^3+R7/4*298^4)</f>
        <v>15.363575465620716</v>
      </c>
    </row>
    <row r="13" spans="1:21" x14ac:dyDescent="0.25">
      <c r="A13" t="s">
        <v>9</v>
      </c>
      <c r="B13" t="s">
        <v>37</v>
      </c>
      <c r="C13" t="s">
        <v>11</v>
      </c>
      <c r="D13" t="s">
        <v>7</v>
      </c>
      <c r="F13" t="s">
        <v>35</v>
      </c>
      <c r="G13" t="s">
        <v>12</v>
      </c>
      <c r="H13" t="s">
        <v>13</v>
      </c>
      <c r="I13" t="s">
        <v>14</v>
      </c>
      <c r="J13" t="s">
        <v>16</v>
      </c>
      <c r="K13" t="s">
        <v>17</v>
      </c>
      <c r="L13" t="s">
        <v>36</v>
      </c>
      <c r="M13" t="s">
        <v>18</v>
      </c>
      <c r="N13" t="s">
        <v>19</v>
      </c>
      <c r="O13" t="s">
        <v>20</v>
      </c>
      <c r="P13" s="1" t="s">
        <v>38</v>
      </c>
      <c r="Q13" s="1" t="s">
        <v>39</v>
      </c>
      <c r="R13" t="s">
        <v>41</v>
      </c>
      <c r="S13" s="1" t="s">
        <v>40</v>
      </c>
      <c r="T13" s="1" t="s">
        <v>49</v>
      </c>
      <c r="U13" t="s">
        <v>22</v>
      </c>
    </row>
    <row r="14" spans="1:21" x14ac:dyDescent="0.25">
      <c r="A14">
        <v>0</v>
      </c>
      <c r="B14" t="e">
        <f>1/A14</f>
        <v>#DIV/0!</v>
      </c>
      <c r="C14">
        <f t="shared" ref="C14:C32" si="1">$R$3+$R$4*A14+$R$5*A14^2+$R$6*A14^3+$R$7*A14^4</f>
        <v>2.8517471138342767</v>
      </c>
      <c r="D14">
        <f>C14*$C$6</f>
        <v>5.6664215151887083</v>
      </c>
      <c r="F14">
        <f t="shared" ref="F14:F32" si="2">$R$3*(A14-298)+$R$4/2*(A14^2-298^2)+$R$5/3*(A14^3-298^3)+$R$6/4*(A14^4-298^4)+$R$7/5*(A14^5-298^5)</f>
        <v>-1978.8872196062996</v>
      </c>
      <c r="G14">
        <f>F14*$C$7</f>
        <v>-3.9320489053577172</v>
      </c>
      <c r="H14">
        <f>G14+$C$3</f>
        <v>8.3179510946422823</v>
      </c>
      <c r="I14" t="e">
        <f t="shared" ref="I14:I32" si="3">H14/$C$7/A14</f>
        <v>#DIV/0!</v>
      </c>
      <c r="J14">
        <f>H14-$H$14</f>
        <v>0</v>
      </c>
      <c r="K14" t="e">
        <f>J14/$C$6/A14</f>
        <v>#DIV/0!</v>
      </c>
      <c r="L14" t="e">
        <f>$R$3*(LN(A14)-LN(298))+$R$4*(A14-298)+$R$5/2*(A14^2-298^2)*$R$6/3*(A14^3-298^3)*$R$7/4*(A14^4-298^4)</f>
        <v>#NUM!</v>
      </c>
      <c r="M14" t="e">
        <f>L14*$C$6</f>
        <v>#NUM!</v>
      </c>
      <c r="N14" t="e">
        <f>M14+$E$3</f>
        <v>#NUM!</v>
      </c>
      <c r="O14" t="e">
        <f>N14*$C$6</f>
        <v>#NUM!</v>
      </c>
      <c r="P14" t="e">
        <f t="shared" ref="P14:P32" si="4">H14-A14*N14/1000</f>
        <v>#NUM!</v>
      </c>
      <c r="Q14" t="e">
        <f>-(P14-$H$14)/$C$7/A14</f>
        <v>#NUM!</v>
      </c>
      <c r="R14" s="3" t="e">
        <f>$T$3+$T$4/A14+$T$5/A14^2+$T$6/A14^3+$T$7/A14^4</f>
        <v>#DIV/0!</v>
      </c>
      <c r="S14" t="e">
        <f>R14*$C$7*A14</f>
        <v>#DIV/0!</v>
      </c>
      <c r="T14" s="3" t="e">
        <f>$T$3*(1-LN(A14))+$T$4/A14+$T$5/2/A14^2+$T$6/3/A14^3+$T$7/4/A14^4</f>
        <v>#NUM!</v>
      </c>
      <c r="U14" t="e">
        <f>T14+Q14</f>
        <v>#NUM!</v>
      </c>
    </row>
    <row r="15" spans="1:21" x14ac:dyDescent="0.25">
      <c r="A15">
        <v>300</v>
      </c>
      <c r="B15">
        <f t="shared" ref="B15:B32" si="5">1/A15</f>
        <v>3.3333333333333335E-3</v>
      </c>
      <c r="C15">
        <f t="shared" si="1"/>
        <v>9.9589791831895926</v>
      </c>
      <c r="D15">
        <f t="shared" ref="D15:D32" si="6">C15*$C$6</f>
        <v>19.788491636997723</v>
      </c>
      <c r="F15">
        <f t="shared" si="2"/>
        <v>19.880249533278445</v>
      </c>
      <c r="G15">
        <f t="shared" ref="G15:G32" si="7">F15*$C$7</f>
        <v>3.9502055822624269E-2</v>
      </c>
      <c r="H15">
        <f t="shared" ref="H15:H32" si="8">G15+$C$3</f>
        <v>12.289502055822624</v>
      </c>
      <c r="I15">
        <f t="shared" si="3"/>
        <v>20.616510746221479</v>
      </c>
      <c r="J15">
        <f t="shared" ref="J15:J32" si="9">H15-$H$14</f>
        <v>3.9715509611803412</v>
      </c>
      <c r="K15">
        <f t="shared" ref="K15:K32" si="10">J15/$C$7/A15</f>
        <v>6.6625582304652591</v>
      </c>
      <c r="L15">
        <f t="shared" ref="L15:L32" si="11">$R$3*(LN(A15)-LN(298))+$R$4*(A15-298)+$R$5/2*(A15^2-298^2)+$R$6/3*(A15^3-298^3)+$R$7/4*(A15^4-298^4)</f>
        <v>6.6489236111111905E-2</v>
      </c>
      <c r="M15">
        <f t="shared" ref="M15:M32" si="12">L15*$C$6</f>
        <v>0.13211411215277935</v>
      </c>
      <c r="N15">
        <f>M15+$E$3</f>
        <v>78.532114112152783</v>
      </c>
      <c r="O15">
        <f t="shared" ref="O15:O32" si="13">N15*$C$6</f>
        <v>156.0433107408476</v>
      </c>
      <c r="P15">
        <f t="shared" si="4"/>
        <v>-11.270132177823214</v>
      </c>
      <c r="Q15">
        <f t="shared" ref="Q15:Q32" si="14">-(P15-$H$14)/$C$7/A15</f>
        <v>32.860398041378112</v>
      </c>
      <c r="R15" s="3">
        <f t="shared" ref="R15:R32" si="15">$T$3+$T$4/A15+$T$5/A15^2+$T$6/A15^3+$T$7/A15^4</f>
        <v>9.7586404514906988</v>
      </c>
      <c r="S15">
        <f t="shared" ref="S15:S32" si="16">R15*$C$7*A15</f>
        <v>5.8171255731336053</v>
      </c>
      <c r="T15" s="2">
        <f>$T$3*(1-LN(A15))+$T$4/A15+$T$5/2/A15^2+$T$6/3/A15^3+$T$7/4/A15^4</f>
        <v>-138.88862248552655</v>
      </c>
      <c r="U15">
        <f t="shared" ref="U15:U32" si="17">T15+Q15</f>
        <v>-106.02822444414844</v>
      </c>
    </row>
    <row r="16" spans="1:21" x14ac:dyDescent="0.25">
      <c r="A16">
        <v>400</v>
      </c>
      <c r="B16">
        <f t="shared" si="5"/>
        <v>2.5000000000000001E-3</v>
      </c>
      <c r="C16">
        <f t="shared" si="1"/>
        <v>11.70520722676614</v>
      </c>
      <c r="D16">
        <f t="shared" si="6"/>
        <v>23.258246759584321</v>
      </c>
      <c r="F16">
        <f t="shared" si="2"/>
        <v>1105.3297649109691</v>
      </c>
      <c r="G16">
        <f t="shared" si="7"/>
        <v>2.1962902428780957</v>
      </c>
      <c r="H16">
        <f t="shared" si="8"/>
        <v>14.446290242878096</v>
      </c>
      <c r="I16">
        <f t="shared" si="3"/>
        <v>18.176006848110337</v>
      </c>
      <c r="J16">
        <f t="shared" si="9"/>
        <v>6.1283391482358134</v>
      </c>
      <c r="K16">
        <f t="shared" si="10"/>
        <v>7.7105424612931719</v>
      </c>
      <c r="L16">
        <f t="shared" si="11"/>
        <v>3.1770923995192639</v>
      </c>
      <c r="M16">
        <f t="shared" si="12"/>
        <v>6.3128825978447773</v>
      </c>
      <c r="N16">
        <f t="shared" ref="N16:N32" si="18">M16+$E$3</f>
        <v>84.712882597844782</v>
      </c>
      <c r="O16">
        <f t="shared" si="13"/>
        <v>168.3244977219176</v>
      </c>
      <c r="P16">
        <f t="shared" si="4"/>
        <v>-19.438862796259816</v>
      </c>
      <c r="Q16">
        <f t="shared" si="14"/>
        <v>34.923016973958354</v>
      </c>
      <c r="R16" s="3">
        <f t="shared" si="15"/>
        <v>7.9135978624191168</v>
      </c>
      <c r="S16">
        <f t="shared" si="16"/>
        <v>6.2897275810507134</v>
      </c>
      <c r="T16" s="3">
        <f t="shared" ref="T16:T32" si="19">$T$3*(1-LN(A16))+$T$4/A16+$T$5/2/A16^2+$T$6/3/A16^3+$T$7/4/A16^4</f>
        <v>-141.28205297289404</v>
      </c>
      <c r="U16">
        <f t="shared" si="17"/>
        <v>-106.35903599893568</v>
      </c>
    </row>
    <row r="17" spans="1:21" x14ac:dyDescent="0.25">
      <c r="A17">
        <v>500</v>
      </c>
      <c r="B17">
        <f t="shared" si="5"/>
        <v>2E-3</v>
      </c>
      <c r="C17">
        <f t="shared" si="1"/>
        <v>13.199417038491339</v>
      </c>
      <c r="D17">
        <f t="shared" si="6"/>
        <v>26.227241655482292</v>
      </c>
      <c r="F17">
        <f t="shared" si="2"/>
        <v>2352.5236942700226</v>
      </c>
      <c r="G17">
        <f t="shared" si="7"/>
        <v>4.6744645805145346</v>
      </c>
      <c r="H17">
        <f t="shared" si="8"/>
        <v>16.924464580514535</v>
      </c>
      <c r="I17">
        <f t="shared" si="3"/>
        <v>17.035193337206376</v>
      </c>
      <c r="J17">
        <f t="shared" si="9"/>
        <v>8.6065134858722523</v>
      </c>
      <c r="K17">
        <f t="shared" si="10"/>
        <v>8.6628218277526443</v>
      </c>
      <c r="L17">
        <f t="shared" si="11"/>
        <v>5.9539252191300518</v>
      </c>
      <c r="M17">
        <f t="shared" si="12"/>
        <v>11.830449410411413</v>
      </c>
      <c r="N17">
        <f t="shared" si="18"/>
        <v>90.230449410411424</v>
      </c>
      <c r="O17">
        <f t="shared" si="13"/>
        <v>179.28790297848749</v>
      </c>
      <c r="P17">
        <f t="shared" si="4"/>
        <v>-28.190760124691177</v>
      </c>
      <c r="Q17">
        <f t="shared" si="14"/>
        <v>36.747570427109679</v>
      </c>
      <c r="R17" s="3">
        <f t="shared" si="15"/>
        <v>8.6629774487675064</v>
      </c>
      <c r="S17">
        <f t="shared" si="16"/>
        <v>8.6066680953505177</v>
      </c>
      <c r="T17" s="3">
        <f t="shared" si="19"/>
        <v>-143.12023707784363</v>
      </c>
      <c r="U17">
        <f t="shared" si="17"/>
        <v>-106.37266665073395</v>
      </c>
    </row>
    <row r="18" spans="1:21" x14ac:dyDescent="0.25">
      <c r="A18">
        <v>600</v>
      </c>
      <c r="B18">
        <f t="shared" si="5"/>
        <v>1.6666666666666668E-3</v>
      </c>
      <c r="C18">
        <f t="shared" si="1"/>
        <v>14.473732872059728</v>
      </c>
      <c r="D18">
        <f t="shared" si="6"/>
        <v>28.75930721678268</v>
      </c>
      <c r="F18">
        <f t="shared" si="2"/>
        <v>3737.8859804492376</v>
      </c>
      <c r="G18">
        <f t="shared" si="7"/>
        <v>7.4271794431526352</v>
      </c>
      <c r="H18">
        <f t="shared" si="8"/>
        <v>19.677179443152635</v>
      </c>
      <c r="I18">
        <f t="shared" si="3"/>
        <v>16.504931591304004</v>
      </c>
      <c r="J18">
        <f t="shared" si="9"/>
        <v>11.359228348510353</v>
      </c>
      <c r="K18">
        <f t="shared" si="10"/>
        <v>9.5279553334258953</v>
      </c>
      <c r="L18">
        <f t="shared" si="11"/>
        <v>8.4762092161037348</v>
      </c>
      <c r="M18">
        <f t="shared" si="12"/>
        <v>16.84222771239812</v>
      </c>
      <c r="N18">
        <f t="shared" si="18"/>
        <v>95.242227712398119</v>
      </c>
      <c r="O18">
        <f t="shared" si="13"/>
        <v>189.24630646453508</v>
      </c>
      <c r="P18">
        <f t="shared" si="4"/>
        <v>-37.468157184286227</v>
      </c>
      <c r="Q18">
        <f t="shared" si="14"/>
        <v>38.404720918410085</v>
      </c>
      <c r="R18" s="3">
        <f t="shared" si="15"/>
        <v>9.5269289130714245</v>
      </c>
      <c r="S18">
        <f t="shared" si="16"/>
        <v>11.358004650163753</v>
      </c>
      <c r="T18" s="3">
        <f t="shared" si="19"/>
        <v>-144.77690764614317</v>
      </c>
      <c r="U18">
        <f t="shared" si="17"/>
        <v>-106.37218672773309</v>
      </c>
    </row>
    <row r="19" spans="1:21" x14ac:dyDescent="0.25">
      <c r="A19">
        <v>700</v>
      </c>
      <c r="B19">
        <f t="shared" si="5"/>
        <v>1.4285714285714286E-3</v>
      </c>
      <c r="C19">
        <f t="shared" si="1"/>
        <v>15.557932580461028</v>
      </c>
      <c r="D19">
        <f t="shared" si="6"/>
        <v>30.913612037376065</v>
      </c>
      <c r="F19">
        <f t="shared" si="2"/>
        <v>5240.9356716216253</v>
      </c>
      <c r="G19">
        <f t="shared" si="7"/>
        <v>10.41373917951217</v>
      </c>
      <c r="H19">
        <f t="shared" si="8"/>
        <v>22.66373917951217</v>
      </c>
      <c r="I19">
        <f t="shared" si="3"/>
        <v>16.294298065649702</v>
      </c>
      <c r="J19">
        <f t="shared" si="9"/>
        <v>14.345788084869888</v>
      </c>
      <c r="K19">
        <f t="shared" si="10"/>
        <v>10.314032701754179</v>
      </c>
      <c r="L19">
        <f t="shared" si="11"/>
        <v>10.791023563063391</v>
      </c>
      <c r="M19">
        <f t="shared" si="12"/>
        <v>21.441763819806958</v>
      </c>
      <c r="N19">
        <f t="shared" si="18"/>
        <v>99.841763819806971</v>
      </c>
      <c r="O19">
        <f t="shared" si="13"/>
        <v>198.38558470995648</v>
      </c>
      <c r="P19">
        <f t="shared" si="4"/>
        <v>-47.225495494352707</v>
      </c>
      <c r="Q19">
        <f t="shared" si="14"/>
        <v>39.933457897041478</v>
      </c>
      <c r="R19" s="3">
        <f t="shared" si="15"/>
        <v>10.315649957564286</v>
      </c>
      <c r="S19">
        <f t="shared" si="16"/>
        <v>14.348037525976165</v>
      </c>
      <c r="T19" s="3">
        <f t="shared" si="19"/>
        <v>-146.30575889733367</v>
      </c>
      <c r="U19">
        <f t="shared" si="17"/>
        <v>-106.3723010002922</v>
      </c>
    </row>
    <row r="20" spans="1:21" x14ac:dyDescent="0.25">
      <c r="A20">
        <v>800</v>
      </c>
      <c r="B20">
        <f t="shared" si="5"/>
        <v>1.25E-3</v>
      </c>
      <c r="C20">
        <f t="shared" si="1"/>
        <v>16.479447615980142</v>
      </c>
      <c r="D20">
        <f t="shared" si="6"/>
        <v>32.744662412952543</v>
      </c>
      <c r="F20">
        <f t="shared" si="2"/>
        <v>6844.0522812239315</v>
      </c>
      <c r="G20">
        <f t="shared" si="7"/>
        <v>13.599131882791951</v>
      </c>
      <c r="H20">
        <f t="shared" si="8"/>
        <v>25.849131882791951</v>
      </c>
      <c r="I20">
        <f t="shared" si="3"/>
        <v>16.261406569446372</v>
      </c>
      <c r="J20">
        <f t="shared" si="9"/>
        <v>17.531180788149669</v>
      </c>
      <c r="K20">
        <f t="shared" si="10"/>
        <v>11.028674376037788</v>
      </c>
      <c r="L20">
        <f t="shared" si="11"/>
        <v>12.93031826880001</v>
      </c>
      <c r="M20">
        <f t="shared" si="12"/>
        <v>25.692542400105619</v>
      </c>
      <c r="N20">
        <f t="shared" si="18"/>
        <v>104.09254240010563</v>
      </c>
      <c r="O20">
        <f t="shared" si="13"/>
        <v>206.83188174900988</v>
      </c>
      <c r="P20">
        <f t="shared" si="4"/>
        <v>-57.424902037292554</v>
      </c>
      <c r="Q20">
        <f t="shared" si="14"/>
        <v>41.35811092849449</v>
      </c>
      <c r="R20" s="3">
        <f t="shared" si="15"/>
        <v>11.02906071646113</v>
      </c>
      <c r="S20">
        <f t="shared" si="16"/>
        <v>17.531794914886611</v>
      </c>
      <c r="T20" s="3">
        <f t="shared" si="19"/>
        <v>-147.7305661335144</v>
      </c>
      <c r="U20">
        <f t="shared" si="17"/>
        <v>-106.37245520501992</v>
      </c>
    </row>
    <row r="21" spans="1:21" x14ac:dyDescent="0.25">
      <c r="A21">
        <v>900</v>
      </c>
      <c r="B21">
        <f t="shared" si="5"/>
        <v>1.1111111111111111E-3</v>
      </c>
      <c r="C21">
        <f t="shared" si="1"/>
        <v>17.263363030197183</v>
      </c>
      <c r="D21">
        <f t="shared" si="6"/>
        <v>34.302302341001806</v>
      </c>
      <c r="F21">
        <f t="shared" si="2"/>
        <v>8532.2411478861432</v>
      </c>
      <c r="G21">
        <f t="shared" si="7"/>
        <v>16.953563160849768</v>
      </c>
      <c r="H21">
        <f t="shared" si="8"/>
        <v>29.203563160849768</v>
      </c>
      <c r="I21">
        <f t="shared" si="3"/>
        <v>16.330349024688122</v>
      </c>
      <c r="J21">
        <f t="shared" si="9"/>
        <v>20.885612066207486</v>
      </c>
      <c r="K21">
        <f t="shared" si="10"/>
        <v>11.679031519436048</v>
      </c>
      <c r="L21">
        <f t="shared" si="11"/>
        <v>14.917812178852328</v>
      </c>
      <c r="M21">
        <f t="shared" si="12"/>
        <v>29.641692799379577</v>
      </c>
      <c r="N21">
        <f t="shared" si="18"/>
        <v>108.04169279937958</v>
      </c>
      <c r="O21">
        <f t="shared" si="13"/>
        <v>214.67884359236723</v>
      </c>
      <c r="P21">
        <f t="shared" si="4"/>
        <v>-68.033960358591855</v>
      </c>
      <c r="Q21">
        <f t="shared" si="14"/>
        <v>42.695247695148538</v>
      </c>
      <c r="R21" s="3">
        <f t="shared" si="15"/>
        <v>11.678019087150117</v>
      </c>
      <c r="S21">
        <f t="shared" si="16"/>
        <v>20.883801533550557</v>
      </c>
      <c r="T21" s="3">
        <f t="shared" si="19"/>
        <v>-149.06765857736005</v>
      </c>
      <c r="U21">
        <f t="shared" si="17"/>
        <v>-106.37241088221151</v>
      </c>
    </row>
    <row r="22" spans="1:21" x14ac:dyDescent="0.25">
      <c r="A22">
        <v>1000</v>
      </c>
      <c r="B22">
        <f t="shared" si="5"/>
        <v>1E-3</v>
      </c>
      <c r="C22">
        <f t="shared" si="1"/>
        <v>17.932417473987424</v>
      </c>
      <c r="D22">
        <f t="shared" si="6"/>
        <v>35.631713520813015</v>
      </c>
      <c r="F22">
        <f t="shared" si="2"/>
        <v>10292.898795361038</v>
      </c>
      <c r="G22">
        <f t="shared" si="7"/>
        <v>20.451989906382384</v>
      </c>
      <c r="H22">
        <f t="shared" si="8"/>
        <v>32.70198990638238</v>
      </c>
      <c r="I22">
        <f t="shared" si="3"/>
        <v>16.457971769694204</v>
      </c>
      <c r="J22">
        <f t="shared" si="9"/>
        <v>24.384038811740098</v>
      </c>
      <c r="K22">
        <f t="shared" si="10"/>
        <v>12.271786014967336</v>
      </c>
      <c r="L22">
        <f t="shared" si="11"/>
        <v>16.772231323323759</v>
      </c>
      <c r="M22">
        <f t="shared" si="12"/>
        <v>33.326423639444307</v>
      </c>
      <c r="N22">
        <f t="shared" si="18"/>
        <v>111.72642363944431</v>
      </c>
      <c r="O22">
        <f t="shared" si="13"/>
        <v>222.00040377157583</v>
      </c>
      <c r="P22">
        <f t="shared" si="4"/>
        <v>-79.024433733061926</v>
      </c>
      <c r="Q22">
        <f t="shared" si="14"/>
        <v>43.956912344088678</v>
      </c>
      <c r="R22" s="3">
        <f t="shared" si="15"/>
        <v>12.270570623760699</v>
      </c>
      <c r="S22">
        <f t="shared" si="16"/>
        <v>24.381623829412508</v>
      </c>
      <c r="T22" s="3">
        <f t="shared" si="19"/>
        <v>-150.32919489153323</v>
      </c>
      <c r="U22">
        <f t="shared" si="17"/>
        <v>-106.37228254744456</v>
      </c>
    </row>
    <row r="23" spans="1:21" x14ac:dyDescent="0.25">
      <c r="A23">
        <v>1100</v>
      </c>
      <c r="B23">
        <f t="shared" si="5"/>
        <v>9.0909090909090909E-4</v>
      </c>
      <c r="C23">
        <f t="shared" si="1"/>
        <v>18.507003197521339</v>
      </c>
      <c r="D23">
        <f t="shared" si="6"/>
        <v>36.773415353474903</v>
      </c>
      <c r="F23">
        <f t="shared" si="2"/>
        <v>12115.578292453645</v>
      </c>
      <c r="G23">
        <f t="shared" si="7"/>
        <v>24.073654067105394</v>
      </c>
      <c r="H23">
        <f t="shared" si="8"/>
        <v>36.323654067105394</v>
      </c>
      <c r="I23">
        <f t="shared" si="3"/>
        <v>16.618773878897102</v>
      </c>
      <c r="J23">
        <f t="shared" si="9"/>
        <v>28.005702972463112</v>
      </c>
      <c r="K23">
        <f t="shared" si="10"/>
        <v>12.813150465509041</v>
      </c>
      <c r="L23">
        <f t="shared" si="11"/>
        <v>18.508995555451605</v>
      </c>
      <c r="M23">
        <f t="shared" si="12"/>
        <v>36.777374168682343</v>
      </c>
      <c r="N23">
        <f t="shared" si="18"/>
        <v>115.17737416868235</v>
      </c>
      <c r="O23">
        <f t="shared" si="13"/>
        <v>228.85744247317183</v>
      </c>
      <c r="P23">
        <f t="shared" si="4"/>
        <v>-90.371457518445183</v>
      </c>
      <c r="Q23">
        <f t="shared" si="14"/>
        <v>45.152312125674825</v>
      </c>
      <c r="R23" s="3">
        <f t="shared" si="15"/>
        <v>12.81275513674921</v>
      </c>
      <c r="S23">
        <f t="shared" si="16"/>
        <v>28.004838902392752</v>
      </c>
      <c r="T23" s="3">
        <f t="shared" si="19"/>
        <v>-151.52451160995224</v>
      </c>
      <c r="U23">
        <f t="shared" si="17"/>
        <v>-106.37219948427742</v>
      </c>
    </row>
    <row r="24" spans="1:21" x14ac:dyDescent="0.25">
      <c r="A24">
        <v>1200</v>
      </c>
      <c r="B24">
        <f t="shared" si="5"/>
        <v>8.3333333333333339E-4</v>
      </c>
      <c r="C24">
        <f t="shared" si="1"/>
        <v>19.005166050264574</v>
      </c>
      <c r="D24">
        <f t="shared" si="6"/>
        <v>37.763264941875711</v>
      </c>
      <c r="F24">
        <f t="shared" si="2"/>
        <v>13991.754612950839</v>
      </c>
      <c r="G24">
        <f t="shared" si="7"/>
        <v>27.801616415933317</v>
      </c>
      <c r="H24">
        <f t="shared" si="8"/>
        <v>40.051616415933317</v>
      </c>
      <c r="I24">
        <f t="shared" si="3"/>
        <v>16.797356322736672</v>
      </c>
      <c r="J24">
        <f t="shared" si="9"/>
        <v>31.733665321291035</v>
      </c>
      <c r="K24">
        <f t="shared" si="10"/>
        <v>13.308868193797615</v>
      </c>
      <c r="L24">
        <f t="shared" si="11"/>
        <v>20.141168188295978</v>
      </c>
      <c r="M24">
        <f t="shared" si="12"/>
        <v>40.02050119014411</v>
      </c>
      <c r="N24">
        <f t="shared" si="18"/>
        <v>118.42050119014411</v>
      </c>
      <c r="O24">
        <f t="shared" si="13"/>
        <v>235.30153586481634</v>
      </c>
      <c r="P24">
        <f t="shared" si="4"/>
        <v>-102.05298501223962</v>
      </c>
      <c r="Q24">
        <f t="shared" si="14"/>
        <v>46.288767030230623</v>
      </c>
      <c r="R24" s="3">
        <f t="shared" si="15"/>
        <v>13.309617177496284</v>
      </c>
      <c r="S24">
        <f t="shared" si="16"/>
        <v>31.735451198022137</v>
      </c>
      <c r="T24" s="3">
        <f t="shared" si="19"/>
        <v>-152.66098171331436</v>
      </c>
      <c r="U24">
        <f t="shared" si="17"/>
        <v>-106.37221468308374</v>
      </c>
    </row>
    <row r="25" spans="1:21" x14ac:dyDescent="0.25">
      <c r="A25">
        <v>1300</v>
      </c>
      <c r="B25">
        <f t="shared" si="5"/>
        <v>7.6923076923076923E-4</v>
      </c>
      <c r="C25">
        <f t="shared" si="1"/>
        <v>19.442605480977988</v>
      </c>
      <c r="D25">
        <f t="shared" si="6"/>
        <v>38.632457090703262</v>
      </c>
      <c r="F25">
        <f t="shared" si="2"/>
        <v>15914.589995550796</v>
      </c>
      <c r="G25">
        <f t="shared" si="7"/>
        <v>31.622290321159433</v>
      </c>
      <c r="H25">
        <f t="shared" si="8"/>
        <v>43.872290321159433</v>
      </c>
      <c r="I25">
        <f t="shared" si="3"/>
        <v>16.98435613067997</v>
      </c>
      <c r="J25">
        <f t="shared" si="9"/>
        <v>35.554339226517151</v>
      </c>
      <c r="K25">
        <f t="shared" si="10"/>
        <v>13.764213242428534</v>
      </c>
      <c r="L25">
        <f t="shared" si="11"/>
        <v>21.680024209818274</v>
      </c>
      <c r="M25">
        <f t="shared" si="12"/>
        <v>43.07820810490891</v>
      </c>
      <c r="N25">
        <f t="shared" si="18"/>
        <v>121.47820810490892</v>
      </c>
      <c r="O25">
        <f t="shared" si="13"/>
        <v>241.37719950445404</v>
      </c>
      <c r="P25">
        <f t="shared" si="4"/>
        <v>-114.04938021522219</v>
      </c>
      <c r="Q25">
        <f t="shared" si="14"/>
        <v>47.372278003122013</v>
      </c>
      <c r="R25" s="3">
        <f t="shared" si="15"/>
        <v>13.765635247648817</v>
      </c>
      <c r="S25">
        <f t="shared" si="16"/>
        <v>35.558012408201655</v>
      </c>
      <c r="T25" s="3">
        <f t="shared" si="19"/>
        <v>-153.74458494274779</v>
      </c>
      <c r="U25">
        <f t="shared" si="17"/>
        <v>-106.37230693962579</v>
      </c>
    </row>
    <row r="26" spans="1:21" x14ac:dyDescent="0.25">
      <c r="A26">
        <v>1400</v>
      </c>
      <c r="B26">
        <f t="shared" si="5"/>
        <v>7.1428571428571429E-4</v>
      </c>
      <c r="C26">
        <f t="shared" si="1"/>
        <v>19.832674537717608</v>
      </c>
      <c r="D26">
        <f t="shared" si="6"/>
        <v>39.407524306444891</v>
      </c>
      <c r="F26">
        <f t="shared" si="2"/>
        <v>17878.699303792539</v>
      </c>
      <c r="G26">
        <f t="shared" si="7"/>
        <v>35.524975516635777</v>
      </c>
      <c r="H26">
        <f t="shared" si="8"/>
        <v>47.774975516635777</v>
      </c>
      <c r="I26">
        <f t="shared" si="3"/>
        <v>17.174123055804074</v>
      </c>
      <c r="J26">
        <f t="shared" si="9"/>
        <v>39.457024421993495</v>
      </c>
      <c r="K26">
        <f t="shared" si="10"/>
        <v>14.183990373856314</v>
      </c>
      <c r="L26">
        <f t="shared" si="11"/>
        <v>23.135407321157434</v>
      </c>
      <c r="M26">
        <f t="shared" si="12"/>
        <v>45.970054347139822</v>
      </c>
      <c r="N26">
        <f t="shared" si="18"/>
        <v>124.37005434713983</v>
      </c>
      <c r="O26">
        <f t="shared" si="13"/>
        <v>247.12329798776685</v>
      </c>
      <c r="P26">
        <f t="shared" si="4"/>
        <v>-126.34310056935999</v>
      </c>
      <c r="Q26">
        <f t="shared" si="14"/>
        <v>48.407883983033386</v>
      </c>
      <c r="R26" s="3">
        <f t="shared" si="15"/>
        <v>14.184864515542197</v>
      </c>
      <c r="S26">
        <f t="shared" si="16"/>
        <v>39.459456109335285</v>
      </c>
      <c r="T26" s="3">
        <f t="shared" si="19"/>
        <v>-154.78028593975864</v>
      </c>
      <c r="U26">
        <f t="shared" si="17"/>
        <v>-106.37240195672526</v>
      </c>
    </row>
    <row r="27" spans="1:21" x14ac:dyDescent="0.25">
      <c r="A27">
        <v>1500</v>
      </c>
      <c r="B27">
        <f t="shared" si="5"/>
        <v>6.6666666666666664E-4</v>
      </c>
      <c r="C27">
        <f t="shared" si="1"/>
        <v>20.186379867834631</v>
      </c>
      <c r="D27">
        <f t="shared" si="6"/>
        <v>40.110336797387411</v>
      </c>
      <c r="F27">
        <f t="shared" si="2"/>
        <v>19879.915385985456</v>
      </c>
      <c r="G27">
        <f t="shared" si="7"/>
        <v>39.501391871953103</v>
      </c>
      <c r="H27">
        <f t="shared" si="8"/>
        <v>51.751391871953103</v>
      </c>
      <c r="I27">
        <f t="shared" si="3"/>
        <v>17.363325573545747</v>
      </c>
      <c r="J27">
        <f t="shared" si="9"/>
        <v>43.433440777310821</v>
      </c>
      <c r="K27">
        <f t="shared" si="10"/>
        <v>14.572535070394505</v>
      </c>
      <c r="L27">
        <f t="shared" si="11"/>
        <v>24.515963496883362</v>
      </c>
      <c r="M27">
        <f t="shared" si="12"/>
        <v>48.713219468307244</v>
      </c>
      <c r="N27">
        <f t="shared" si="18"/>
        <v>127.11321946830725</v>
      </c>
      <c r="O27">
        <f t="shared" si="13"/>
        <v>252.57396708352653</v>
      </c>
      <c r="P27">
        <f t="shared" si="4"/>
        <v>-138.91843733050777</v>
      </c>
      <c r="Q27">
        <f t="shared" si="14"/>
        <v>49.399895462221117</v>
      </c>
      <c r="R27" s="3">
        <f t="shared" si="15"/>
        <v>14.570980295148184</v>
      </c>
      <c r="S27">
        <f t="shared" si="16"/>
        <v>43.42880676968916</v>
      </c>
      <c r="T27" s="3">
        <f t="shared" si="19"/>
        <v>-155.77228742114841</v>
      </c>
      <c r="U27">
        <f t="shared" si="17"/>
        <v>-106.3723919589273</v>
      </c>
    </row>
    <row r="28" spans="1:21" x14ac:dyDescent="0.25">
      <c r="A28">
        <v>1600</v>
      </c>
      <c r="B28">
        <f t="shared" si="5"/>
        <v>6.2500000000000001E-4</v>
      </c>
      <c r="C28">
        <f t="shared" si="1"/>
        <v>20.512381717975487</v>
      </c>
      <c r="D28">
        <f t="shared" si="6"/>
        <v>40.758102473617292</v>
      </c>
      <c r="F28">
        <f t="shared" si="2"/>
        <v>21915.054435138827</v>
      </c>
      <c r="G28">
        <f t="shared" si="7"/>
        <v>43.545213162620854</v>
      </c>
      <c r="H28">
        <f t="shared" si="8"/>
        <v>55.795213162620854</v>
      </c>
      <c r="I28">
        <f t="shared" si="3"/>
        <v>17.550079630919996</v>
      </c>
      <c r="J28">
        <f t="shared" si="9"/>
        <v>47.477262067978572</v>
      </c>
      <c r="K28">
        <f t="shared" si="10"/>
        <v>14.933713534215705</v>
      </c>
      <c r="L28">
        <f t="shared" si="11"/>
        <v>25.829299012873747</v>
      </c>
      <c r="M28">
        <f t="shared" si="12"/>
        <v>51.322817138580142</v>
      </c>
      <c r="N28">
        <f t="shared" si="18"/>
        <v>129.72281713858015</v>
      </c>
      <c r="O28">
        <f t="shared" si="13"/>
        <v>257.7592376543588</v>
      </c>
      <c r="P28">
        <f t="shared" si="4"/>
        <v>-151.76129425910739</v>
      </c>
      <c r="Q28">
        <f t="shared" si="14"/>
        <v>50.352052514390316</v>
      </c>
      <c r="R28" s="3">
        <f t="shared" si="15"/>
        <v>14.927297317413368</v>
      </c>
      <c r="S28">
        <f t="shared" si="16"/>
        <v>47.456863631520577</v>
      </c>
      <c r="T28" s="3">
        <f t="shared" si="19"/>
        <v>-156.72420329702757</v>
      </c>
      <c r="U28">
        <f t="shared" si="17"/>
        <v>-106.37215078263725</v>
      </c>
    </row>
    <row r="29" spans="1:21" x14ac:dyDescent="0.25">
      <c r="A29">
        <v>1700</v>
      </c>
      <c r="B29">
        <f t="shared" si="5"/>
        <v>5.8823529411764701E-4</v>
      </c>
      <c r="C29">
        <f t="shared" si="1"/>
        <v>20.816993934081736</v>
      </c>
      <c r="D29">
        <f t="shared" si="6"/>
        <v>41.36336694702041</v>
      </c>
      <c r="F29">
        <f t="shared" si="2"/>
        <v>23981.681348891299</v>
      </c>
      <c r="G29">
        <f t="shared" si="7"/>
        <v>47.651600840247013</v>
      </c>
      <c r="H29">
        <f t="shared" si="8"/>
        <v>59.901600840247013</v>
      </c>
      <c r="I29">
        <f t="shared" si="3"/>
        <v>17.733384896014392</v>
      </c>
      <c r="J29">
        <f t="shared" si="9"/>
        <v>51.583649745604731</v>
      </c>
      <c r="K29">
        <f t="shared" si="10"/>
        <v>15.270922687351527</v>
      </c>
      <c r="L29">
        <f t="shared" si="11"/>
        <v>27.082090481679462</v>
      </c>
      <c r="M29">
        <f t="shared" si="12"/>
        <v>53.81211378709709</v>
      </c>
      <c r="N29">
        <f t="shared" si="18"/>
        <v>132.21211378709711</v>
      </c>
      <c r="O29">
        <f t="shared" si="13"/>
        <v>262.70547009496198</v>
      </c>
      <c r="P29">
        <f t="shared" si="4"/>
        <v>-164.85899259781809</v>
      </c>
      <c r="Q29">
        <f t="shared" si="14"/>
        <v>51.26763483006021</v>
      </c>
      <c r="R29" s="3">
        <f t="shared" si="15"/>
        <v>15.256788629135301</v>
      </c>
      <c r="S29">
        <f t="shared" si="16"/>
        <v>51.535906310356133</v>
      </c>
      <c r="T29" s="3">
        <f t="shared" si="19"/>
        <v>-157.63918031860081</v>
      </c>
      <c r="U29">
        <f t="shared" si="17"/>
        <v>-106.37154548854059</v>
      </c>
    </row>
    <row r="30" spans="1:21" x14ac:dyDescent="0.25">
      <c r="A30">
        <v>1800</v>
      </c>
      <c r="B30">
        <f t="shared" si="5"/>
        <v>5.5555555555555556E-4</v>
      </c>
      <c r="C30">
        <f t="shared" si="1"/>
        <v>21.104183961390184</v>
      </c>
      <c r="D30">
        <f t="shared" si="6"/>
        <v>41.934013531282297</v>
      </c>
      <c r="F30">
        <f t="shared" si="2"/>
        <v>26077.875089440473</v>
      </c>
      <c r="G30">
        <f t="shared" si="7"/>
        <v>51.816737802718222</v>
      </c>
      <c r="H30">
        <f t="shared" si="8"/>
        <v>64.066737802718222</v>
      </c>
      <c r="I30">
        <f t="shared" si="3"/>
        <v>17.912748924318688</v>
      </c>
      <c r="J30">
        <f t="shared" si="9"/>
        <v>55.74878670807594</v>
      </c>
      <c r="K30">
        <f t="shared" si="10"/>
        <v>15.587090171692653</v>
      </c>
      <c r="L30">
        <f t="shared" si="11"/>
        <v>28.280163388515223</v>
      </c>
      <c r="M30">
        <f t="shared" si="12"/>
        <v>56.19268465297975</v>
      </c>
      <c r="N30">
        <f t="shared" si="18"/>
        <v>134.59268465297976</v>
      </c>
      <c r="O30">
        <f t="shared" si="13"/>
        <v>267.43566440547079</v>
      </c>
      <c r="P30">
        <f t="shared" si="4"/>
        <v>-178.20009457264533</v>
      </c>
      <c r="Q30">
        <f t="shared" si="14"/>
        <v>52.149540252554822</v>
      </c>
      <c r="R30" s="3">
        <f t="shared" si="15"/>
        <v>15.562108978352589</v>
      </c>
      <c r="S30">
        <f t="shared" si="16"/>
        <v>55.659438971975867</v>
      </c>
      <c r="T30" s="3">
        <f t="shared" si="19"/>
        <v>-158.51998610852945</v>
      </c>
      <c r="U30">
        <f t="shared" si="17"/>
        <v>-106.37044585597462</v>
      </c>
    </row>
    <row r="31" spans="1:21" x14ac:dyDescent="0.25">
      <c r="A31">
        <v>1900</v>
      </c>
      <c r="B31">
        <f t="shared" si="5"/>
        <v>5.263157894736842E-4</v>
      </c>
      <c r="C31">
        <f t="shared" si="1"/>
        <v>21.375572844432767</v>
      </c>
      <c r="D31">
        <f t="shared" si="6"/>
        <v>42.473263241887913</v>
      </c>
      <c r="F31">
        <f t="shared" si="2"/>
        <v>28201.994043472361</v>
      </c>
      <c r="G31">
        <f t="shared" si="7"/>
        <v>56.03736216437958</v>
      </c>
      <c r="H31">
        <f t="shared" si="8"/>
        <v>68.287362164379573</v>
      </c>
      <c r="I31">
        <f t="shared" si="3"/>
        <v>18.087930009371327</v>
      </c>
      <c r="J31">
        <f t="shared" si="9"/>
        <v>59.969411069737291</v>
      </c>
      <c r="K31">
        <f t="shared" si="10"/>
        <v>15.884674348988767</v>
      </c>
      <c r="L31">
        <f t="shared" si="11"/>
        <v>29.428549365023557</v>
      </c>
      <c r="M31">
        <f t="shared" si="12"/>
        <v>58.474527588301811</v>
      </c>
      <c r="N31">
        <f t="shared" si="18"/>
        <v>136.87452758830182</v>
      </c>
      <c r="O31">
        <f t="shared" si="13"/>
        <v>271.96968631795573</v>
      </c>
      <c r="P31">
        <f t="shared" si="4"/>
        <v>-191.77424025339386</v>
      </c>
      <c r="Q31">
        <f t="shared" si="14"/>
        <v>53.000342051767042</v>
      </c>
      <c r="R31" s="3">
        <f t="shared" si="15"/>
        <v>15.845621715435918</v>
      </c>
      <c r="S31">
        <f t="shared" si="16"/>
        <v>59.821975662285226</v>
      </c>
      <c r="T31" s="3">
        <f t="shared" si="19"/>
        <v>-159.36907472793627</v>
      </c>
      <c r="U31">
        <f t="shared" si="17"/>
        <v>-106.36873267616923</v>
      </c>
    </row>
    <row r="32" spans="1:21" x14ac:dyDescent="0.25">
      <c r="A32">
        <v>2000</v>
      </c>
      <c r="B32">
        <f t="shared" si="5"/>
        <v>5.0000000000000001E-4</v>
      </c>
      <c r="C32">
        <f t="shared" si="1"/>
        <v>21.630435227036649</v>
      </c>
      <c r="D32">
        <f t="shared" si="6"/>
        <v>42.979674796121827</v>
      </c>
      <c r="F32">
        <f t="shared" si="2"/>
        <v>30352.441382090961</v>
      </c>
      <c r="G32">
        <f t="shared" si="7"/>
        <v>60.310301026214745</v>
      </c>
      <c r="H32">
        <f t="shared" si="8"/>
        <v>72.560301026214745</v>
      </c>
      <c r="I32">
        <f t="shared" si="3"/>
        <v>18.258757178212065</v>
      </c>
      <c r="J32">
        <f t="shared" si="9"/>
        <v>64.242349931572463</v>
      </c>
      <c r="K32">
        <f t="shared" si="10"/>
        <v>16.165664300848633</v>
      </c>
      <c r="L32">
        <f t="shared" si="11"/>
        <v>30.531528755073822</v>
      </c>
      <c r="M32">
        <f t="shared" si="12"/>
        <v>60.666147636331686</v>
      </c>
      <c r="N32">
        <f t="shared" si="18"/>
        <v>139.06614763633169</v>
      </c>
      <c r="O32">
        <f t="shared" si="13"/>
        <v>276.3244353533911</v>
      </c>
      <c r="P32">
        <f t="shared" si="4"/>
        <v>-205.57199424644864</v>
      </c>
      <c r="Q32">
        <f t="shared" si="14"/>
        <v>53.822331489957456</v>
      </c>
      <c r="R32" s="3">
        <f t="shared" si="15"/>
        <v>16.109427126144777</v>
      </c>
      <c r="S32">
        <f t="shared" si="16"/>
        <v>64.018863399299335</v>
      </c>
      <c r="T32" s="3">
        <f t="shared" si="19"/>
        <v>-160.18863683247568</v>
      </c>
      <c r="U32">
        <f t="shared" si="17"/>
        <v>-106.36630534251822</v>
      </c>
    </row>
    <row r="33" spans="21:21" x14ac:dyDescent="0.25">
      <c r="U33">
        <f>AVERAGE(U18:U27)</f>
        <v>-106.37231513853408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G1" workbookViewId="0">
      <selection activeCell="T13" sqref="T13"/>
    </sheetView>
  </sheetViews>
  <sheetFormatPr defaultRowHeight="15" x14ac:dyDescent="0.25"/>
  <cols>
    <col min="2" max="2" width="12.7109375" bestFit="1" customWidth="1"/>
    <col min="6" max="6" width="12.7109375" bestFit="1" customWidth="1"/>
    <col min="11" max="12" width="12" bestFit="1" customWidth="1"/>
    <col min="16" max="16" width="12" bestFit="1" customWidth="1"/>
    <col min="17" max="17" width="14.28515625" bestFit="1" customWidth="1"/>
    <col min="18" max="18" width="19.42578125" bestFit="1" customWidth="1"/>
    <col min="19" max="19" width="10.42578125" bestFit="1" customWidth="1"/>
    <col min="20" max="20" width="12.7109375" bestFit="1" customWidth="1"/>
    <col min="21" max="21" width="14.42578125" bestFit="1" customWidth="1"/>
  </cols>
  <sheetData>
    <row r="1" spans="1:21" x14ac:dyDescent="0.25">
      <c r="C1" t="s">
        <v>2</v>
      </c>
      <c r="D1" t="s">
        <v>4</v>
      </c>
      <c r="E1" t="s">
        <v>5</v>
      </c>
      <c r="F1" t="s">
        <v>7</v>
      </c>
      <c r="N1" t="s">
        <v>10</v>
      </c>
    </row>
    <row r="2" spans="1:21" x14ac:dyDescent="0.25">
      <c r="B2" t="s">
        <v>0</v>
      </c>
      <c r="C2" t="s">
        <v>3</v>
      </c>
      <c r="D2" t="s">
        <v>3</v>
      </c>
      <c r="E2" t="s">
        <v>6</v>
      </c>
      <c r="F2" t="s">
        <v>6</v>
      </c>
      <c r="N2" t="s">
        <v>9</v>
      </c>
      <c r="O2" t="s">
        <v>7</v>
      </c>
      <c r="P2" t="s">
        <v>11</v>
      </c>
    </row>
    <row r="3" spans="1:21" x14ac:dyDescent="0.25">
      <c r="B3" t="s">
        <v>44</v>
      </c>
      <c r="C3">
        <v>3.13</v>
      </c>
      <c r="D3">
        <f>H14</f>
        <v>0.92167625186819579</v>
      </c>
      <c r="E3">
        <v>54.68</v>
      </c>
      <c r="F3">
        <v>300</v>
      </c>
      <c r="G3">
        <v>400</v>
      </c>
      <c r="H3">
        <v>500</v>
      </c>
      <c r="I3">
        <v>600</v>
      </c>
      <c r="J3">
        <v>800</v>
      </c>
      <c r="K3">
        <v>1000</v>
      </c>
      <c r="L3">
        <v>1500</v>
      </c>
      <c r="N3">
        <f>F3</f>
        <v>300</v>
      </c>
      <c r="O3">
        <f>F4</f>
        <v>8.2899999999999991</v>
      </c>
      <c r="P3">
        <f>O3/$C$6</f>
        <v>4.1721187720181172</v>
      </c>
      <c r="Q3" t="s">
        <v>30</v>
      </c>
      <c r="R3">
        <f>INDEX(LINEST($P$3:$P$9,$N$3:$N$9^{1,2,3,4}),1,5)</f>
        <v>3.3089203492330022</v>
      </c>
      <c r="S3" t="s">
        <v>23</v>
      </c>
      <c r="T3" s="2">
        <f>INDEX(LINEST($K$15:$K$27,$B$15:$B$27^{1,2,3,4}),1,5)</f>
        <v>6.5682316092519537</v>
      </c>
    </row>
    <row r="4" spans="1:21" x14ac:dyDescent="0.25">
      <c r="F4">
        <v>8.2899999999999991</v>
      </c>
      <c r="G4">
        <v>8.84</v>
      </c>
      <c r="H4">
        <v>9.39</v>
      </c>
      <c r="I4">
        <v>9.89</v>
      </c>
      <c r="J4">
        <v>10.68</v>
      </c>
      <c r="K4">
        <v>11.28</v>
      </c>
      <c r="L4">
        <v>12.26</v>
      </c>
      <c r="N4">
        <f>G3</f>
        <v>400</v>
      </c>
      <c r="O4">
        <f>G4</f>
        <v>8.84</v>
      </c>
      <c r="P4">
        <f t="shared" ref="P4:P9" si="0">O4/$C$6</f>
        <v>4.4489179667840961</v>
      </c>
      <c r="Q4" t="s">
        <v>31</v>
      </c>
      <c r="R4">
        <f>INDEX(LINEST($P$3:$P$9,$N$3:$N$9^{1,2,3,4}),1,4)</f>
        <v>2.6309554646186343E-3</v>
      </c>
      <c r="S4" t="s">
        <v>24</v>
      </c>
      <c r="T4" s="2">
        <f>INDEX(LINEST($K$15:$K$27,$B$15:$B$27^{1,2,3,4}),1,4)</f>
        <v>-3116.077275030249</v>
      </c>
    </row>
    <row r="5" spans="1:21" x14ac:dyDescent="0.25">
      <c r="N5">
        <f>H3</f>
        <v>500</v>
      </c>
      <c r="O5">
        <f>H4</f>
        <v>9.39</v>
      </c>
      <c r="P5">
        <f t="shared" si="0"/>
        <v>4.7257171615500759</v>
      </c>
      <c r="Q5" t="s">
        <v>32</v>
      </c>
      <c r="R5">
        <f>INDEX(LINEST($P$3:$P$9,$N$3:$N$9^{1,2,3,4}),1,3)</f>
        <v>1.5147887825881907E-6</v>
      </c>
      <c r="S5" t="s">
        <v>25</v>
      </c>
      <c r="T5" s="2">
        <f>INDEX(LINEST($K$15:$K$27,$B$15:$B$27^{1,2,3,4}),1,3)</f>
        <v>1525784.4797441813</v>
      </c>
    </row>
    <row r="6" spans="1:21" x14ac:dyDescent="0.25">
      <c r="B6" t="s">
        <v>8</v>
      </c>
      <c r="C6">
        <v>1.9870000000000001</v>
      </c>
      <c r="N6">
        <f>I3</f>
        <v>600</v>
      </c>
      <c r="O6">
        <f>I4</f>
        <v>9.89</v>
      </c>
      <c r="P6">
        <f t="shared" si="0"/>
        <v>4.9773527931555108</v>
      </c>
      <c r="Q6" t="s">
        <v>33</v>
      </c>
      <c r="R6">
        <f>INDEX(LINEST($P$3:$P$9,$N$3:$N$9^{1,2,3,4}),1,2)</f>
        <v>-2.6758829319737134E-9</v>
      </c>
      <c r="S6" t="s">
        <v>26</v>
      </c>
      <c r="T6" s="2">
        <f>INDEX(LINEST($K$15:$K$27,$B$15:$B$27^{1,2,3,4}),1,2)</f>
        <v>-374432471.5005601</v>
      </c>
    </row>
    <row r="7" spans="1:21" x14ac:dyDescent="0.25">
      <c r="B7" t="s">
        <v>29</v>
      </c>
      <c r="C7">
        <f>C6/1000</f>
        <v>1.9870000000000001E-3</v>
      </c>
      <c r="N7">
        <f>J3</f>
        <v>800</v>
      </c>
      <c r="O7">
        <f>J4</f>
        <v>10.68</v>
      </c>
      <c r="P7">
        <f t="shared" si="0"/>
        <v>5.3749370910920984</v>
      </c>
      <c r="Q7" t="s">
        <v>34</v>
      </c>
      <c r="R7">
        <f>INDEX(LINEST($P$3:$P$9,$N$3:$N$9^{1,2,3,4}),1,1)</f>
        <v>8.9632699865211804E-13</v>
      </c>
      <c r="S7" t="s">
        <v>27</v>
      </c>
      <c r="T7" s="2">
        <f>INDEX(LINEST($K$15:$K$27,$B$15:$B$27^{1,2,3,4}),1,1)</f>
        <v>36173743112.840576</v>
      </c>
    </row>
    <row r="8" spans="1:21" x14ac:dyDescent="0.25">
      <c r="N8">
        <f>K3</f>
        <v>1000</v>
      </c>
      <c r="O8">
        <f>K4</f>
        <v>11.28</v>
      </c>
      <c r="P8">
        <f t="shared" si="0"/>
        <v>5.6768998490186204</v>
      </c>
      <c r="Q8" t="s">
        <v>15</v>
      </c>
      <c r="R8">
        <f>(C3/C7)-(R3*298+R4*298^2/2+R5*298^3/3+R6*298^4/4+R7*298^5)</f>
        <v>462.16802457243057</v>
      </c>
      <c r="S8" t="s">
        <v>28</v>
      </c>
      <c r="T8" s="2">
        <f>U33</f>
        <v>-12.496407215312775</v>
      </c>
    </row>
    <row r="9" spans="1:21" x14ac:dyDescent="0.25">
      <c r="N9">
        <f>L3</f>
        <v>1500</v>
      </c>
      <c r="O9">
        <f>L4</f>
        <v>12.26</v>
      </c>
      <c r="P9">
        <f t="shared" si="0"/>
        <v>6.1701056869652735</v>
      </c>
      <c r="Q9" t="s">
        <v>21</v>
      </c>
      <c r="R9">
        <f>(E3/C6)-(R3*LN(298)+R4*298+R5/2*298^2+R6/3*298^3+R7/4*298^4)</f>
        <v>7.8381970724095673</v>
      </c>
    </row>
    <row r="13" spans="1:21" x14ac:dyDescent="0.25">
      <c r="A13" t="s">
        <v>9</v>
      </c>
      <c r="B13" t="s">
        <v>37</v>
      </c>
      <c r="C13" t="s">
        <v>11</v>
      </c>
      <c r="D13" t="s">
        <v>7</v>
      </c>
      <c r="F13" t="s">
        <v>35</v>
      </c>
      <c r="G13" t="s">
        <v>12</v>
      </c>
      <c r="H13" t="s">
        <v>13</v>
      </c>
      <c r="I13" t="s">
        <v>14</v>
      </c>
      <c r="J13" t="s">
        <v>16</v>
      </c>
      <c r="K13" t="s">
        <v>17</v>
      </c>
      <c r="L13" t="s">
        <v>36</v>
      </c>
      <c r="M13" t="s">
        <v>18</v>
      </c>
      <c r="N13" t="s">
        <v>19</v>
      </c>
      <c r="O13" t="s">
        <v>20</v>
      </c>
      <c r="P13" s="1" t="s">
        <v>38</v>
      </c>
      <c r="Q13" s="1" t="s">
        <v>39</v>
      </c>
      <c r="R13" t="s">
        <v>41</v>
      </c>
      <c r="S13" s="1" t="s">
        <v>40</v>
      </c>
      <c r="T13" s="1" t="s">
        <v>49</v>
      </c>
      <c r="U13" t="s">
        <v>22</v>
      </c>
    </row>
    <row r="14" spans="1:21" x14ac:dyDescent="0.25">
      <c r="A14">
        <v>0</v>
      </c>
      <c r="B14" t="e">
        <f>1/A14</f>
        <v>#DIV/0!</v>
      </c>
      <c r="C14">
        <f t="shared" ref="C14:C32" si="1">$R$3+$R$4*A14+$R$5*A14^2+$R$6*A14^3+$R$7*A14^4</f>
        <v>3.3089203492330022</v>
      </c>
      <c r="D14">
        <f>C14*$C$6</f>
        <v>6.5748247339259756</v>
      </c>
      <c r="F14">
        <f t="shared" ref="F14:F32" si="2">$R$3*(A14-298)+$R$4/2*(A14^2-298^2)+$R$5/3*(A14^3-298^3)+$R$6/4*(A14^4-298^4)+$R$7/5*(A14^5-298^5)</f>
        <v>-1111.3858823008577</v>
      </c>
      <c r="G14">
        <f>F14*$C$7</f>
        <v>-2.2083237481318041</v>
      </c>
      <c r="H14">
        <f>G14+$C$3</f>
        <v>0.92167625186819579</v>
      </c>
      <c r="I14" t="e">
        <f t="shared" ref="I14:I32" si="3">H14/$C$7/A14</f>
        <v>#DIV/0!</v>
      </c>
      <c r="J14">
        <f>H14-$H$14</f>
        <v>0</v>
      </c>
      <c r="K14" t="e">
        <f>J14/$C$6/A14</f>
        <v>#DIV/0!</v>
      </c>
      <c r="L14" t="e">
        <f>$R$3*(LN(A14)-LN(298))+$R$4*(A14-298)+$R$5/2*(A14^2-298^2)*$R$6/3*(A14^3-298^3)*$R$7/4*(A14^4-298^4)</f>
        <v>#NUM!</v>
      </c>
      <c r="M14" t="e">
        <f>L14*$C$6</f>
        <v>#NUM!</v>
      </c>
      <c r="N14" t="e">
        <f>M14+$E$3</f>
        <v>#NUM!</v>
      </c>
      <c r="O14" t="e">
        <f>N14*$C$6</f>
        <v>#NUM!</v>
      </c>
      <c r="P14" t="e">
        <f t="shared" ref="P14:P32" si="4">H14-A14*N14/1000</f>
        <v>#NUM!</v>
      </c>
      <c r="Q14" t="e">
        <f>-(P14-$H$14)/$C$7/A14</f>
        <v>#NUM!</v>
      </c>
      <c r="R14" s="3" t="e">
        <f>$T$3+$T$4/A14+$T$5/A14^2+$T$6/A14^3+$T$7/A14^4</f>
        <v>#DIV/0!</v>
      </c>
      <c r="S14" t="e">
        <f>R14*$C$7*A14</f>
        <v>#DIV/0!</v>
      </c>
      <c r="T14" s="3" t="e">
        <f>$T$3*(1-LN(A14))+$T$4/A14+$T$5/2/A14^2+$T$6/3/A14^3+$T$7/4/A14^4</f>
        <v>#NUM!</v>
      </c>
      <c r="U14" t="e">
        <f>T14+Q14</f>
        <v>#NUM!</v>
      </c>
    </row>
    <row r="15" spans="1:21" x14ac:dyDescent="0.25">
      <c r="A15">
        <v>300</v>
      </c>
      <c r="B15">
        <f t="shared" ref="B15:B32" si="5">1/A15</f>
        <v>3.3333333333333335E-3</v>
      </c>
      <c r="C15">
        <f t="shared" si="1"/>
        <v>4.1695493885773223</v>
      </c>
      <c r="D15">
        <f t="shared" ref="D15:D32" si="6">C15*$C$6</f>
        <v>8.2848946351031394</v>
      </c>
      <c r="F15">
        <f t="shared" si="2"/>
        <v>8.3332694042733504</v>
      </c>
      <c r="G15">
        <f t="shared" ref="G15:G32" si="7">F15*$C$7</f>
        <v>1.6558206306291148E-2</v>
      </c>
      <c r="H15">
        <f t="shared" ref="H15:H32" si="8">G15+$C$3</f>
        <v>3.1465582063062909</v>
      </c>
      <c r="I15">
        <f t="shared" si="3"/>
        <v>5.2785744108476615</v>
      </c>
      <c r="J15">
        <f t="shared" ref="J15:J32" si="9">H15-$H$14</f>
        <v>2.2248819544380951</v>
      </c>
      <c r="K15">
        <f t="shared" ref="K15:K32" si="10">J15/$C$7/A15</f>
        <v>3.7323971723504359</v>
      </c>
      <c r="L15">
        <f t="shared" ref="L15:L32" si="11">$R$3*(LN(A15)-LN(298))+$R$4*(A15-298)+$R$5/2*(A15^2-298^2)+$R$6/3*(A15^3-298^3)+$R$7/4*(A15^4-298^4)</f>
        <v>2.7870548414196117E-2</v>
      </c>
      <c r="M15">
        <f t="shared" ref="M15:M32" si="12">L15*$C$6</f>
        <v>5.5378779699007688E-2</v>
      </c>
      <c r="N15">
        <f>M15+$E$3</f>
        <v>54.735378779699005</v>
      </c>
      <c r="O15">
        <f t="shared" ref="O15:O32" si="13">N15*$C$6</f>
        <v>108.75919763526193</v>
      </c>
      <c r="P15">
        <f t="shared" si="4"/>
        <v>-13.274055427603411</v>
      </c>
      <c r="Q15">
        <f t="shared" ref="Q15:Q32" si="14">-(P15-$H$14)/$C$7/A15</f>
        <v>23.814346048434167</v>
      </c>
      <c r="R15" s="3">
        <f t="shared" ref="R15:R32" si="15">$T$3+$T$4/A15+$T$5/A15^2+$T$6/A15^3+$T$7/A15^4</f>
        <v>3.7324931418238219</v>
      </c>
      <c r="S15">
        <f t="shared" ref="S15:S32" si="16">R15*$C$7*A15</f>
        <v>2.22493916184118</v>
      </c>
      <c r="T15" s="2">
        <f>$T$3*(1-LN(A15))+$T$4/A15+$T$5/2/A15^2+$T$6/3/A15^3+$T$7/4/A15^4</f>
        <v>-36.31202609223957</v>
      </c>
      <c r="U15">
        <f t="shared" ref="U15:U32" si="17">T15+Q15</f>
        <v>-12.497680043805403</v>
      </c>
    </row>
    <row r="16" spans="1:21" x14ac:dyDescent="0.25">
      <c r="A16">
        <v>400</v>
      </c>
      <c r="B16">
        <f t="shared" si="5"/>
        <v>2.5000000000000001E-3</v>
      </c>
      <c r="C16">
        <f t="shared" si="1"/>
        <v>4.4553582038137423</v>
      </c>
      <c r="D16">
        <f t="shared" si="6"/>
        <v>8.8527967509779071</v>
      </c>
      <c r="F16">
        <f t="shared" si="2"/>
        <v>439.68421551898973</v>
      </c>
      <c r="G16">
        <f t="shared" si="7"/>
        <v>0.87365253623623262</v>
      </c>
      <c r="H16">
        <f t="shared" si="8"/>
        <v>4.003652536236233</v>
      </c>
      <c r="I16">
        <f t="shared" si="3"/>
        <v>5.037308173422538</v>
      </c>
      <c r="J16">
        <f t="shared" si="9"/>
        <v>3.0819762843680372</v>
      </c>
      <c r="K16">
        <f t="shared" si="10"/>
        <v>3.8776752445496192</v>
      </c>
      <c r="L16">
        <f t="shared" si="11"/>
        <v>1.2668196403699603</v>
      </c>
      <c r="M16">
        <f t="shared" si="12"/>
        <v>2.5171706254151114</v>
      </c>
      <c r="N16">
        <f t="shared" ref="N16:N32" si="18">M16+$E$3</f>
        <v>57.197170625415112</v>
      </c>
      <c r="O16">
        <f t="shared" si="13"/>
        <v>113.65077803269983</v>
      </c>
      <c r="P16">
        <f t="shared" si="4"/>
        <v>-18.875215713929812</v>
      </c>
      <c r="Q16">
        <f t="shared" si="14"/>
        <v>24.908017068190748</v>
      </c>
      <c r="R16" s="3">
        <f t="shared" si="15"/>
        <v>3.8767208932265489</v>
      </c>
      <c r="S16">
        <f t="shared" si="16"/>
        <v>3.081217765936461</v>
      </c>
      <c r="T16" s="3">
        <f t="shared" ref="T16:T32" si="19">$T$3*(1-LN(A16))+$T$4/A16+$T$5/2/A16^2+$T$6/3/A16^3+$T$7/4/A16^4</f>
        <v>-37.404121815462602</v>
      </c>
      <c r="U16">
        <f t="shared" si="17"/>
        <v>-12.496104747271854</v>
      </c>
    </row>
    <row r="17" spans="1:21" x14ac:dyDescent="0.25">
      <c r="A17">
        <v>500</v>
      </c>
      <c r="B17">
        <f t="shared" si="5"/>
        <v>2E-3</v>
      </c>
      <c r="C17">
        <f t="shared" si="1"/>
        <v>4.72463034810841</v>
      </c>
      <c r="D17">
        <f t="shared" si="6"/>
        <v>9.3878405016914108</v>
      </c>
      <c r="F17">
        <f t="shared" si="2"/>
        <v>898.85129759696713</v>
      </c>
      <c r="G17">
        <f t="shared" si="7"/>
        <v>1.7860175283251738</v>
      </c>
      <c r="H17">
        <f t="shared" si="8"/>
        <v>4.9160175283251739</v>
      </c>
      <c r="I17">
        <f t="shared" si="3"/>
        <v>4.9481807028939846</v>
      </c>
      <c r="J17">
        <f t="shared" si="9"/>
        <v>3.9943412764569781</v>
      </c>
      <c r="K17">
        <f t="shared" si="10"/>
        <v>4.0204743597956503</v>
      </c>
      <c r="L17">
        <f t="shared" si="11"/>
        <v>2.2903039167377663</v>
      </c>
      <c r="M17">
        <f t="shared" si="12"/>
        <v>4.5508338825579422</v>
      </c>
      <c r="N17">
        <f t="shared" si="18"/>
        <v>59.230833882557945</v>
      </c>
      <c r="O17">
        <f t="shared" si="13"/>
        <v>117.69166692464265</v>
      </c>
      <c r="P17">
        <f t="shared" si="4"/>
        <v>-24.699399412953799</v>
      </c>
      <c r="Q17">
        <f t="shared" si="14"/>
        <v>25.788702229312527</v>
      </c>
      <c r="R17" s="3">
        <f t="shared" si="15"/>
        <v>4.0225350959691495</v>
      </c>
      <c r="S17">
        <f t="shared" si="16"/>
        <v>3.9963886178453505</v>
      </c>
      <c r="T17" s="3">
        <f t="shared" si="19"/>
        <v>-38.285130950706794</v>
      </c>
      <c r="U17">
        <f t="shared" si="17"/>
        <v>-12.496428721394267</v>
      </c>
    </row>
    <row r="18" spans="1:21" x14ac:dyDescent="0.25">
      <c r="A18">
        <v>600</v>
      </c>
      <c r="B18">
        <f t="shared" si="5"/>
        <v>1.6666666666666668E-3</v>
      </c>
      <c r="C18">
        <f t="shared" si="1"/>
        <v>4.9709908554549234</v>
      </c>
      <c r="D18">
        <f t="shared" si="6"/>
        <v>9.8773588297889336</v>
      </c>
      <c r="F18">
        <f t="shared" si="2"/>
        <v>1383.8441737037369</v>
      </c>
      <c r="G18">
        <f t="shared" si="7"/>
        <v>2.7496983731493252</v>
      </c>
      <c r="H18">
        <f t="shared" si="8"/>
        <v>5.8796983731493251</v>
      </c>
      <c r="I18">
        <f t="shared" si="3"/>
        <v>4.9318053792562697</v>
      </c>
      <c r="J18">
        <f t="shared" si="9"/>
        <v>4.9580221212811288</v>
      </c>
      <c r="K18">
        <f t="shared" si="10"/>
        <v>4.1587167600076569</v>
      </c>
      <c r="L18">
        <f t="shared" si="11"/>
        <v>3.1738677920871918</v>
      </c>
      <c r="M18">
        <f t="shared" si="12"/>
        <v>6.3064753028772502</v>
      </c>
      <c r="N18">
        <f t="shared" si="18"/>
        <v>60.986475302877253</v>
      </c>
      <c r="O18">
        <f t="shared" si="13"/>
        <v>121.18012642681711</v>
      </c>
      <c r="P18">
        <f t="shared" si="4"/>
        <v>-30.712186808577023</v>
      </c>
      <c r="Q18">
        <f t="shared" si="14"/>
        <v>26.53402370444994</v>
      </c>
      <c r="R18" s="3">
        <f t="shared" si="15"/>
        <v>4.1586944295750712</v>
      </c>
      <c r="S18">
        <f t="shared" si="16"/>
        <v>4.9579954989394004</v>
      </c>
      <c r="T18" s="3">
        <f t="shared" si="19"/>
        <v>-39.030649259658603</v>
      </c>
      <c r="U18">
        <f t="shared" si="17"/>
        <v>-12.496625555208663</v>
      </c>
    </row>
    <row r="19" spans="1:21" x14ac:dyDescent="0.25">
      <c r="A19">
        <v>700</v>
      </c>
      <c r="B19">
        <f t="shared" si="5"/>
        <v>1.4285714285714286E-3</v>
      </c>
      <c r="C19">
        <f t="shared" si="1"/>
        <v>5.1902159446436498</v>
      </c>
      <c r="D19">
        <f t="shared" si="6"/>
        <v>10.312959082006932</v>
      </c>
      <c r="F19">
        <f t="shared" si="2"/>
        <v>1892.1425645440288</v>
      </c>
      <c r="G19">
        <f t="shared" si="7"/>
        <v>3.7596872757489854</v>
      </c>
      <c r="H19">
        <f t="shared" si="8"/>
        <v>6.8896872757489849</v>
      </c>
      <c r="I19">
        <f t="shared" si="3"/>
        <v>4.9534023119915052</v>
      </c>
      <c r="J19">
        <f t="shared" si="9"/>
        <v>5.9680110238807895</v>
      </c>
      <c r="K19">
        <f t="shared" si="10"/>
        <v>4.2907549240641236</v>
      </c>
      <c r="L19">
        <f t="shared" si="11"/>
        <v>3.9569789199633476</v>
      </c>
      <c r="M19">
        <f t="shared" si="12"/>
        <v>7.8625171139671721</v>
      </c>
      <c r="N19">
        <f t="shared" si="18"/>
        <v>62.542517113967172</v>
      </c>
      <c r="O19">
        <f t="shared" si="13"/>
        <v>124.27198150545277</v>
      </c>
      <c r="P19">
        <f t="shared" si="4"/>
        <v>-36.890074704028031</v>
      </c>
      <c r="Q19">
        <f t="shared" si="14"/>
        <v>27.185096668269633</v>
      </c>
      <c r="R19" s="3">
        <f t="shared" si="15"/>
        <v>4.2895598175056895</v>
      </c>
      <c r="S19">
        <f t="shared" si="16"/>
        <v>5.9663487501686632</v>
      </c>
      <c r="T19" s="3">
        <f t="shared" si="19"/>
        <v>-39.681612012271898</v>
      </c>
      <c r="U19">
        <f t="shared" si="17"/>
        <v>-12.496515344002265</v>
      </c>
    </row>
    <row r="20" spans="1:21" x14ac:dyDescent="0.25">
      <c r="A20">
        <v>800</v>
      </c>
      <c r="B20">
        <f t="shared" si="5"/>
        <v>1.25E-3</v>
      </c>
      <c r="C20">
        <f t="shared" si="1"/>
        <v>5.380233019261718</v>
      </c>
      <c r="D20">
        <f t="shared" si="6"/>
        <v>10.690523009273035</v>
      </c>
      <c r="F20">
        <f t="shared" si="2"/>
        <v>2420.9113719414481</v>
      </c>
      <c r="G20">
        <f t="shared" si="7"/>
        <v>4.810350896047658</v>
      </c>
      <c r="H20">
        <f t="shared" si="8"/>
        <v>7.9403508960476579</v>
      </c>
      <c r="I20">
        <f t="shared" si="3"/>
        <v>4.9951880322393416</v>
      </c>
      <c r="J20">
        <f t="shared" si="9"/>
        <v>7.0186746441794625</v>
      </c>
      <c r="K20">
        <f t="shared" si="10"/>
        <v>4.4153715678028824</v>
      </c>
      <c r="L20">
        <f t="shared" si="11"/>
        <v>4.6627688188360601</v>
      </c>
      <c r="M20">
        <f t="shared" si="12"/>
        <v>9.2649216430272521</v>
      </c>
      <c r="N20">
        <f t="shared" si="18"/>
        <v>63.94492164302725</v>
      </c>
      <c r="O20">
        <f t="shared" si="13"/>
        <v>127.05855930469515</v>
      </c>
      <c r="P20">
        <f t="shared" si="4"/>
        <v>-43.215586418374144</v>
      </c>
      <c r="Q20">
        <f t="shared" si="14"/>
        <v>27.766269923403588</v>
      </c>
      <c r="R20" s="3">
        <f t="shared" si="15"/>
        <v>4.4141746466864786</v>
      </c>
      <c r="S20">
        <f t="shared" si="16"/>
        <v>7.0167720183728273</v>
      </c>
      <c r="T20" s="3">
        <f t="shared" si="19"/>
        <v>-40.262616344649956</v>
      </c>
      <c r="U20">
        <f t="shared" si="17"/>
        <v>-12.496346421246368</v>
      </c>
    </row>
    <row r="21" spans="1:21" x14ac:dyDescent="0.25">
      <c r="A21">
        <v>900</v>
      </c>
      <c r="B21">
        <f t="shared" si="5"/>
        <v>1.1111111111111111E-3</v>
      </c>
      <c r="C21">
        <f t="shared" si="1"/>
        <v>5.5411206676930256</v>
      </c>
      <c r="D21">
        <f t="shared" si="6"/>
        <v>11.010206766706043</v>
      </c>
      <c r="F21">
        <f t="shared" si="2"/>
        <v>2967.2157973181511</v>
      </c>
      <c r="G21">
        <f t="shared" si="7"/>
        <v>5.8958577892711661</v>
      </c>
      <c r="H21">
        <f t="shared" si="8"/>
        <v>9.025857789271166</v>
      </c>
      <c r="I21">
        <f t="shared" si="3"/>
        <v>5.0471720568535288</v>
      </c>
      <c r="J21">
        <f t="shared" si="9"/>
        <v>8.1041815374029706</v>
      </c>
      <c r="K21">
        <f t="shared" si="10"/>
        <v>4.5317796440211211</v>
      </c>
      <c r="L21">
        <f t="shared" si="11"/>
        <v>5.3060367145082683</v>
      </c>
      <c r="M21">
        <f t="shared" si="12"/>
        <v>10.54309495172793</v>
      </c>
      <c r="N21">
        <f t="shared" si="18"/>
        <v>65.22309495172793</v>
      </c>
      <c r="O21">
        <f t="shared" si="13"/>
        <v>129.59828966908341</v>
      </c>
      <c r="P21">
        <f t="shared" si="4"/>
        <v>-49.674927667283974</v>
      </c>
      <c r="Q21">
        <f t="shared" si="14"/>
        <v>28.293129742857559</v>
      </c>
      <c r="R21" s="3">
        <f t="shared" si="15"/>
        <v>4.5311177757785073</v>
      </c>
      <c r="S21">
        <f t="shared" si="16"/>
        <v>8.1029979184247054</v>
      </c>
      <c r="T21" s="3">
        <f t="shared" si="19"/>
        <v>-40.789363144781333</v>
      </c>
      <c r="U21">
        <f t="shared" si="17"/>
        <v>-12.496233401923774</v>
      </c>
    </row>
    <row r="22" spans="1:21" x14ac:dyDescent="0.25">
      <c r="A22">
        <v>1000</v>
      </c>
      <c r="B22">
        <f t="shared" si="5"/>
        <v>1E-3</v>
      </c>
      <c r="C22">
        <f t="shared" si="1"/>
        <v>5.6751086631182321</v>
      </c>
      <c r="D22">
        <f t="shared" si="6"/>
        <v>11.276440913615929</v>
      </c>
      <c r="F22">
        <f t="shared" si="2"/>
        <v>3528.2364601745203</v>
      </c>
      <c r="G22">
        <f t="shared" si="7"/>
        <v>7.0106058463667722</v>
      </c>
      <c r="H22">
        <f t="shared" si="8"/>
        <v>10.140605846366771</v>
      </c>
      <c r="I22">
        <f t="shared" si="3"/>
        <v>5.1034755140245451</v>
      </c>
      <c r="J22">
        <f t="shared" si="9"/>
        <v>9.2189295944985759</v>
      </c>
      <c r="K22">
        <f t="shared" si="10"/>
        <v>4.639622342475378</v>
      </c>
      <c r="L22">
        <f t="shared" si="11"/>
        <v>5.8970070384360307</v>
      </c>
      <c r="M22">
        <f t="shared" si="12"/>
        <v>11.717352985372393</v>
      </c>
      <c r="N22">
        <f t="shared" si="18"/>
        <v>66.397352985372393</v>
      </c>
      <c r="O22">
        <f t="shared" si="13"/>
        <v>131.93154038193495</v>
      </c>
      <c r="P22">
        <f t="shared" si="4"/>
        <v>-56.256747139005626</v>
      </c>
      <c r="Q22">
        <f t="shared" si="14"/>
        <v>28.776257368331063</v>
      </c>
      <c r="R22" s="3">
        <f t="shared" si="15"/>
        <v>4.6396800855781661</v>
      </c>
      <c r="S22">
        <f t="shared" si="16"/>
        <v>9.2190443300438165</v>
      </c>
      <c r="T22" s="3">
        <f t="shared" si="19"/>
        <v>-41.272457386349039</v>
      </c>
      <c r="U22">
        <f t="shared" si="17"/>
        <v>-12.496200018017976</v>
      </c>
    </row>
    <row r="23" spans="1:21" x14ac:dyDescent="0.25">
      <c r="A23">
        <v>1100</v>
      </c>
      <c r="B23">
        <f t="shared" si="5"/>
        <v>9.0909090909090909E-4</v>
      </c>
      <c r="C23">
        <f t="shared" si="1"/>
        <v>5.7865779635147643</v>
      </c>
      <c r="D23">
        <f t="shared" si="6"/>
        <v>11.497930413503838</v>
      </c>
      <c r="F23">
        <f t="shared" si="2"/>
        <v>4101.4845165688448</v>
      </c>
      <c r="G23">
        <f t="shared" si="7"/>
        <v>8.1496497344222956</v>
      </c>
      <c r="H23">
        <f t="shared" si="8"/>
        <v>11.279649734422296</v>
      </c>
      <c r="I23">
        <f t="shared" si="3"/>
        <v>5.1606577912898821</v>
      </c>
      <c r="J23">
        <f t="shared" si="9"/>
        <v>10.357973482554101</v>
      </c>
      <c r="K23">
        <f t="shared" si="10"/>
        <v>4.738973089881549</v>
      </c>
      <c r="L23">
        <f t="shared" si="11"/>
        <v>6.4432864570374191</v>
      </c>
      <c r="M23">
        <f t="shared" si="12"/>
        <v>12.802810190133352</v>
      </c>
      <c r="N23">
        <f t="shared" si="18"/>
        <v>67.48281019013335</v>
      </c>
      <c r="O23">
        <f t="shared" si="13"/>
        <v>134.08834384779496</v>
      </c>
      <c r="P23">
        <f t="shared" si="4"/>
        <v>-62.95144147472439</v>
      </c>
      <c r="Q23">
        <f t="shared" si="14"/>
        <v>29.223186039526279</v>
      </c>
      <c r="R23" s="3">
        <f t="shared" si="15"/>
        <v>4.739803490877132</v>
      </c>
      <c r="S23">
        <f t="shared" si="16"/>
        <v>10.359788490010146</v>
      </c>
      <c r="T23" s="3">
        <f t="shared" si="19"/>
        <v>-41.719427798064444</v>
      </c>
      <c r="U23">
        <f t="shared" si="17"/>
        <v>-12.496241758538165</v>
      </c>
    </row>
    <row r="24" spans="1:21" x14ac:dyDescent="0.25">
      <c r="A24">
        <v>1200</v>
      </c>
      <c r="B24">
        <f t="shared" si="5"/>
        <v>8.3333333333333339E-4</v>
      </c>
      <c r="C24">
        <f t="shared" si="1"/>
        <v>5.8820607116568135</v>
      </c>
      <c r="D24">
        <f t="shared" si="6"/>
        <v>11.687654634062088</v>
      </c>
      <c r="F24">
        <f t="shared" si="2"/>
        <v>4685.0167775969949</v>
      </c>
      <c r="G24">
        <f t="shared" si="7"/>
        <v>9.3091283370852285</v>
      </c>
      <c r="H24">
        <f t="shared" si="8"/>
        <v>12.439128337085229</v>
      </c>
      <c r="I24">
        <f t="shared" si="3"/>
        <v>5.2168798595391834</v>
      </c>
      <c r="J24">
        <f t="shared" si="9"/>
        <v>11.517452085217034</v>
      </c>
      <c r="K24">
        <f t="shared" si="10"/>
        <v>4.830335549914877</v>
      </c>
      <c r="L24">
        <f t="shared" si="11"/>
        <v>6.9509657478544584</v>
      </c>
      <c r="M24">
        <f t="shared" si="12"/>
        <v>13.81156894098681</v>
      </c>
      <c r="N24">
        <f t="shared" si="18"/>
        <v>68.491568940986809</v>
      </c>
      <c r="O24">
        <f t="shared" si="13"/>
        <v>136.0927474857408</v>
      </c>
      <c r="P24">
        <f t="shared" si="4"/>
        <v>-69.750754392098941</v>
      </c>
      <c r="Q24">
        <f t="shared" si="14"/>
        <v>29.63950287030999</v>
      </c>
      <c r="R24" s="3">
        <f t="shared" si="15"/>
        <v>4.8318325433238671</v>
      </c>
      <c r="S24">
        <f t="shared" si="16"/>
        <v>11.521021516301429</v>
      </c>
      <c r="T24" s="3">
        <f t="shared" si="19"/>
        <v>-42.135847221552787</v>
      </c>
      <c r="U24">
        <f t="shared" si="17"/>
        <v>-12.496344351242797</v>
      </c>
    </row>
    <row r="25" spans="1:21" x14ac:dyDescent="0.25">
      <c r="A25">
        <v>1300</v>
      </c>
      <c r="B25">
        <f t="shared" si="5"/>
        <v>7.6923076923076923E-4</v>
      </c>
      <c r="C25">
        <f t="shared" si="1"/>
        <v>5.9702402351153347</v>
      </c>
      <c r="D25">
        <f t="shared" si="6"/>
        <v>11.86286734717417</v>
      </c>
      <c r="F25">
        <f t="shared" si="2"/>
        <v>5277.650827872093</v>
      </c>
      <c r="G25">
        <f t="shared" si="7"/>
        <v>10.486692194981849</v>
      </c>
      <c r="H25">
        <f t="shared" si="8"/>
        <v>13.616692194981848</v>
      </c>
      <c r="I25">
        <f t="shared" si="3"/>
        <v>5.2714537551708602</v>
      </c>
      <c r="J25">
        <f t="shared" si="9"/>
        <v>12.695015943113653</v>
      </c>
      <c r="K25">
        <f t="shared" si="10"/>
        <v>4.9146436232099617</v>
      </c>
      <c r="L25">
        <f t="shared" si="11"/>
        <v>7.4252791071146156</v>
      </c>
      <c r="M25">
        <f t="shared" si="12"/>
        <v>14.754029585836742</v>
      </c>
      <c r="N25">
        <f t="shared" si="18"/>
        <v>69.43402958583674</v>
      </c>
      <c r="O25">
        <f t="shared" si="13"/>
        <v>137.96541678705762</v>
      </c>
      <c r="P25">
        <f t="shared" si="4"/>
        <v>-76.647546266605914</v>
      </c>
      <c r="Q25">
        <f t="shared" si="14"/>
        <v>30.02950815627506</v>
      </c>
      <c r="R25" s="3">
        <f t="shared" si="15"/>
        <v>4.9163165949626508</v>
      </c>
      <c r="S25">
        <f t="shared" si="16"/>
        <v>12.699337396448025</v>
      </c>
      <c r="T25" s="3">
        <f t="shared" si="19"/>
        <v>-42.525984512978731</v>
      </c>
      <c r="U25">
        <f t="shared" si="17"/>
        <v>-12.496476356703671</v>
      </c>
    </row>
    <row r="26" spans="1:21" x14ac:dyDescent="0.25">
      <c r="A26">
        <v>1400</v>
      </c>
      <c r="B26">
        <f t="shared" si="5"/>
        <v>7.1428571428571429E-4</v>
      </c>
      <c r="C26">
        <f t="shared" si="1"/>
        <v>6.0619510462580513</v>
      </c>
      <c r="D26">
        <f t="shared" si="6"/>
        <v>12.045096728914748</v>
      </c>
      <c r="F26">
        <f t="shared" si="2"/>
        <v>5879.1801440042045</v>
      </c>
      <c r="G26">
        <f t="shared" si="7"/>
        <v>11.681930946136355</v>
      </c>
      <c r="H26">
        <f t="shared" si="8"/>
        <v>14.811930946136354</v>
      </c>
      <c r="I26">
        <f t="shared" si="3"/>
        <v>5.3245851413244498</v>
      </c>
      <c r="J26">
        <f t="shared" si="9"/>
        <v>13.890254694268158</v>
      </c>
      <c r="K26">
        <f t="shared" si="10"/>
        <v>4.9932614473607586</v>
      </c>
      <c r="L26">
        <f t="shared" si="11"/>
        <v>7.8710184260221032</v>
      </c>
      <c r="M26">
        <f t="shared" si="12"/>
        <v>15.63971361250592</v>
      </c>
      <c r="N26">
        <f t="shared" si="18"/>
        <v>70.319713612505922</v>
      </c>
      <c r="O26">
        <f t="shared" si="13"/>
        <v>139.72527094804929</v>
      </c>
      <c r="P26">
        <f t="shared" si="4"/>
        <v>-83.635668111371928</v>
      </c>
      <c r="Q26">
        <f t="shared" si="14"/>
        <v>30.396629651031748</v>
      </c>
      <c r="R26" s="3">
        <f t="shared" si="15"/>
        <v>4.9938849361541955</v>
      </c>
      <c r="S26">
        <f t="shared" si="16"/>
        <v>13.891989115393741</v>
      </c>
      <c r="T26" s="3">
        <f t="shared" si="19"/>
        <v>-42.89320220445731</v>
      </c>
      <c r="U26">
        <f t="shared" si="17"/>
        <v>-12.496572553425562</v>
      </c>
    </row>
    <row r="27" spans="1:21" x14ac:dyDescent="0.25">
      <c r="A27">
        <v>1500</v>
      </c>
      <c r="B27">
        <f t="shared" si="5"/>
        <v>6.6666666666666664E-4</v>
      </c>
      <c r="C27">
        <f t="shared" si="1"/>
        <v>6.1701788422494497</v>
      </c>
      <c r="D27">
        <f t="shared" si="6"/>
        <v>12.260145359549657</v>
      </c>
      <c r="F27">
        <f t="shared" si="2"/>
        <v>6490.5892130799975</v>
      </c>
      <c r="G27">
        <f t="shared" si="7"/>
        <v>12.896800766389955</v>
      </c>
      <c r="H27">
        <f t="shared" si="8"/>
        <v>16.026800766389954</v>
      </c>
      <c r="I27">
        <f t="shared" si="3"/>
        <v>5.377218844620014</v>
      </c>
      <c r="J27">
        <f t="shared" si="9"/>
        <v>15.105124514521759</v>
      </c>
      <c r="K27">
        <f t="shared" si="10"/>
        <v>5.0679833969205692</v>
      </c>
      <c r="L27">
        <f t="shared" si="11"/>
        <v>8.292804293846233</v>
      </c>
      <c r="M27">
        <f t="shared" si="12"/>
        <v>16.477802131872465</v>
      </c>
      <c r="N27">
        <f t="shared" si="18"/>
        <v>71.157802131872472</v>
      </c>
      <c r="O27">
        <f t="shared" si="13"/>
        <v>141.39055283603062</v>
      </c>
      <c r="P27">
        <f t="shared" si="4"/>
        <v>-90.709902431418755</v>
      </c>
      <c r="Q27">
        <f t="shared" si="14"/>
        <v>30.743693569296074</v>
      </c>
      <c r="R27" s="3">
        <f t="shared" si="15"/>
        <v>5.0651756708933009</v>
      </c>
      <c r="S27">
        <f t="shared" si="16"/>
        <v>15.096756087097484</v>
      </c>
      <c r="T27" s="3">
        <f t="shared" si="19"/>
        <v>-43.240209962114584</v>
      </c>
      <c r="U27">
        <f t="shared" si="17"/>
        <v>-12.49651639281851</v>
      </c>
    </row>
    <row r="28" spans="1:21" x14ac:dyDescent="0.25">
      <c r="A28">
        <v>1600</v>
      </c>
      <c r="B28">
        <f t="shared" si="5"/>
        <v>6.2500000000000001E-4</v>
      </c>
      <c r="C28">
        <f t="shared" si="1"/>
        <v>6.3100605050507754</v>
      </c>
      <c r="D28">
        <f t="shared" si="6"/>
        <v>12.538090223535891</v>
      </c>
      <c r="F28">
        <f t="shared" si="2"/>
        <v>7114.268651142429</v>
      </c>
      <c r="G28">
        <f t="shared" si="7"/>
        <v>14.136051809820007</v>
      </c>
      <c r="H28">
        <f t="shared" si="8"/>
        <v>17.266051809820006</v>
      </c>
      <c r="I28">
        <f t="shared" si="3"/>
        <v>5.4309423156202827</v>
      </c>
      <c r="J28">
        <f t="shared" si="9"/>
        <v>16.34437555795181</v>
      </c>
      <c r="K28">
        <f t="shared" si="10"/>
        <v>5.1410340834020545</v>
      </c>
      <c r="L28">
        <f t="shared" si="11"/>
        <v>8.6952693597823068</v>
      </c>
      <c r="M28">
        <f t="shared" si="12"/>
        <v>17.277500217887443</v>
      </c>
      <c r="N28">
        <f t="shared" si="18"/>
        <v>71.957500217887443</v>
      </c>
      <c r="O28">
        <f t="shared" si="13"/>
        <v>142.97955293294237</v>
      </c>
      <c r="P28">
        <f t="shared" si="4"/>
        <v>-97.865948538799898</v>
      </c>
      <c r="Q28">
        <f t="shared" si="14"/>
        <v>31.073107948750657</v>
      </c>
      <c r="R28" s="3">
        <f t="shared" si="15"/>
        <v>5.1307983723032766</v>
      </c>
      <c r="S28">
        <f t="shared" si="16"/>
        <v>16.31183418522658</v>
      </c>
      <c r="T28" s="3">
        <f t="shared" si="19"/>
        <v>-43.569232646652495</v>
      </c>
      <c r="U28">
        <f t="shared" si="17"/>
        <v>-12.496124697901838</v>
      </c>
    </row>
    <row r="29" spans="1:21" x14ac:dyDescent="0.25">
      <c r="A29">
        <v>1700</v>
      </c>
      <c r="B29">
        <f t="shared" si="5"/>
        <v>5.8823529411764701E-4</v>
      </c>
      <c r="C29">
        <f t="shared" si="1"/>
        <v>6.4988841014200514</v>
      </c>
      <c r="D29">
        <f t="shared" si="6"/>
        <v>12.913282709521642</v>
      </c>
      <c r="F29">
        <f t="shared" si="2"/>
        <v>7754.2303216704204</v>
      </c>
      <c r="G29">
        <f t="shared" si="7"/>
        <v>15.407655649159127</v>
      </c>
      <c r="H29">
        <f t="shared" si="8"/>
        <v>18.537655649159127</v>
      </c>
      <c r="I29">
        <f t="shared" si="3"/>
        <v>5.4879231620708504</v>
      </c>
      <c r="J29">
        <f t="shared" si="9"/>
        <v>17.615979397290932</v>
      </c>
      <c r="K29">
        <f t="shared" si="10"/>
        <v>5.2150683552772232</v>
      </c>
      <c r="L29">
        <f t="shared" si="11"/>
        <v>9.0831860084589628</v>
      </c>
      <c r="M29">
        <f t="shared" si="12"/>
        <v>18.048290598807959</v>
      </c>
      <c r="N29">
        <f t="shared" si="18"/>
        <v>72.728290598807959</v>
      </c>
      <c r="O29">
        <f t="shared" si="13"/>
        <v>144.51111341983142</v>
      </c>
      <c r="P29">
        <f t="shared" si="4"/>
        <v>-105.10043836881439</v>
      </c>
      <c r="Q29">
        <f t="shared" si="14"/>
        <v>31.386990325552144</v>
      </c>
      <c r="R29" s="3">
        <f t="shared" si="15"/>
        <v>5.1913165861797879</v>
      </c>
      <c r="S29">
        <f t="shared" si="16"/>
        <v>17.535748296456706</v>
      </c>
      <c r="T29" s="3">
        <f t="shared" si="19"/>
        <v>-43.88212571722795</v>
      </c>
      <c r="U29">
        <f t="shared" si="17"/>
        <v>-12.495135391675806</v>
      </c>
    </row>
    <row r="30" spans="1:21" x14ac:dyDescent="0.25">
      <c r="A30">
        <v>1800</v>
      </c>
      <c r="B30">
        <f t="shared" si="5"/>
        <v>5.5555555555555556E-4</v>
      </c>
      <c r="C30">
        <f t="shared" si="1"/>
        <v>6.75608888291206</v>
      </c>
      <c r="D30">
        <f t="shared" si="6"/>
        <v>13.424348610346264</v>
      </c>
      <c r="F30">
        <f t="shared" si="2"/>
        <v>8416.3224540585343</v>
      </c>
      <c r="G30">
        <f t="shared" si="7"/>
        <v>16.723232716214309</v>
      </c>
      <c r="H30">
        <f t="shared" si="8"/>
        <v>19.853232716214308</v>
      </c>
      <c r="I30">
        <f t="shared" si="3"/>
        <v>5.5508675043936444</v>
      </c>
      <c r="J30">
        <f t="shared" si="9"/>
        <v>18.931556464346112</v>
      </c>
      <c r="K30">
        <f t="shared" si="10"/>
        <v>5.2931712979774401</v>
      </c>
      <c r="L30">
        <f t="shared" si="11"/>
        <v>9.4615574862993981</v>
      </c>
      <c r="M30">
        <f t="shared" si="12"/>
        <v>18.800114725276906</v>
      </c>
      <c r="N30">
        <f t="shared" si="18"/>
        <v>73.480114725276906</v>
      </c>
      <c r="O30">
        <f t="shared" si="13"/>
        <v>146.00498795912523</v>
      </c>
      <c r="P30">
        <f t="shared" si="4"/>
        <v>-112.41097378928413</v>
      </c>
      <c r="Q30">
        <f t="shared" si="14"/>
        <v>31.687258860692367</v>
      </c>
      <c r="R30" s="3">
        <f t="shared" si="15"/>
        <v>5.2472415106395633</v>
      </c>
      <c r="S30">
        <f t="shared" si="16"/>
        <v>18.767283986953462</v>
      </c>
      <c r="T30" s="3">
        <f t="shared" si="19"/>
        <v>-44.180456945250597</v>
      </c>
      <c r="U30">
        <f t="shared" si="17"/>
        <v>-12.49319808455823</v>
      </c>
    </row>
    <row r="31" spans="1:21" x14ac:dyDescent="0.25">
      <c r="A31">
        <v>1900</v>
      </c>
      <c r="B31">
        <f t="shared" si="5"/>
        <v>5.263157894736842E-4</v>
      </c>
      <c r="C31">
        <f t="shared" si="1"/>
        <v>7.1032652858783436</v>
      </c>
      <c r="D31">
        <f t="shared" si="6"/>
        <v>14.11418812304027</v>
      </c>
      <c r="F31">
        <f t="shared" si="2"/>
        <v>9108.4447620966457</v>
      </c>
      <c r="G31">
        <f t="shared" si="7"/>
        <v>18.098479742286035</v>
      </c>
      <c r="H31">
        <f t="shared" si="8"/>
        <v>21.228479742286034</v>
      </c>
      <c r="I31">
        <f t="shared" si="3"/>
        <v>5.6229914820771949</v>
      </c>
      <c r="J31">
        <f t="shared" si="9"/>
        <v>20.306803490417838</v>
      </c>
      <c r="K31">
        <f t="shared" si="10"/>
        <v>5.378858233893423</v>
      </c>
      <c r="L31">
        <f t="shared" si="11"/>
        <v>9.8356843570363885</v>
      </c>
      <c r="M31">
        <f t="shared" si="12"/>
        <v>19.543504817431305</v>
      </c>
      <c r="N31">
        <f t="shared" si="18"/>
        <v>74.223504817431305</v>
      </c>
      <c r="O31">
        <f t="shared" si="13"/>
        <v>147.48210407223601</v>
      </c>
      <c r="P31">
        <f t="shared" si="4"/>
        <v>-119.79617941083345</v>
      </c>
      <c r="Q31">
        <f t="shared" si="14"/>
        <v>31.975698795513374</v>
      </c>
      <c r="R31" s="3">
        <f t="shared" si="15"/>
        <v>5.2990317097503992</v>
      </c>
      <c r="S31">
        <f t="shared" si="16"/>
        <v>20.005434413820684</v>
      </c>
      <c r="T31" s="3">
        <f t="shared" si="19"/>
        <v>-44.465565842410534</v>
      </c>
      <c r="U31">
        <f t="shared" si="17"/>
        <v>-12.48986704689716</v>
      </c>
    </row>
    <row r="32" spans="1:21" x14ac:dyDescent="0.25">
      <c r="A32">
        <v>2000</v>
      </c>
      <c r="B32">
        <f t="shared" si="5"/>
        <v>5.0000000000000001E-4</v>
      </c>
      <c r="C32">
        <f t="shared" si="1"/>
        <v>7.5641549314672147</v>
      </c>
      <c r="D32">
        <f t="shared" si="6"/>
        <v>15.029975848825357</v>
      </c>
      <c r="F32">
        <f t="shared" si="2"/>
        <v>9840.7635624496252</v>
      </c>
      <c r="G32">
        <f t="shared" si="7"/>
        <v>19.553597198587404</v>
      </c>
      <c r="H32">
        <f t="shared" si="8"/>
        <v>22.683597198587403</v>
      </c>
      <c r="I32">
        <f t="shared" si="3"/>
        <v>5.7080013081498242</v>
      </c>
      <c r="J32">
        <f t="shared" si="9"/>
        <v>21.761920946719208</v>
      </c>
      <c r="K32">
        <f t="shared" si="10"/>
        <v>5.4760747223752402</v>
      </c>
      <c r="L32">
        <f t="shared" si="11"/>
        <v>10.21121389137868</v>
      </c>
      <c r="M32">
        <f t="shared" si="12"/>
        <v>20.289682002169439</v>
      </c>
      <c r="N32">
        <f t="shared" si="18"/>
        <v>74.969682002169435</v>
      </c>
      <c r="O32">
        <f t="shared" si="13"/>
        <v>148.96475813831069</v>
      </c>
      <c r="P32">
        <f t="shared" si="4"/>
        <v>-127.25576680575146</v>
      </c>
      <c r="Q32">
        <f t="shared" si="14"/>
        <v>32.254011841373838</v>
      </c>
      <c r="R32" s="3">
        <f t="shared" si="15"/>
        <v>5.3470958916798574</v>
      </c>
      <c r="S32">
        <f t="shared" si="16"/>
        <v>21.249359073535754</v>
      </c>
      <c r="T32" s="3">
        <f t="shared" si="19"/>
        <v>-44.738607900143421</v>
      </c>
      <c r="U32">
        <f t="shared" si="17"/>
        <v>-12.484596058769583</v>
      </c>
    </row>
    <row r="33" spans="21:21" x14ac:dyDescent="0.25">
      <c r="U33">
        <f>AVERAGE(U18:U27)</f>
        <v>-12.496407215312775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G1" workbookViewId="0">
      <selection activeCell="T13" sqref="T13"/>
    </sheetView>
  </sheetViews>
  <sheetFormatPr defaultRowHeight="15" x14ac:dyDescent="0.25"/>
  <cols>
    <col min="2" max="2" width="12.7109375" bestFit="1" customWidth="1"/>
    <col min="6" max="6" width="12.7109375" bestFit="1" customWidth="1"/>
    <col min="11" max="12" width="12" bestFit="1" customWidth="1"/>
    <col min="16" max="16" width="12" bestFit="1" customWidth="1"/>
    <col min="17" max="17" width="14.28515625" bestFit="1" customWidth="1"/>
    <col min="18" max="18" width="19.42578125" bestFit="1" customWidth="1"/>
    <col min="19" max="19" width="10.42578125" bestFit="1" customWidth="1"/>
    <col min="20" max="20" width="12.7109375" bestFit="1" customWidth="1"/>
    <col min="21" max="21" width="14.42578125" bestFit="1" customWidth="1"/>
  </cols>
  <sheetData>
    <row r="1" spans="1:21" x14ac:dyDescent="0.25">
      <c r="C1" t="s">
        <v>2</v>
      </c>
      <c r="D1" t="s">
        <v>4</v>
      </c>
      <c r="E1" t="s">
        <v>5</v>
      </c>
      <c r="F1" t="s">
        <v>7</v>
      </c>
      <c r="N1" t="s">
        <v>10</v>
      </c>
    </row>
    <row r="2" spans="1:21" x14ac:dyDescent="0.25">
      <c r="B2" t="s">
        <v>0</v>
      </c>
      <c r="C2" t="s">
        <v>3</v>
      </c>
      <c r="D2" t="s">
        <v>3</v>
      </c>
      <c r="E2" t="s">
        <v>6</v>
      </c>
      <c r="F2" t="s">
        <v>6</v>
      </c>
      <c r="N2" t="s">
        <v>9</v>
      </c>
      <c r="O2" t="s">
        <v>7</v>
      </c>
      <c r="P2" t="s">
        <v>11</v>
      </c>
    </row>
    <row r="3" spans="1:21" x14ac:dyDescent="0.25">
      <c r="B3" t="s">
        <v>45</v>
      </c>
      <c r="C3">
        <v>9.2100000000000009</v>
      </c>
      <c r="D3">
        <f>H14</f>
        <v>7.1526257210111481</v>
      </c>
      <c r="E3">
        <v>43.96</v>
      </c>
      <c r="F3">
        <v>300</v>
      </c>
      <c r="G3">
        <v>400</v>
      </c>
      <c r="H3">
        <v>500</v>
      </c>
      <c r="I3">
        <v>600</v>
      </c>
      <c r="J3">
        <v>800</v>
      </c>
      <c r="K3">
        <v>1000</v>
      </c>
      <c r="L3">
        <v>1500</v>
      </c>
      <c r="N3">
        <f>F3</f>
        <v>300</v>
      </c>
      <c r="O3">
        <f>F4</f>
        <v>6.95</v>
      </c>
      <c r="P3">
        <f>O3/$C$6</f>
        <v>3.4977352793155512</v>
      </c>
      <c r="Q3" t="s">
        <v>30</v>
      </c>
      <c r="R3">
        <f>INDEX(LINEST($P$3:$P$9,$N$3:$N$9^{1,2,3,4}),1,5)</f>
        <v>3.4243944046715029</v>
      </c>
      <c r="S3" t="s">
        <v>23</v>
      </c>
      <c r="T3" s="2">
        <f>INDEX(LINEST($K$15:$K$27,$B$15:$B$27^{1,2,3,4}),1,5)</f>
        <v>4.0971198816634065</v>
      </c>
    </row>
    <row r="4" spans="1:21" x14ac:dyDescent="0.25">
      <c r="F4">
        <v>6.95</v>
      </c>
      <c r="G4">
        <v>6.96</v>
      </c>
      <c r="H4">
        <v>6.96</v>
      </c>
      <c r="I4">
        <v>6.98</v>
      </c>
      <c r="J4">
        <v>7.07</v>
      </c>
      <c r="K4">
        <v>7.24</v>
      </c>
      <c r="L4">
        <v>7.73</v>
      </c>
      <c r="N4">
        <f>G3</f>
        <v>400</v>
      </c>
      <c r="O4">
        <f>G4</f>
        <v>6.96</v>
      </c>
      <c r="P4">
        <f t="shared" ref="P4:P9" si="0">O4/$C$6</f>
        <v>3.5027679919476595</v>
      </c>
      <c r="Q4" t="s">
        <v>31</v>
      </c>
      <c r="R4">
        <f>INDEX(LINEST($P$3:$P$9,$N$3:$N$9^{1,2,3,4}),1,4)</f>
        <v>5.8515423222037515E-4</v>
      </c>
      <c r="S4" t="s">
        <v>24</v>
      </c>
      <c r="T4" s="2">
        <f>INDEX(LINEST($K$15:$K$27,$B$15:$B$27^{1,2,3,4}),1,4)</f>
        <v>-1228.2838910305882</v>
      </c>
    </row>
    <row r="5" spans="1:21" x14ac:dyDescent="0.25">
      <c r="N5">
        <f>H3</f>
        <v>500</v>
      </c>
      <c r="O5">
        <f>H4</f>
        <v>6.96</v>
      </c>
      <c r="P5">
        <f t="shared" si="0"/>
        <v>3.5027679919476595</v>
      </c>
      <c r="Q5" t="s">
        <v>32</v>
      </c>
      <c r="R5">
        <f>INDEX(LINEST($P$3:$P$9,$N$3:$N$9^{1,2,3,4}),1,3)</f>
        <v>-1.6382868688246233E-6</v>
      </c>
      <c r="S5" t="s">
        <v>25</v>
      </c>
      <c r="T5" s="2">
        <f>INDEX(LINEST($K$15:$K$27,$B$15:$B$27^{1,2,3,4}),1,3)</f>
        <v>907184.08970737515</v>
      </c>
    </row>
    <row r="6" spans="1:21" x14ac:dyDescent="0.25">
      <c r="B6" t="s">
        <v>8</v>
      </c>
      <c r="C6">
        <v>1.9870000000000001</v>
      </c>
      <c r="N6">
        <f>I3</f>
        <v>600</v>
      </c>
      <c r="O6">
        <f>I4</f>
        <v>6.98</v>
      </c>
      <c r="P6">
        <f t="shared" si="0"/>
        <v>3.5128334172118771</v>
      </c>
      <c r="Q6" t="s">
        <v>33</v>
      </c>
      <c r="R6">
        <f>INDEX(LINEST($P$3:$P$9,$N$3:$N$9^{1,2,3,4}),1,2)</f>
        <v>1.8776202923309452E-9</v>
      </c>
      <c r="S6" t="s">
        <v>26</v>
      </c>
      <c r="T6" s="2">
        <f>INDEX(LINEST($K$15:$K$27,$B$15:$B$27^{1,2,3,4}),1,2)</f>
        <v>-288441878.90161097</v>
      </c>
    </row>
    <row r="7" spans="1:21" x14ac:dyDescent="0.25">
      <c r="B7" t="s">
        <v>29</v>
      </c>
      <c r="C7">
        <f>C6/1000</f>
        <v>1.9870000000000001E-3</v>
      </c>
      <c r="N7">
        <f>J3</f>
        <v>800</v>
      </c>
      <c r="O7">
        <f>J4</f>
        <v>7.07</v>
      </c>
      <c r="P7">
        <f t="shared" si="0"/>
        <v>3.5581278309008555</v>
      </c>
      <c r="Q7" t="s">
        <v>34</v>
      </c>
      <c r="R7">
        <f>INDEX(LINEST($P$3:$P$9,$N$3:$N$9^{1,2,3,4}),1,1)</f>
        <v>-6.0497227540355024E-13</v>
      </c>
      <c r="S7" t="s">
        <v>27</v>
      </c>
      <c r="T7" s="2">
        <f>INDEX(LINEST($K$15:$K$27,$B$15:$B$27^{1,2,3,4}),1,1)</f>
        <v>33009888989.780376</v>
      </c>
    </row>
    <row r="8" spans="1:21" x14ac:dyDescent="0.25">
      <c r="N8">
        <f>K3</f>
        <v>1000</v>
      </c>
      <c r="O8">
        <f>K4</f>
        <v>7.24</v>
      </c>
      <c r="P8">
        <f t="shared" si="0"/>
        <v>3.6436839456467034</v>
      </c>
      <c r="Q8" t="s">
        <v>15</v>
      </c>
      <c r="R8">
        <f>(C3/C7)-(R3*298+R4*298^2/2+R5*298^3/3+R6*298^4/4+R7*298^5)</f>
        <v>3600.8483650107892</v>
      </c>
      <c r="S8" t="s">
        <v>28</v>
      </c>
      <c r="T8" s="2">
        <f>U33</f>
        <v>-2.1939038969036169</v>
      </c>
    </row>
    <row r="9" spans="1:21" x14ac:dyDescent="0.25">
      <c r="N9">
        <f>L3</f>
        <v>1500</v>
      </c>
      <c r="O9">
        <f>L4</f>
        <v>7.73</v>
      </c>
      <c r="P9">
        <f t="shared" si="0"/>
        <v>3.8902868646200304</v>
      </c>
      <c r="Q9" t="s">
        <v>21</v>
      </c>
      <c r="R9">
        <f>(E3/C6)-(R3*LN(298)+R4*298+R5/2*298^2+R6/3*298^3+R7/4*298^4)</f>
        <v>2.4977067914927922</v>
      </c>
    </row>
    <row r="13" spans="1:21" x14ac:dyDescent="0.25">
      <c r="A13" t="s">
        <v>9</v>
      </c>
      <c r="B13" t="s">
        <v>37</v>
      </c>
      <c r="C13" t="s">
        <v>11</v>
      </c>
      <c r="D13" t="s">
        <v>7</v>
      </c>
      <c r="F13" t="s">
        <v>35</v>
      </c>
      <c r="G13" t="s">
        <v>12</v>
      </c>
      <c r="H13" t="s">
        <v>13</v>
      </c>
      <c r="I13" t="s">
        <v>14</v>
      </c>
      <c r="J13" t="s">
        <v>16</v>
      </c>
      <c r="K13" t="s">
        <v>17</v>
      </c>
      <c r="L13" t="s">
        <v>36</v>
      </c>
      <c r="M13" t="s">
        <v>18</v>
      </c>
      <c r="N13" t="s">
        <v>19</v>
      </c>
      <c r="O13" t="s">
        <v>20</v>
      </c>
      <c r="P13" s="1" t="s">
        <v>38</v>
      </c>
      <c r="Q13" s="1" t="s">
        <v>39</v>
      </c>
      <c r="R13" t="s">
        <v>41</v>
      </c>
      <c r="S13" s="1" t="s">
        <v>40</v>
      </c>
      <c r="T13" s="1" t="s">
        <v>49</v>
      </c>
      <c r="U13" t="s">
        <v>22</v>
      </c>
    </row>
    <row r="14" spans="1:21" x14ac:dyDescent="0.25">
      <c r="A14">
        <v>0</v>
      </c>
      <c r="B14" t="e">
        <f>1/A14</f>
        <v>#DIV/0!</v>
      </c>
      <c r="C14">
        <f t="shared" ref="C14:C32" si="1">$R$3+$R$4*A14+$R$5*A14^2+$R$6*A14^3+$R$7*A14^4</f>
        <v>3.4243944046715029</v>
      </c>
      <c r="D14">
        <f>C14*$C$6</f>
        <v>6.8042716820822768</v>
      </c>
      <c r="F14">
        <f t="shared" ref="F14:F32" si="2">$R$3*(A14-298)+$R$4/2*(A14^2-298^2)+$R$5/3*(A14^3-298^3)+$R$6/4*(A14^4-298^4)+$R$7/5*(A14^5-298^5)</f>
        <v>-1035.4173522842741</v>
      </c>
      <c r="G14">
        <f>F14*$C$7</f>
        <v>-2.0573742789888527</v>
      </c>
      <c r="H14">
        <f>G14+$C$3</f>
        <v>7.1526257210111481</v>
      </c>
      <c r="I14" t="e">
        <f t="shared" ref="I14:I32" si="3">H14/$C$7/A14</f>
        <v>#DIV/0!</v>
      </c>
      <c r="J14">
        <f>H14-$H$14</f>
        <v>0</v>
      </c>
      <c r="K14" t="e">
        <f>J14/$C$6/A14</f>
        <v>#DIV/0!</v>
      </c>
      <c r="L14" t="e">
        <f>$R$3*(LN(A14)-LN(298))+$R$4*(A14-298)+$R$5/2*(A14^2-298^2)*$R$6/3*(A14^3-298^3)*$R$7/4*(A14^4-298^4)</f>
        <v>#NUM!</v>
      </c>
      <c r="M14" t="e">
        <f>L14*$C$6</f>
        <v>#NUM!</v>
      </c>
      <c r="N14" t="e">
        <f>M14+$E$3</f>
        <v>#NUM!</v>
      </c>
      <c r="O14" t="e">
        <f>N14*$C$6</f>
        <v>#NUM!</v>
      </c>
      <c r="P14" t="e">
        <f t="shared" ref="P14:P32" si="4">H14-A14*N14/1000</f>
        <v>#NUM!</v>
      </c>
      <c r="Q14" t="e">
        <f>-(P14-$H$14)/$C$7/A14</f>
        <v>#NUM!</v>
      </c>
      <c r="R14" s="3" t="e">
        <f>$T$3+$T$4/A14+$T$5/A14^2+$T$6/A14^3+$T$7/A14^4</f>
        <v>#DIV/0!</v>
      </c>
      <c r="S14" t="e">
        <f>R14*$C$7*A14</f>
        <v>#DIV/0!</v>
      </c>
      <c r="T14" s="3" t="e">
        <f>$T$3*(1-LN(A14))+$T$4/A14+$T$5/2/A14^2+$T$6/3/A14^3+$T$7/4/A14^4</f>
        <v>#NUM!</v>
      </c>
      <c r="U14" t="e">
        <f>T14+Q14</f>
        <v>#NUM!</v>
      </c>
    </row>
    <row r="15" spans="1:21" x14ac:dyDescent="0.25">
      <c r="A15">
        <v>300</v>
      </c>
      <c r="B15">
        <f t="shared" ref="B15:B32" si="5">1/A15</f>
        <v>3.3333333333333335E-3</v>
      </c>
      <c r="C15">
        <f t="shared" si="1"/>
        <v>3.4982903286055662</v>
      </c>
      <c r="D15">
        <f t="shared" ref="D15:D32" si="6">C15*$C$6</f>
        <v>6.95110288293926</v>
      </c>
      <c r="F15">
        <f t="shared" si="2"/>
        <v>6.9964923137960655</v>
      </c>
      <c r="G15">
        <f t="shared" ref="G15:G32" si="7">F15*$C$7</f>
        <v>1.3902030227512782E-2</v>
      </c>
      <c r="H15">
        <f t="shared" ref="H15:H32" si="8">G15+$C$3</f>
        <v>9.2239020302275136</v>
      </c>
      <c r="I15">
        <f t="shared" si="3"/>
        <v>15.473749421619717</v>
      </c>
      <c r="J15">
        <f t="shared" ref="J15:J32" si="9">H15-$H$14</f>
        <v>2.0712763092163655</v>
      </c>
      <c r="K15">
        <f t="shared" ref="K15:K32" si="10">J15/$C$7/A15</f>
        <v>3.4747128153269009</v>
      </c>
      <c r="L15">
        <f t="shared" ref="L15:L32" si="11">$R$3*(LN(A15)-LN(298))+$R$4*(A15-298)+$R$5/2*(A15^2-298^2)+$R$6/3*(A15^3-298^3)+$R$7/4*(A15^4-298^4)</f>
        <v>2.3399726761284125E-2</v>
      </c>
      <c r="M15">
        <f t="shared" ref="M15:M32" si="12">L15*$C$6</f>
        <v>4.6495257074671559E-2</v>
      </c>
      <c r="N15">
        <f>M15+$E$3</f>
        <v>44.006495257074675</v>
      </c>
      <c r="O15">
        <f t="shared" ref="O15:O32" si="13">N15*$C$6</f>
        <v>87.440906075807391</v>
      </c>
      <c r="P15">
        <f t="shared" si="4"/>
        <v>-3.9780465468948893</v>
      </c>
      <c r="Q15">
        <f t="shared" ref="Q15:Q32" si="14">-(P15-$H$14)/$C$7/A15</f>
        <v>18.672491642184259</v>
      </c>
      <c r="R15" s="3">
        <f t="shared" ref="R15:R32" si="15">$T$3+$T$4/A15+$T$5/A15^2+$T$6/A15^3+$T$7/A15^4</f>
        <v>3.4749258489640198</v>
      </c>
      <c r="S15">
        <f t="shared" ref="S15:S32" si="16">R15*$C$7*A15</f>
        <v>2.0714032985674522</v>
      </c>
      <c r="T15" s="2">
        <f>$T$3*(1-LN(A15))+$T$4/A15+$T$5/2/A15^2+$T$6/3/A15^3+$T$7/4/A15^4</f>
        <v>-20.868515839601717</v>
      </c>
      <c r="U15">
        <f t="shared" ref="U15:U32" si="17">T15+Q15</f>
        <v>-2.1960241974174579</v>
      </c>
    </row>
    <row r="16" spans="1:21" x14ac:dyDescent="0.25">
      <c r="A16">
        <v>400</v>
      </c>
      <c r="B16">
        <f t="shared" si="5"/>
        <v>2.5000000000000001E-3</v>
      </c>
      <c r="C16">
        <f t="shared" si="1"/>
        <v>3.5010106070065632</v>
      </c>
      <c r="D16">
        <f t="shared" si="6"/>
        <v>6.9565080761220415</v>
      </c>
      <c r="F16">
        <f t="shared" si="2"/>
        <v>356.98041494459005</v>
      </c>
      <c r="G16">
        <f t="shared" si="7"/>
        <v>0.70932008449490047</v>
      </c>
      <c r="H16">
        <f t="shared" si="8"/>
        <v>9.9193200844949008</v>
      </c>
      <c r="I16">
        <f t="shared" si="3"/>
        <v>12.480271872791773</v>
      </c>
      <c r="J16">
        <f t="shared" si="9"/>
        <v>2.7666943634837526</v>
      </c>
      <c r="K16">
        <f t="shared" si="10"/>
        <v>3.4809944180721595</v>
      </c>
      <c r="L16">
        <f t="shared" si="11"/>
        <v>1.0302225520364976</v>
      </c>
      <c r="M16">
        <f t="shared" si="12"/>
        <v>2.047052210896521</v>
      </c>
      <c r="N16">
        <f t="shared" ref="N16:N32" si="18">M16+$E$3</f>
        <v>46.007052210896525</v>
      </c>
      <c r="O16">
        <f t="shared" si="13"/>
        <v>91.416012743051397</v>
      </c>
      <c r="P16">
        <f t="shared" si="4"/>
        <v>-8.4835007998637106</v>
      </c>
      <c r="Q16">
        <f t="shared" si="14"/>
        <v>19.673032864714216</v>
      </c>
      <c r="R16" s="3">
        <f t="shared" si="15"/>
        <v>3.4788551455836556</v>
      </c>
      <c r="S16">
        <f t="shared" si="16"/>
        <v>2.7649940697098896</v>
      </c>
      <c r="T16" s="3">
        <f t="shared" ref="T16:T32" si="19">$T$3*(1-LN(A16))+$T$4/A16+$T$5/2/A16^2+$T$6/3/A16^3+$T$7/4/A16^4</f>
        <v>-21.866327337261801</v>
      </c>
      <c r="U16">
        <f t="shared" si="17"/>
        <v>-2.1932944725475849</v>
      </c>
    </row>
    <row r="17" spans="1:21" x14ac:dyDescent="0.25">
      <c r="A17">
        <v>500</v>
      </c>
      <c r="B17">
        <f t="shared" si="5"/>
        <v>2E-3</v>
      </c>
      <c r="C17">
        <f t="shared" si="1"/>
        <v>3.5042915729041813</v>
      </c>
      <c r="D17">
        <f t="shared" si="6"/>
        <v>6.9630273553606088</v>
      </c>
      <c r="F17">
        <f t="shared" si="2"/>
        <v>707.21891655773038</v>
      </c>
      <c r="G17">
        <f t="shared" si="7"/>
        <v>1.4052439872002103</v>
      </c>
      <c r="H17">
        <f t="shared" si="8"/>
        <v>10.615243987200211</v>
      </c>
      <c r="I17">
        <f t="shared" si="3"/>
        <v>10.684694501459699</v>
      </c>
      <c r="J17">
        <f t="shared" si="9"/>
        <v>3.4626182661890628</v>
      </c>
      <c r="K17">
        <f t="shared" si="10"/>
        <v>3.4852725376840086</v>
      </c>
      <c r="L17">
        <f t="shared" si="11"/>
        <v>1.8117440047571336</v>
      </c>
      <c r="M17">
        <f t="shared" si="12"/>
        <v>3.5999353374524246</v>
      </c>
      <c r="N17">
        <f t="shared" si="18"/>
        <v>47.559935337452423</v>
      </c>
      <c r="O17">
        <f t="shared" si="13"/>
        <v>94.501591515517973</v>
      </c>
      <c r="P17">
        <f t="shared" si="4"/>
        <v>-13.164723681526</v>
      </c>
      <c r="Q17">
        <f t="shared" si="14"/>
        <v>20.450276197822998</v>
      </c>
      <c r="R17" s="3">
        <f t="shared" si="15"/>
        <v>3.4899116510553294</v>
      </c>
      <c r="S17">
        <f t="shared" si="16"/>
        <v>3.4672272253234699</v>
      </c>
      <c r="T17" s="3">
        <f t="shared" si="19"/>
        <v>-22.644212905553506</v>
      </c>
      <c r="U17">
        <f t="shared" si="17"/>
        <v>-2.1939367077305079</v>
      </c>
    </row>
    <row r="18" spans="1:21" x14ac:dyDescent="0.25">
      <c r="A18">
        <v>600</v>
      </c>
      <c r="B18">
        <f t="shared" si="5"/>
        <v>1.6666666666666668E-3</v>
      </c>
      <c r="C18">
        <f t="shared" si="1"/>
        <v>3.5128652474780475</v>
      </c>
      <c r="D18">
        <f t="shared" si="6"/>
        <v>6.9800632467388803</v>
      </c>
      <c r="F18">
        <f t="shared" si="2"/>
        <v>1058.016766407369</v>
      </c>
      <c r="G18">
        <f t="shared" si="7"/>
        <v>2.1022793148514425</v>
      </c>
      <c r="H18">
        <f t="shared" si="8"/>
        <v>11.312279314851443</v>
      </c>
      <c r="I18">
        <f t="shared" si="3"/>
        <v>9.4885751676324794</v>
      </c>
      <c r="J18">
        <f t="shared" si="9"/>
        <v>4.1596535938402948</v>
      </c>
      <c r="K18">
        <f t="shared" si="10"/>
        <v>3.4890568644860718</v>
      </c>
      <c r="L18">
        <f t="shared" si="11"/>
        <v>2.4513006414108442</v>
      </c>
      <c r="M18">
        <f t="shared" si="12"/>
        <v>4.870734374483348</v>
      </c>
      <c r="N18">
        <f t="shared" si="18"/>
        <v>48.830734374483349</v>
      </c>
      <c r="O18">
        <f t="shared" si="13"/>
        <v>97.026669202098418</v>
      </c>
      <c r="P18">
        <f t="shared" si="4"/>
        <v>-17.986161309838565</v>
      </c>
      <c r="Q18">
        <f t="shared" si="14"/>
        <v>21.086048507674644</v>
      </c>
      <c r="R18" s="3">
        <f t="shared" si="15"/>
        <v>3.4892627325959817</v>
      </c>
      <c r="S18">
        <f t="shared" si="16"/>
        <v>4.1598990298009291</v>
      </c>
      <c r="T18" s="3">
        <f t="shared" si="19"/>
        <v>-23.280479579276733</v>
      </c>
      <c r="U18">
        <f t="shared" si="17"/>
        <v>-2.1944310716020894</v>
      </c>
    </row>
    <row r="19" spans="1:21" x14ac:dyDescent="0.25">
      <c r="A19">
        <v>700</v>
      </c>
      <c r="B19">
        <f t="shared" si="5"/>
        <v>1.4285714285714286E-3</v>
      </c>
      <c r="C19">
        <f t="shared" si="1"/>
        <v>3.530011718446822</v>
      </c>
      <c r="D19">
        <f t="shared" si="6"/>
        <v>7.0141332845538358</v>
      </c>
      <c r="F19">
        <f t="shared" si="2"/>
        <v>1410.0793391925711</v>
      </c>
      <c r="G19">
        <f t="shared" si="7"/>
        <v>2.8018276469756387</v>
      </c>
      <c r="H19">
        <f t="shared" si="8"/>
        <v>12.01182764697564</v>
      </c>
      <c r="I19">
        <f t="shared" si="3"/>
        <v>8.6360109619495571</v>
      </c>
      <c r="J19">
        <f t="shared" si="9"/>
        <v>4.8592019259644914</v>
      </c>
      <c r="K19">
        <f t="shared" si="10"/>
        <v>3.4935667021097787</v>
      </c>
      <c r="L19">
        <f t="shared" si="11"/>
        <v>2.9939737102367054</v>
      </c>
      <c r="M19">
        <f t="shared" si="12"/>
        <v>5.9490257622403337</v>
      </c>
      <c r="N19">
        <f t="shared" si="18"/>
        <v>49.909025762240333</v>
      </c>
      <c r="O19">
        <f t="shared" si="13"/>
        <v>99.16923418957154</v>
      </c>
      <c r="P19">
        <f t="shared" si="4"/>
        <v>-22.924490386592595</v>
      </c>
      <c r="Q19">
        <f t="shared" si="14"/>
        <v>21.624211738876802</v>
      </c>
      <c r="R19" s="3">
        <f t="shared" si="15"/>
        <v>3.4903702069102818</v>
      </c>
      <c r="S19">
        <f t="shared" si="16"/>
        <v>4.8547559207915114</v>
      </c>
      <c r="T19" s="3">
        <f t="shared" si="19"/>
        <v>-23.818376655291242</v>
      </c>
      <c r="U19">
        <f t="shared" si="17"/>
        <v>-2.1941649164144401</v>
      </c>
    </row>
    <row r="20" spans="1:21" x14ac:dyDescent="0.25">
      <c r="A20">
        <v>800</v>
      </c>
      <c r="B20">
        <f t="shared" si="5"/>
        <v>1.25E-3</v>
      </c>
      <c r="C20">
        <f t="shared" si="1"/>
        <v>3.5575591400681938</v>
      </c>
      <c r="D20">
        <f t="shared" si="6"/>
        <v>7.0688700113155019</v>
      </c>
      <c r="F20">
        <f t="shared" si="2"/>
        <v>1764.3674217112207</v>
      </c>
      <c r="G20">
        <f t="shared" si="7"/>
        <v>3.5057980669401956</v>
      </c>
      <c r="H20">
        <f t="shared" si="8"/>
        <v>12.715798066940197</v>
      </c>
      <c r="I20">
        <f t="shared" si="3"/>
        <v>7.9993696948541757</v>
      </c>
      <c r="J20">
        <f t="shared" si="9"/>
        <v>5.5631723459290487</v>
      </c>
      <c r="K20">
        <f t="shared" si="10"/>
        <v>3.4997309674943686</v>
      </c>
      <c r="L20">
        <f t="shared" si="11"/>
        <v>3.4670186816793902</v>
      </c>
      <c r="M20">
        <f t="shared" si="12"/>
        <v>6.8889661204969483</v>
      </c>
      <c r="N20">
        <f t="shared" si="18"/>
        <v>50.848966120496947</v>
      </c>
      <c r="O20">
        <f t="shared" si="13"/>
        <v>101.03689568142744</v>
      </c>
      <c r="P20">
        <f t="shared" si="4"/>
        <v>-27.963374829457358</v>
      </c>
      <c r="Q20">
        <f t="shared" si="14"/>
        <v>22.091092444934894</v>
      </c>
      <c r="R20" s="3">
        <f t="shared" si="15"/>
        <v>3.496467662604692</v>
      </c>
      <c r="S20">
        <f t="shared" si="16"/>
        <v>5.557984996476419</v>
      </c>
      <c r="T20" s="3">
        <f t="shared" si="19"/>
        <v>-24.284793066923285</v>
      </c>
      <c r="U20">
        <f t="shared" si="17"/>
        <v>-2.1937006219883912</v>
      </c>
    </row>
    <row r="21" spans="1:21" x14ac:dyDescent="0.25">
      <c r="A21">
        <v>900</v>
      </c>
      <c r="B21">
        <f t="shared" si="5"/>
        <v>1.1111111111111111E-3</v>
      </c>
      <c r="C21">
        <f t="shared" si="1"/>
        <v>3.5958837331388853</v>
      </c>
      <c r="D21">
        <f t="shared" si="6"/>
        <v>7.1450209777469658</v>
      </c>
      <c r="F21">
        <f t="shared" si="2"/>
        <v>2121.9520195139216</v>
      </c>
      <c r="G21">
        <f t="shared" si="7"/>
        <v>4.216318662774162</v>
      </c>
      <c r="H21">
        <f t="shared" si="8"/>
        <v>13.426318662774163</v>
      </c>
      <c r="I21">
        <f t="shared" si="3"/>
        <v>7.5078670596511561</v>
      </c>
      <c r="J21">
        <f t="shared" si="9"/>
        <v>6.2736929417630147</v>
      </c>
      <c r="K21">
        <f t="shared" si="10"/>
        <v>3.5081881908868837</v>
      </c>
      <c r="L21">
        <f t="shared" si="11"/>
        <v>3.8881484073251413</v>
      </c>
      <c r="M21">
        <f t="shared" si="12"/>
        <v>7.7257508853550565</v>
      </c>
      <c r="N21">
        <f t="shared" si="18"/>
        <v>51.685750885355056</v>
      </c>
      <c r="O21">
        <f t="shared" si="13"/>
        <v>102.6995870092005</v>
      </c>
      <c r="P21">
        <f t="shared" si="4"/>
        <v>-33.090857134045386</v>
      </c>
      <c r="Q21">
        <f t="shared" si="14"/>
        <v>22.503764947188131</v>
      </c>
      <c r="R21" s="3">
        <f t="shared" si="15"/>
        <v>3.5069847712839</v>
      </c>
      <c r="S21">
        <f t="shared" si="16"/>
        <v>6.2715408664869985</v>
      </c>
      <c r="T21" s="3">
        <f t="shared" si="19"/>
        <v>-24.697187866137931</v>
      </c>
      <c r="U21">
        <f t="shared" si="17"/>
        <v>-2.1934229189497998</v>
      </c>
    </row>
    <row r="22" spans="1:21" x14ac:dyDescent="0.25">
      <c r="A22">
        <v>1000</v>
      </c>
      <c r="B22">
        <f t="shared" si="5"/>
        <v>1E-3</v>
      </c>
      <c r="C22">
        <f t="shared" si="1"/>
        <v>3.64390978499465</v>
      </c>
      <c r="D22">
        <f t="shared" si="6"/>
        <v>7.2404487427843698</v>
      </c>
      <c r="F22">
        <f t="shared" si="2"/>
        <v>2483.8691635579012</v>
      </c>
      <c r="G22">
        <f t="shared" si="7"/>
        <v>4.9354480279895494</v>
      </c>
      <c r="H22">
        <f t="shared" si="8"/>
        <v>14.14544802798955</v>
      </c>
      <c r="I22">
        <f t="shared" si="3"/>
        <v>7.1189974977300201</v>
      </c>
      <c r="J22">
        <f t="shared" si="9"/>
        <v>6.9928223069784021</v>
      </c>
      <c r="K22">
        <f t="shared" si="10"/>
        <v>3.5192865158421749</v>
      </c>
      <c r="L22">
        <f t="shared" si="11"/>
        <v>4.2694217466635447</v>
      </c>
      <c r="M22">
        <f t="shared" si="12"/>
        <v>8.4833410106204639</v>
      </c>
      <c r="N22">
        <f t="shared" si="18"/>
        <v>52.443341010620465</v>
      </c>
      <c r="O22">
        <f t="shared" si="13"/>
        <v>104.20491858810287</v>
      </c>
      <c r="P22">
        <f t="shared" si="4"/>
        <v>-38.29789298263092</v>
      </c>
      <c r="Q22">
        <f t="shared" si="14"/>
        <v>22.873939961571246</v>
      </c>
      <c r="R22" s="3">
        <f t="shared" si="15"/>
        <v>3.5205880904283626</v>
      </c>
      <c r="S22">
        <f t="shared" si="16"/>
        <v>6.9954085356811566</v>
      </c>
      <c r="T22" s="3">
        <f t="shared" si="19"/>
        <v>-25.067368276416314</v>
      </c>
      <c r="U22">
        <f t="shared" si="17"/>
        <v>-2.1934283148450682</v>
      </c>
    </row>
    <row r="23" spans="1:21" x14ac:dyDescent="0.25">
      <c r="A23">
        <v>1100</v>
      </c>
      <c r="B23">
        <f t="shared" si="5"/>
        <v>9.0909090909090909E-4</v>
      </c>
      <c r="C23">
        <f t="shared" si="1"/>
        <v>3.6991096495102704</v>
      </c>
      <c r="D23">
        <f t="shared" si="6"/>
        <v>7.3501308735769078</v>
      </c>
      <c r="F23">
        <f t="shared" si="2"/>
        <v>2850.9747168609142</v>
      </c>
      <c r="G23">
        <f t="shared" si="7"/>
        <v>5.6648867624026371</v>
      </c>
      <c r="H23">
        <f t="shared" si="8"/>
        <v>14.874886762402639</v>
      </c>
      <c r="I23">
        <f t="shared" si="3"/>
        <v>6.8055482282118493</v>
      </c>
      <c r="J23">
        <f t="shared" si="9"/>
        <v>7.7222610413914907</v>
      </c>
      <c r="K23">
        <f t="shared" si="10"/>
        <v>3.5330836992228991</v>
      </c>
      <c r="L23">
        <f t="shared" si="11"/>
        <v>4.619268892422645</v>
      </c>
      <c r="M23">
        <f t="shared" si="12"/>
        <v>9.1784872892437956</v>
      </c>
      <c r="N23">
        <f t="shared" si="18"/>
        <v>53.138487289243798</v>
      </c>
      <c r="O23">
        <f t="shared" si="13"/>
        <v>105.58617424372743</v>
      </c>
      <c r="P23">
        <f t="shared" si="4"/>
        <v>-43.577449255765536</v>
      </c>
      <c r="Q23">
        <f t="shared" si="14"/>
        <v>23.209989923949617</v>
      </c>
      <c r="R23" s="3">
        <f t="shared" si="15"/>
        <v>3.5360726251797092</v>
      </c>
      <c r="S23">
        <f t="shared" si="16"/>
        <v>7.7287939368552907</v>
      </c>
      <c r="T23" s="3">
        <f t="shared" si="19"/>
        <v>-25.403631437370667</v>
      </c>
      <c r="U23">
        <f t="shared" si="17"/>
        <v>-2.1936415134210492</v>
      </c>
    </row>
    <row r="24" spans="1:21" x14ac:dyDescent="0.25">
      <c r="A24">
        <v>1200</v>
      </c>
      <c r="B24">
        <f t="shared" si="5"/>
        <v>8.3333333333333339E-4</v>
      </c>
      <c r="C24">
        <f t="shared" si="1"/>
        <v>3.7575037470995669</v>
      </c>
      <c r="D24">
        <f t="shared" si="6"/>
        <v>7.4661599454868401</v>
      </c>
      <c r="F24">
        <f t="shared" si="2"/>
        <v>3223.7991811551456</v>
      </c>
      <c r="G24">
        <f t="shared" si="7"/>
        <v>6.4056889729552742</v>
      </c>
      <c r="H24">
        <f t="shared" si="8"/>
        <v>15.615688972955276</v>
      </c>
      <c r="I24">
        <f t="shared" si="3"/>
        <v>6.549106262772721</v>
      </c>
      <c r="J24">
        <f t="shared" si="9"/>
        <v>8.4630632519441278</v>
      </c>
      <c r="K24">
        <f t="shared" si="10"/>
        <v>3.5493471111995167</v>
      </c>
      <c r="L24">
        <f t="shared" si="11"/>
        <v>4.9436316997897478</v>
      </c>
      <c r="M24">
        <f t="shared" si="12"/>
        <v>9.8229961874822287</v>
      </c>
      <c r="N24">
        <f t="shared" si="18"/>
        <v>53.782996187482226</v>
      </c>
      <c r="O24">
        <f t="shared" si="13"/>
        <v>106.86681342452719</v>
      </c>
      <c r="P24">
        <f t="shared" si="4"/>
        <v>-48.923906452023395</v>
      </c>
      <c r="Q24">
        <f t="shared" si="14"/>
        <v>23.518089319340103</v>
      </c>
      <c r="R24" s="3">
        <f t="shared" si="15"/>
        <v>3.5525356608810048</v>
      </c>
      <c r="S24">
        <f t="shared" si="16"/>
        <v>8.4706660298046685</v>
      </c>
      <c r="T24" s="3">
        <f t="shared" si="19"/>
        <v>-25.712011332644593</v>
      </c>
      <c r="U24">
        <f t="shared" si="17"/>
        <v>-2.1939220133044905</v>
      </c>
    </row>
    <row r="25" spans="1:21" x14ac:dyDescent="0.25">
      <c r="A25">
        <v>1300</v>
      </c>
      <c r="B25">
        <f t="shared" si="5"/>
        <v>7.6923076923076923E-4</v>
      </c>
      <c r="C25">
        <f t="shared" si="1"/>
        <v>3.8136605647153847</v>
      </c>
      <c r="D25">
        <f t="shared" si="6"/>
        <v>7.5777435420894701</v>
      </c>
      <c r="F25">
        <f t="shared" si="2"/>
        <v>3602.4025035411132</v>
      </c>
      <c r="G25">
        <f t="shared" si="7"/>
        <v>7.1579737745361918</v>
      </c>
      <c r="H25">
        <f t="shared" si="8"/>
        <v>16.367973774536193</v>
      </c>
      <c r="I25">
        <f t="shared" si="3"/>
        <v>6.3365621828563317</v>
      </c>
      <c r="J25">
        <f t="shared" si="9"/>
        <v>9.2153480535250445</v>
      </c>
      <c r="K25">
        <f t="shared" si="10"/>
        <v>3.5675537352502977</v>
      </c>
      <c r="L25">
        <f t="shared" si="11"/>
        <v>5.2466460023593076</v>
      </c>
      <c r="M25">
        <f t="shared" si="12"/>
        <v>10.425085606687945</v>
      </c>
      <c r="N25">
        <f t="shared" si="18"/>
        <v>54.385085606687944</v>
      </c>
      <c r="O25">
        <f t="shared" si="13"/>
        <v>108.06316510048894</v>
      </c>
      <c r="P25">
        <f t="shared" si="4"/>
        <v>-54.332637514158137</v>
      </c>
      <c r="Q25">
        <f t="shared" si="14"/>
        <v>23.802896997858884</v>
      </c>
      <c r="R25" s="3">
        <f t="shared" si="15"/>
        <v>3.5693501430089292</v>
      </c>
      <c r="S25">
        <f t="shared" si="16"/>
        <v>9.2199883544063663</v>
      </c>
      <c r="T25" s="3">
        <f t="shared" si="19"/>
        <v>-25.997029128229102</v>
      </c>
      <c r="U25">
        <f t="shared" si="17"/>
        <v>-2.1941321303702175</v>
      </c>
    </row>
    <row r="26" spans="1:21" x14ac:dyDescent="0.25">
      <c r="A26">
        <v>1400</v>
      </c>
      <c r="B26">
        <f t="shared" si="5"/>
        <v>7.1428571428571429E-4</v>
      </c>
      <c r="C26">
        <f t="shared" si="1"/>
        <v>3.8606966558496008</v>
      </c>
      <c r="D26">
        <f t="shared" si="6"/>
        <v>7.6712042551731567</v>
      </c>
      <c r="F26">
        <f t="shared" si="2"/>
        <v>3986.2288831415708</v>
      </c>
      <c r="G26">
        <f t="shared" si="7"/>
        <v>7.920636790802301</v>
      </c>
      <c r="H26">
        <f t="shared" si="8"/>
        <v>17.130636790802303</v>
      </c>
      <c r="I26">
        <f t="shared" si="3"/>
        <v>6.1581122980812077</v>
      </c>
      <c r="J26">
        <f t="shared" si="9"/>
        <v>9.9780110697911546</v>
      </c>
      <c r="K26">
        <f t="shared" si="10"/>
        <v>3.5868901681613181</v>
      </c>
      <c r="L26">
        <f t="shared" si="11"/>
        <v>5.5310703457572377</v>
      </c>
      <c r="M26">
        <f t="shared" si="12"/>
        <v>10.990236777019632</v>
      </c>
      <c r="N26">
        <f t="shared" si="18"/>
        <v>54.950236777019633</v>
      </c>
      <c r="O26">
        <f t="shared" si="13"/>
        <v>109.18612047593801</v>
      </c>
      <c r="P26">
        <f t="shared" si="4"/>
        <v>-59.799694697025188</v>
      </c>
      <c r="Q26">
        <f t="shared" si="14"/>
        <v>24.067984908345792</v>
      </c>
      <c r="R26" s="3">
        <f t="shared" si="15"/>
        <v>3.5860987127145432</v>
      </c>
      <c r="S26">
        <f t="shared" si="16"/>
        <v>9.9758093990293162</v>
      </c>
      <c r="T26" s="3">
        <f t="shared" si="19"/>
        <v>-26.262160738276883</v>
      </c>
      <c r="U26">
        <f t="shared" si="17"/>
        <v>-2.1941758299310905</v>
      </c>
    </row>
    <row r="27" spans="1:21" x14ac:dyDescent="0.25">
      <c r="A27">
        <v>1500</v>
      </c>
      <c r="B27">
        <f t="shared" si="5"/>
        <v>6.6666666666666664E-4</v>
      </c>
      <c r="C27">
        <f t="shared" si="1"/>
        <v>3.8902766405331297</v>
      </c>
      <c r="D27">
        <f t="shared" si="6"/>
        <v>7.7299796847393294</v>
      </c>
      <c r="F27">
        <f t="shared" si="2"/>
        <v>4373.9615777554118</v>
      </c>
      <c r="G27">
        <f t="shared" si="7"/>
        <v>8.6910616550000039</v>
      </c>
      <c r="H27">
        <f t="shared" si="8"/>
        <v>17.901061655000007</v>
      </c>
      <c r="I27">
        <f t="shared" si="3"/>
        <v>6.006059941285022</v>
      </c>
      <c r="J27">
        <f t="shared" si="9"/>
        <v>10.748435933988858</v>
      </c>
      <c r="K27">
        <f t="shared" si="10"/>
        <v>3.6062526200264582</v>
      </c>
      <c r="L27">
        <f t="shared" si="11"/>
        <v>5.7985664481420685</v>
      </c>
      <c r="M27">
        <f t="shared" si="12"/>
        <v>11.521751532458291</v>
      </c>
      <c r="N27">
        <f t="shared" si="18"/>
        <v>55.48175153245829</v>
      </c>
      <c r="O27">
        <f t="shared" si="13"/>
        <v>110.24224029499463</v>
      </c>
      <c r="P27">
        <f t="shared" si="4"/>
        <v>-65.321565643687435</v>
      </c>
      <c r="Q27">
        <f t="shared" si="14"/>
        <v>24.316118558865487</v>
      </c>
      <c r="R27" s="3">
        <f t="shared" si="15"/>
        <v>3.602513094552438</v>
      </c>
      <c r="S27">
        <f t="shared" si="16"/>
        <v>10.737290278313541</v>
      </c>
      <c r="T27" s="3">
        <f t="shared" si="19"/>
        <v>-26.510138197075019</v>
      </c>
      <c r="U27">
        <f t="shared" si="17"/>
        <v>-2.1940196382095323</v>
      </c>
    </row>
    <row r="28" spans="1:21" x14ac:dyDescent="0.25">
      <c r="A28">
        <v>1600</v>
      </c>
      <c r="B28">
        <f t="shared" si="5"/>
        <v>6.2500000000000001E-4</v>
      </c>
      <c r="C28">
        <f t="shared" si="1"/>
        <v>3.8926132053359126</v>
      </c>
      <c r="D28">
        <f t="shared" si="6"/>
        <v>7.7346224390024592</v>
      </c>
      <c r="F28">
        <f t="shared" si="2"/>
        <v>4763.3777105115732</v>
      </c>
      <c r="G28">
        <f t="shared" si="7"/>
        <v>9.464831510786496</v>
      </c>
      <c r="H28">
        <f t="shared" si="8"/>
        <v>18.674831510786497</v>
      </c>
      <c r="I28">
        <f t="shared" si="3"/>
        <v>5.8740662779273078</v>
      </c>
      <c r="J28">
        <f t="shared" si="9"/>
        <v>11.522205789775349</v>
      </c>
      <c r="K28">
        <f t="shared" si="10"/>
        <v>3.6242469142474043</v>
      </c>
      <c r="L28">
        <f t="shared" si="11"/>
        <v>6.049888960992206</v>
      </c>
      <c r="M28">
        <f t="shared" si="12"/>
        <v>12.021129365491515</v>
      </c>
      <c r="N28">
        <f t="shared" si="18"/>
        <v>55.981129365491512</v>
      </c>
      <c r="O28">
        <f t="shared" si="13"/>
        <v>111.23450404923165</v>
      </c>
      <c r="P28">
        <f t="shared" si="4"/>
        <v>-70.894975473999921</v>
      </c>
      <c r="Q28">
        <f t="shared" si="14"/>
        <v>24.549446777494673</v>
      </c>
      <c r="R28" s="3">
        <f t="shared" si="15"/>
        <v>3.6184277635507347</v>
      </c>
      <c r="S28">
        <f t="shared" si="16"/>
        <v>11.503705545880496</v>
      </c>
      <c r="T28" s="3">
        <f t="shared" si="19"/>
        <v>-26.743150095593858</v>
      </c>
      <c r="U28">
        <f t="shared" si="17"/>
        <v>-2.1937033180991854</v>
      </c>
    </row>
    <row r="29" spans="1:21" x14ac:dyDescent="0.25">
      <c r="A29">
        <v>1700</v>
      </c>
      <c r="B29">
        <f t="shared" si="5"/>
        <v>5.8823529411764701E-4</v>
      </c>
      <c r="C29">
        <f t="shared" si="1"/>
        <v>3.8564671033669207</v>
      </c>
      <c r="D29">
        <f t="shared" si="6"/>
        <v>7.6628001343900713</v>
      </c>
      <c r="F29">
        <f t="shared" si="2"/>
        <v>5151.2030765229374</v>
      </c>
      <c r="G29">
        <f t="shared" si="7"/>
        <v>10.235440513051078</v>
      </c>
      <c r="H29">
        <f t="shared" si="8"/>
        <v>19.445440513051079</v>
      </c>
      <c r="I29">
        <f t="shared" si="3"/>
        <v>5.7566655357029743</v>
      </c>
      <c r="J29">
        <f t="shared" si="9"/>
        <v>12.29281479203993</v>
      </c>
      <c r="K29">
        <f t="shared" si="10"/>
        <v>3.6391884875336542</v>
      </c>
      <c r="L29">
        <f t="shared" si="11"/>
        <v>6.2850176002081781</v>
      </c>
      <c r="M29">
        <f t="shared" si="12"/>
        <v>12.48832997161365</v>
      </c>
      <c r="N29">
        <f t="shared" si="18"/>
        <v>56.448329971613653</v>
      </c>
      <c r="O29">
        <f t="shared" si="13"/>
        <v>112.16283165359633</v>
      </c>
      <c r="P29">
        <f t="shared" si="4"/>
        <v>-76.516720438692133</v>
      </c>
      <c r="Q29">
        <f t="shared" si="14"/>
        <v>24.769633843424398</v>
      </c>
      <c r="R29" s="3">
        <f t="shared" si="15"/>
        <v>3.6337468326671152</v>
      </c>
      <c r="S29">
        <f t="shared" si="16"/>
        <v>12.274433426066249</v>
      </c>
      <c r="T29" s="3">
        <f t="shared" si="19"/>
        <v>-26.962978742610197</v>
      </c>
      <c r="U29">
        <f t="shared" si="17"/>
        <v>-2.1933448991857993</v>
      </c>
    </row>
    <row r="30" spans="1:21" x14ac:dyDescent="0.25">
      <c r="A30">
        <v>1800</v>
      </c>
      <c r="B30">
        <f t="shared" si="5"/>
        <v>5.5555555555555556E-4</v>
      </c>
      <c r="C30">
        <f t="shared" si="1"/>
        <v>3.7691471542741617</v>
      </c>
      <c r="D30">
        <f t="shared" si="6"/>
        <v>7.4892953955427597</v>
      </c>
      <c r="F30">
        <f t="shared" si="2"/>
        <v>5532.9669495402331</v>
      </c>
      <c r="G30">
        <f t="shared" si="7"/>
        <v>10.994005328736444</v>
      </c>
      <c r="H30">
        <f t="shared" si="8"/>
        <v>20.204005328736443</v>
      </c>
      <c r="I30">
        <f t="shared" si="3"/>
        <v>5.6489418242846394</v>
      </c>
      <c r="J30">
        <f t="shared" si="9"/>
        <v>13.051379607725295</v>
      </c>
      <c r="K30">
        <f t="shared" si="10"/>
        <v>3.6491023899025032</v>
      </c>
      <c r="L30">
        <f t="shared" si="11"/>
        <v>6.5032514525837923</v>
      </c>
      <c r="M30">
        <f t="shared" si="12"/>
        <v>12.921960636283996</v>
      </c>
      <c r="N30">
        <f t="shared" si="18"/>
        <v>56.881960636283999</v>
      </c>
      <c r="O30">
        <f t="shared" si="13"/>
        <v>113.02445578429631</v>
      </c>
      <c r="P30">
        <f t="shared" si="4"/>
        <v>-82.183523816574763</v>
      </c>
      <c r="Q30">
        <f t="shared" si="14"/>
        <v>24.977953793431166</v>
      </c>
      <c r="R30" s="3">
        <f t="shared" si="15"/>
        <v>3.6484210652795084</v>
      </c>
      <c r="S30">
        <f t="shared" si="16"/>
        <v>13.04894278207869</v>
      </c>
      <c r="T30" s="3">
        <f t="shared" si="19"/>
        <v>-27.171096467141233</v>
      </c>
      <c r="U30">
        <f t="shared" si="17"/>
        <v>-2.1931426737100672</v>
      </c>
    </row>
    <row r="31" spans="1:21" x14ac:dyDescent="0.25">
      <c r="A31">
        <v>1900</v>
      </c>
      <c r="B31">
        <f t="shared" si="5"/>
        <v>5.263157894736842E-4</v>
      </c>
      <c r="C31">
        <f t="shared" si="1"/>
        <v>3.6165102442446724</v>
      </c>
      <c r="D31">
        <f t="shared" si="6"/>
        <v>7.1860058553141641</v>
      </c>
      <c r="F31">
        <f t="shared" si="2"/>
        <v>5902.8568886059456</v>
      </c>
      <c r="G31">
        <f t="shared" si="7"/>
        <v>11.728976637660015</v>
      </c>
      <c r="H31">
        <f t="shared" si="8"/>
        <v>20.938976637660016</v>
      </c>
      <c r="I31">
        <f t="shared" si="3"/>
        <v>5.5463080119884554</v>
      </c>
      <c r="J31">
        <f t="shared" si="9"/>
        <v>13.786350916648868</v>
      </c>
      <c r="K31">
        <f t="shared" si="10"/>
        <v>3.6517232846790635</v>
      </c>
      <c r="L31">
        <f t="shared" si="11"/>
        <v>6.7032777504727292</v>
      </c>
      <c r="M31">
        <f t="shared" si="12"/>
        <v>13.319412890189314</v>
      </c>
      <c r="N31">
        <f t="shared" si="18"/>
        <v>57.279412890189313</v>
      </c>
      <c r="O31">
        <f t="shared" si="13"/>
        <v>113.81419341280618</v>
      </c>
      <c r="P31">
        <f t="shared" si="4"/>
        <v>-87.891907853699678</v>
      </c>
      <c r="Q31">
        <f t="shared" si="14"/>
        <v>25.175359196543539</v>
      </c>
      <c r="R31" s="3">
        <f t="shared" si="15"/>
        <v>3.6624321240757225</v>
      </c>
      <c r="S31">
        <f t="shared" si="16"/>
        <v>13.826779998023076</v>
      </c>
      <c r="T31" s="3">
        <f t="shared" si="19"/>
        <v>-27.368734809428965</v>
      </c>
      <c r="U31">
        <f t="shared" si="17"/>
        <v>-2.1933756128854256</v>
      </c>
    </row>
    <row r="32" spans="1:21" x14ac:dyDescent="0.25">
      <c r="A32">
        <v>2000</v>
      </c>
      <c r="B32">
        <f t="shared" si="5"/>
        <v>5.0000000000000001E-4</v>
      </c>
      <c r="C32">
        <f t="shared" si="1"/>
        <v>3.3829613260045157</v>
      </c>
      <c r="D32">
        <f t="shared" si="6"/>
        <v>6.7219441547709726</v>
      </c>
      <c r="F32">
        <f t="shared" si="2"/>
        <v>6253.5735447082116</v>
      </c>
      <c r="G32">
        <f t="shared" si="7"/>
        <v>12.425850633335216</v>
      </c>
      <c r="H32">
        <f t="shared" si="8"/>
        <v>21.635850633335217</v>
      </c>
      <c r="I32">
        <f t="shared" si="3"/>
        <v>5.4443509394401657</v>
      </c>
      <c r="J32">
        <f t="shared" si="9"/>
        <v>14.483224912324069</v>
      </c>
      <c r="K32">
        <f t="shared" si="10"/>
        <v>3.6444954484962429</v>
      </c>
      <c r="L32">
        <f t="shared" si="11"/>
        <v>6.8832229850458475</v>
      </c>
      <c r="M32">
        <f t="shared" si="12"/>
        <v>13.6769640712861</v>
      </c>
      <c r="N32">
        <f t="shared" si="18"/>
        <v>57.636964071286101</v>
      </c>
      <c r="O32">
        <f t="shared" si="13"/>
        <v>114.52464760964548</v>
      </c>
      <c r="P32">
        <f t="shared" si="4"/>
        <v>-93.638077509236979</v>
      </c>
      <c r="Q32">
        <f t="shared" si="14"/>
        <v>25.362532267299478</v>
      </c>
      <c r="R32" s="3">
        <f t="shared" si="15"/>
        <v>3.6757818417741159</v>
      </c>
      <c r="S32">
        <f t="shared" si="16"/>
        <v>14.607557039210336</v>
      </c>
      <c r="T32" s="3">
        <f t="shared" si="19"/>
        <v>-27.55693527031805</v>
      </c>
      <c r="U32">
        <f t="shared" si="17"/>
        <v>-2.1944030030185715</v>
      </c>
    </row>
    <row r="33" spans="21:21" x14ac:dyDescent="0.25">
      <c r="U33">
        <f>AVERAGE(U18:U27)</f>
        <v>-2.1939038969036169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G1" workbookViewId="0">
      <selection activeCell="T13" sqref="T13"/>
    </sheetView>
  </sheetViews>
  <sheetFormatPr defaultRowHeight="15" x14ac:dyDescent="0.25"/>
  <cols>
    <col min="2" max="2" width="12.7109375" bestFit="1" customWidth="1"/>
    <col min="6" max="6" width="12.7109375" bestFit="1" customWidth="1"/>
    <col min="11" max="12" width="12" bestFit="1" customWidth="1"/>
    <col min="16" max="16" width="12" bestFit="1" customWidth="1"/>
    <col min="17" max="17" width="14.28515625" bestFit="1" customWidth="1"/>
    <col min="18" max="18" width="19.42578125" bestFit="1" customWidth="1"/>
    <col min="19" max="19" width="10.42578125" bestFit="1" customWidth="1"/>
    <col min="20" max="20" width="12.7109375" bestFit="1" customWidth="1"/>
    <col min="21" max="21" width="14.42578125" bestFit="1" customWidth="1"/>
  </cols>
  <sheetData>
    <row r="1" spans="1:21" x14ac:dyDescent="0.25">
      <c r="C1" t="s">
        <v>2</v>
      </c>
      <c r="D1" t="s">
        <v>4</v>
      </c>
      <c r="E1" t="s">
        <v>5</v>
      </c>
      <c r="F1" t="s">
        <v>7</v>
      </c>
      <c r="N1" t="s">
        <v>10</v>
      </c>
    </row>
    <row r="2" spans="1:21" x14ac:dyDescent="0.25">
      <c r="B2" t="s">
        <v>0</v>
      </c>
      <c r="C2" t="s">
        <v>3</v>
      </c>
      <c r="D2" t="s">
        <v>3</v>
      </c>
      <c r="E2" t="s">
        <v>6</v>
      </c>
      <c r="F2" t="s">
        <v>6</v>
      </c>
      <c r="N2" t="s">
        <v>9</v>
      </c>
      <c r="O2" t="s">
        <v>7</v>
      </c>
      <c r="P2" t="s">
        <v>11</v>
      </c>
    </row>
    <row r="3" spans="1:21" x14ac:dyDescent="0.25">
      <c r="B3" t="s">
        <v>46</v>
      </c>
      <c r="C3">
        <v>12.46</v>
      </c>
      <c r="D3">
        <f>H14</f>
        <v>1.6113413327118522</v>
      </c>
      <c r="E3">
        <v>52.33</v>
      </c>
      <c r="F3">
        <v>300</v>
      </c>
      <c r="G3">
        <v>400</v>
      </c>
      <c r="H3">
        <v>500</v>
      </c>
      <c r="I3">
        <v>600</v>
      </c>
      <c r="J3">
        <v>800</v>
      </c>
      <c r="K3">
        <v>1000</v>
      </c>
      <c r="L3">
        <v>1500</v>
      </c>
      <c r="N3">
        <f>F3</f>
        <v>300</v>
      </c>
      <c r="O3">
        <f>F4</f>
        <v>10.19</v>
      </c>
      <c r="P3">
        <f>O3/$C$6</f>
        <v>5.1283341721187714</v>
      </c>
      <c r="Q3" t="s">
        <v>30</v>
      </c>
      <c r="R3">
        <f>INDEX(LINEST($P$3:$P$9,$N$3:$N$9^{1,2,3,4}),1,5)</f>
        <v>44.993766051678733</v>
      </c>
      <c r="S3" t="s">
        <v>23</v>
      </c>
      <c r="T3" s="2">
        <f>INDEX(LINEST($K$15:$K$27,$B$15:$B$27^{1,2,3,4}),1,5)</f>
        <v>-24.564630817509141</v>
      </c>
    </row>
    <row r="4" spans="1:21" x14ac:dyDescent="0.25">
      <c r="F4">
        <v>10.19</v>
      </c>
      <c r="G4">
        <v>12.55</v>
      </c>
      <c r="H4">
        <v>14.76</v>
      </c>
      <c r="I4">
        <v>16.690000000000001</v>
      </c>
      <c r="J4">
        <v>19.829999999999998</v>
      </c>
      <c r="K4">
        <v>2.25</v>
      </c>
      <c r="L4">
        <v>26.06</v>
      </c>
      <c r="N4">
        <f>G3</f>
        <v>400</v>
      </c>
      <c r="O4">
        <f>G4</f>
        <v>12.55</v>
      </c>
      <c r="P4">
        <f t="shared" ref="P4:P9" si="0">O4/$C$6</f>
        <v>6.3160543532964271</v>
      </c>
      <c r="Q4" t="s">
        <v>31</v>
      </c>
      <c r="R4">
        <f>INDEX(LINEST($P$3:$P$9,$N$3:$N$9^{1,2,3,4}),1,4)</f>
        <v>-0.30049287029869909</v>
      </c>
      <c r="S4" t="s">
        <v>24</v>
      </c>
      <c r="T4" s="2">
        <f>INDEX(LINEST($K$15:$K$27,$B$15:$B$27^{1,2,3,4}),1,4)</f>
        <v>75079.418518957551</v>
      </c>
    </row>
    <row r="5" spans="1:21" x14ac:dyDescent="0.25">
      <c r="N5">
        <f>H3</f>
        <v>500</v>
      </c>
      <c r="O5">
        <f>H4</f>
        <v>14.76</v>
      </c>
      <c r="P5">
        <f t="shared" si="0"/>
        <v>7.4282838449924506</v>
      </c>
      <c r="Q5" t="s">
        <v>32</v>
      </c>
      <c r="R5">
        <f>INDEX(LINEST($P$3:$P$9,$N$3:$N$9^{1,2,3,4}),1,3)</f>
        <v>7.6750785042455723E-4</v>
      </c>
      <c r="S5" t="s">
        <v>25</v>
      </c>
      <c r="T5" s="2">
        <f>INDEX(LINEST($K$15:$K$27,$B$15:$B$27^{1,2,3,4}),1,3)</f>
        <v>-56451769.612166904</v>
      </c>
    </row>
    <row r="6" spans="1:21" x14ac:dyDescent="0.25">
      <c r="B6" t="s">
        <v>8</v>
      </c>
      <c r="C6">
        <v>1.9870000000000001</v>
      </c>
      <c r="N6">
        <f>I3</f>
        <v>600</v>
      </c>
      <c r="O6">
        <f>I4</f>
        <v>16.690000000000001</v>
      </c>
      <c r="P6">
        <f t="shared" si="0"/>
        <v>8.3995973829894321</v>
      </c>
      <c r="Q6" t="s">
        <v>33</v>
      </c>
      <c r="R6">
        <f>INDEX(LINEST($P$3:$P$9,$N$3:$N$9^{1,2,3,4}),1,2)</f>
        <v>-7.5668810882101511E-7</v>
      </c>
      <c r="S6" t="s">
        <v>26</v>
      </c>
      <c r="T6" s="2">
        <f>INDEX(LINEST($K$15:$K$27,$B$15:$B$27^{1,2,3,4}),1,2)</f>
        <v>18405048128.24226</v>
      </c>
    </row>
    <row r="7" spans="1:21" x14ac:dyDescent="0.25">
      <c r="B7" t="s">
        <v>29</v>
      </c>
      <c r="C7">
        <f>C6/1000</f>
        <v>1.9870000000000001E-3</v>
      </c>
      <c r="N7">
        <f>J3</f>
        <v>800</v>
      </c>
      <c r="O7">
        <f>J4</f>
        <v>19.829999999999998</v>
      </c>
      <c r="P7">
        <f t="shared" si="0"/>
        <v>9.979869149471563</v>
      </c>
      <c r="Q7" t="s">
        <v>34</v>
      </c>
      <c r="R7">
        <f>INDEX(LINEST($P$3:$P$9,$N$3:$N$9^{1,2,3,4}),1,1)</f>
        <v>2.4607993338633235E-10</v>
      </c>
      <c r="S7" t="s">
        <v>27</v>
      </c>
      <c r="T7" s="2">
        <f>INDEX(LINEST($K$15:$K$27,$B$15:$B$27^{1,2,3,4}),1,1)</f>
        <v>-2121333923374.4443</v>
      </c>
    </row>
    <row r="8" spans="1:21" x14ac:dyDescent="0.25">
      <c r="N8">
        <f>K3</f>
        <v>1000</v>
      </c>
      <c r="O8">
        <f>K4</f>
        <v>2.25</v>
      </c>
      <c r="P8">
        <f t="shared" si="0"/>
        <v>1.132360342224459</v>
      </c>
      <c r="Q8" t="s">
        <v>15</v>
      </c>
      <c r="R8">
        <f>(C3/C7)-(R3*298+R4*298^2/2+R5*298^3/3+R6*298^4/4+R7*298^5)</f>
        <v>348.29717679772057</v>
      </c>
      <c r="S8" t="s">
        <v>28</v>
      </c>
      <c r="T8" s="2">
        <f>U33</f>
        <v>221.95924915686516</v>
      </c>
    </row>
    <row r="9" spans="1:21" x14ac:dyDescent="0.25">
      <c r="N9">
        <f>L3</f>
        <v>1500</v>
      </c>
      <c r="O9">
        <f>L4</f>
        <v>26.06</v>
      </c>
      <c r="P9">
        <f t="shared" si="0"/>
        <v>13.115249119275289</v>
      </c>
      <c r="Q9" t="s">
        <v>21</v>
      </c>
      <c r="R9">
        <f>(E3/C6)-(R3*LN(298)+R4*298+R5/2*298^2+R6/3*298^3+R7/4*298^4)</f>
        <v>-168.33977524264489</v>
      </c>
    </row>
    <row r="13" spans="1:21" x14ac:dyDescent="0.25">
      <c r="A13" t="s">
        <v>9</v>
      </c>
      <c r="B13" t="s">
        <v>37</v>
      </c>
      <c r="C13" t="s">
        <v>11</v>
      </c>
      <c r="D13" t="s">
        <v>7</v>
      </c>
      <c r="F13" t="s">
        <v>35</v>
      </c>
      <c r="G13" t="s">
        <v>12</v>
      </c>
      <c r="H13" t="s">
        <v>13</v>
      </c>
      <c r="I13" t="s">
        <v>14</v>
      </c>
      <c r="J13" t="s">
        <v>16</v>
      </c>
      <c r="K13" t="s">
        <v>17</v>
      </c>
      <c r="L13" t="s">
        <v>36</v>
      </c>
      <c r="M13" t="s">
        <v>18</v>
      </c>
      <c r="N13" t="s">
        <v>19</v>
      </c>
      <c r="O13" t="s">
        <v>20</v>
      </c>
      <c r="P13" s="1" t="s">
        <v>38</v>
      </c>
      <c r="Q13" s="1" t="s">
        <v>39</v>
      </c>
      <c r="R13" t="s">
        <v>41</v>
      </c>
      <c r="S13" s="1" t="s">
        <v>40</v>
      </c>
      <c r="T13" s="1" t="s">
        <v>49</v>
      </c>
      <c r="U13" t="s">
        <v>22</v>
      </c>
    </row>
    <row r="14" spans="1:21" x14ac:dyDescent="0.25">
      <c r="A14">
        <v>0</v>
      </c>
      <c r="B14" t="e">
        <f>1/A14</f>
        <v>#DIV/0!</v>
      </c>
      <c r="C14">
        <f t="shared" ref="C14:C32" si="1">$R$3+$R$4*A14+$R$5*A14^2+$R$6*A14^3+$R$7*A14^4</f>
        <v>44.993766051678733</v>
      </c>
      <c r="D14">
        <f>C14*$C$6</f>
        <v>89.402613144685645</v>
      </c>
      <c r="F14">
        <f t="shared" ref="F14:F32" si="2">$R$3*(A14-298)+$R$4/2*(A14^2-298^2)+$R$5/3*(A14^3-298^3)+$R$6/4*(A14^4-298^4)+$R$7/5*(A14^5-298^5)</f>
        <v>-5459.8181516296672</v>
      </c>
      <c r="G14">
        <f>F14*$C$7</f>
        <v>-10.848658667288149</v>
      </c>
      <c r="H14">
        <f>G14+$C$3</f>
        <v>1.6113413327118522</v>
      </c>
      <c r="I14" t="e">
        <f t="shared" ref="I14:I32" si="3">H14/$C$7/A14</f>
        <v>#DIV/0!</v>
      </c>
      <c r="J14">
        <f>H14-$H$14</f>
        <v>0</v>
      </c>
      <c r="K14" t="e">
        <f>J14/$C$6/A14</f>
        <v>#DIV/0!</v>
      </c>
      <c r="L14" t="e">
        <f>$R$3*(LN(A14)-LN(298))+$R$4*(A14-298)+$R$5/2*(A14^2-298^2)*$R$6/3*(A14^3-298^3)*$R$7/4*(A14^4-298^4)</f>
        <v>#NUM!</v>
      </c>
      <c r="M14" t="e">
        <f>L14*$C$6</f>
        <v>#NUM!</v>
      </c>
      <c r="N14" t="e">
        <f>M14+$E$3</f>
        <v>#NUM!</v>
      </c>
      <c r="O14" t="e">
        <f>N14*$C$6</f>
        <v>#NUM!</v>
      </c>
      <c r="P14" t="e">
        <f t="shared" ref="P14:P32" si="4">H14-A14*N14/1000</f>
        <v>#NUM!</v>
      </c>
      <c r="Q14" t="e">
        <f>-(P14-$H$14)/$C$7/A14</f>
        <v>#NUM!</v>
      </c>
      <c r="R14" s="3" t="e">
        <f>$T$3+$T$4/A14+$T$5/A14^2+$T$6/A14^3+$T$7/A14^4</f>
        <v>#DIV/0!</v>
      </c>
      <c r="S14" t="e">
        <f>R14*$C$7*A14</f>
        <v>#DIV/0!</v>
      </c>
      <c r="T14" s="3" t="e">
        <f>$T$3*(1-LN(A14))+$T$4/A14+$T$5/2/A14^2+$T$6/3/A14^3+$T$7/4/A14^4</f>
        <v>#NUM!</v>
      </c>
      <c r="U14" t="e">
        <f>T14+Q14</f>
        <v>#NUM!</v>
      </c>
    </row>
    <row r="15" spans="1:21" x14ac:dyDescent="0.25">
      <c r="A15">
        <v>300</v>
      </c>
      <c r="B15">
        <f t="shared" ref="B15:B32" si="5">1/A15</f>
        <v>3.3333333333333335E-3</v>
      </c>
      <c r="C15">
        <f t="shared" si="1"/>
        <v>5.4842800225410402</v>
      </c>
      <c r="D15">
        <f t="shared" ref="D15:D32" si="6">C15*$C$6</f>
        <v>10.897264404789047</v>
      </c>
      <c r="F15">
        <f t="shared" si="2"/>
        <v>11.004581516709605</v>
      </c>
      <c r="G15">
        <f t="shared" ref="G15:G32" si="7">F15*$C$7</f>
        <v>2.1866103473701985E-2</v>
      </c>
      <c r="H15">
        <f t="shared" ref="H15:H32" si="8">G15+$C$3</f>
        <v>12.481866103473703</v>
      </c>
      <c r="I15">
        <f t="shared" si="3"/>
        <v>20.939215070413859</v>
      </c>
      <c r="J15">
        <f t="shared" ref="J15:J32" si="9">H15-$H$14</f>
        <v>10.87052477076185</v>
      </c>
      <c r="K15">
        <f t="shared" ref="K15:K32" si="10">J15/$C$7/A15</f>
        <v>18.236075777154589</v>
      </c>
      <c r="L15">
        <f t="shared" ref="L15:L32" si="11">$R$3*(LN(A15)-LN(298))+$R$4*(A15-298)+$R$5/2*(A15^2-298^2)+$R$6/3*(A15^3-298^3)+$R$7/4*(A15^4-298^4)</f>
        <v>3.6804893090067479E-2</v>
      </c>
      <c r="M15">
        <f t="shared" ref="M15:M32" si="12">L15*$C$6</f>
        <v>7.3131322569964088E-2</v>
      </c>
      <c r="N15">
        <f>M15+$E$3</f>
        <v>52.403131322569962</v>
      </c>
      <c r="O15">
        <f t="shared" ref="O15:O32" si="13">N15*$C$6</f>
        <v>104.12502193794651</v>
      </c>
      <c r="P15">
        <f t="shared" si="4"/>
        <v>-3.2390732932972863</v>
      </c>
      <c r="Q15">
        <f t="shared" ref="Q15:Q32" si="14">-(P15-$H$14)/$C$7/A15</f>
        <v>8.13691431976034</v>
      </c>
      <c r="R15" s="3">
        <f t="shared" ref="R15:R32" si="15">$T$3+$T$4/A15+$T$5/A15^2+$T$6/A15^3+$T$7/A15^4</f>
        <v>18.233585233733606</v>
      </c>
      <c r="S15">
        <f t="shared" ref="S15:S32" si="16">R15*$C$7*A15</f>
        <v>10.869040157828604</v>
      </c>
      <c r="T15" s="2">
        <f>$T$3*(1-LN(A15))+$T$4/A15+$T$5/2/A15^2+$T$6/3/A15^3+$T$7/4/A15^4</f>
        <v>213.94001320060875</v>
      </c>
      <c r="U15">
        <f t="shared" ref="U15:U32" si="17">T15+Q15</f>
        <v>222.07692752036908</v>
      </c>
    </row>
    <row r="16" spans="1:21" x14ac:dyDescent="0.25">
      <c r="A16">
        <v>400</v>
      </c>
      <c r="B16">
        <f t="shared" si="5"/>
        <v>2.5000000000000001E-3</v>
      </c>
      <c r="C16">
        <f t="shared" si="1"/>
        <v>5.469481330273398</v>
      </c>
      <c r="D16">
        <f t="shared" si="6"/>
        <v>10.867859403253242</v>
      </c>
      <c r="F16">
        <f t="shared" si="2"/>
        <v>532.92726132383018</v>
      </c>
      <c r="G16">
        <f t="shared" si="7"/>
        <v>1.0589264682504507</v>
      </c>
      <c r="H16">
        <f t="shared" si="8"/>
        <v>13.518926468250452</v>
      </c>
      <c r="I16">
        <f t="shared" si="3"/>
        <v>17.009218002328197</v>
      </c>
      <c r="J16">
        <f t="shared" si="9"/>
        <v>11.9075851355386</v>
      </c>
      <c r="K16">
        <f t="shared" si="10"/>
        <v>14.981863532383743</v>
      </c>
      <c r="L16">
        <f t="shared" si="11"/>
        <v>1.5383055263431946</v>
      </c>
      <c r="M16">
        <f t="shared" si="12"/>
        <v>3.056613080843928</v>
      </c>
      <c r="N16">
        <f t="shared" ref="N16:N32" si="18">M16+$E$3</f>
        <v>55.386613080843929</v>
      </c>
      <c r="O16">
        <f t="shared" si="13"/>
        <v>110.05320019163689</v>
      </c>
      <c r="P16">
        <f t="shared" si="4"/>
        <v>-8.6357187640871196</v>
      </c>
      <c r="Q16">
        <f t="shared" si="14"/>
        <v>12.892627197784314</v>
      </c>
      <c r="R16" s="3">
        <f t="shared" si="15"/>
        <v>15.02462602581268</v>
      </c>
      <c r="S16">
        <f t="shared" si="16"/>
        <v>11.941572765315918</v>
      </c>
      <c r="T16" s="3">
        <f t="shared" ref="T16:T32" si="19">$T$3*(1-LN(A16))+$T$4/A16+$T$5/2/A16^2+$T$6/3/A16^3+$T$7/4/A16^4</f>
        <v>209.04372417024024</v>
      </c>
      <c r="U16">
        <f t="shared" si="17"/>
        <v>221.93635136802456</v>
      </c>
    </row>
    <row r="17" spans="1:21" x14ac:dyDescent="0.25">
      <c r="A17">
        <v>500</v>
      </c>
      <c r="B17">
        <f t="shared" si="5"/>
        <v>2E-3</v>
      </c>
      <c r="C17">
        <f t="shared" si="1"/>
        <v>7.4182757424873778</v>
      </c>
      <c r="D17">
        <f t="shared" si="6"/>
        <v>14.74011390032242</v>
      </c>
      <c r="F17">
        <f t="shared" si="2"/>
        <v>1169.6977378984084</v>
      </c>
      <c r="G17">
        <f t="shared" si="7"/>
        <v>2.3241894052041374</v>
      </c>
      <c r="H17">
        <f t="shared" si="8"/>
        <v>14.784189405204138</v>
      </c>
      <c r="I17">
        <f t="shared" si="3"/>
        <v>14.880915355011714</v>
      </c>
      <c r="J17">
        <f t="shared" si="9"/>
        <v>13.172848072492286</v>
      </c>
      <c r="K17">
        <f t="shared" si="10"/>
        <v>13.259031779056151</v>
      </c>
      <c r="L17">
        <f t="shared" si="11"/>
        <v>2.9510363488122904</v>
      </c>
      <c r="M17">
        <f t="shared" si="12"/>
        <v>5.8637092250900213</v>
      </c>
      <c r="N17">
        <f t="shared" si="18"/>
        <v>58.193709225090018</v>
      </c>
      <c r="O17">
        <f t="shared" si="13"/>
        <v>115.63090023025387</v>
      </c>
      <c r="P17">
        <f t="shared" si="4"/>
        <v>-14.312665207340871</v>
      </c>
      <c r="Q17">
        <f t="shared" si="14"/>
        <v>16.028189773581001</v>
      </c>
      <c r="R17" s="3">
        <f t="shared" si="15"/>
        <v>13.086170023685312</v>
      </c>
      <c r="S17">
        <f t="shared" si="16"/>
        <v>13.001109918531359</v>
      </c>
      <c r="T17" s="3">
        <f t="shared" si="19"/>
        <v>205.94501325779737</v>
      </c>
      <c r="U17">
        <f t="shared" si="17"/>
        <v>221.97320303137838</v>
      </c>
    </row>
    <row r="18" spans="1:21" x14ac:dyDescent="0.25">
      <c r="A18">
        <v>600</v>
      </c>
      <c r="B18">
        <f t="shared" si="5"/>
        <v>1.6666666666666668E-3</v>
      </c>
      <c r="C18">
        <f t="shared" si="1"/>
        <v>9.448197886829302</v>
      </c>
      <c r="D18">
        <f t="shared" si="6"/>
        <v>18.773569201129824</v>
      </c>
      <c r="F18">
        <f t="shared" si="2"/>
        <v>2018.6304544032059</v>
      </c>
      <c r="G18">
        <f t="shared" si="7"/>
        <v>4.0110187128991699</v>
      </c>
      <c r="H18">
        <f t="shared" si="8"/>
        <v>16.47101871289917</v>
      </c>
      <c r="I18">
        <f t="shared" si="3"/>
        <v>13.815650656684424</v>
      </c>
      <c r="J18">
        <f t="shared" si="9"/>
        <v>14.859677380187318</v>
      </c>
      <c r="K18">
        <f t="shared" si="10"/>
        <v>12.464081010054787</v>
      </c>
      <c r="L18">
        <f t="shared" si="11"/>
        <v>4.4931328131763513</v>
      </c>
      <c r="M18">
        <f t="shared" si="12"/>
        <v>8.9278548997814102</v>
      </c>
      <c r="N18">
        <f t="shared" si="18"/>
        <v>61.257854899781407</v>
      </c>
      <c r="O18">
        <f t="shared" si="13"/>
        <v>121.71935768586566</v>
      </c>
      <c r="P18">
        <f t="shared" si="4"/>
        <v>-20.283694226969669</v>
      </c>
      <c r="Q18">
        <f t="shared" si="14"/>
        <v>18.365237006946419</v>
      </c>
      <c r="R18" s="3">
        <f t="shared" si="15"/>
        <v>12.597501075127102</v>
      </c>
      <c r="S18">
        <f t="shared" si="16"/>
        <v>15.01874078176653</v>
      </c>
      <c r="T18" s="3">
        <f t="shared" si="19"/>
        <v>203.61148587651962</v>
      </c>
      <c r="U18">
        <f t="shared" si="17"/>
        <v>221.97672288346604</v>
      </c>
    </row>
    <row r="19" spans="1:21" x14ac:dyDescent="0.25">
      <c r="A19">
        <v>700</v>
      </c>
      <c r="B19">
        <f t="shared" si="5"/>
        <v>1.4285714285714286E-3</v>
      </c>
      <c r="C19">
        <f t="shared" si="1"/>
        <v>10.267374231072615</v>
      </c>
      <c r="D19">
        <f t="shared" si="6"/>
        <v>20.401272597141286</v>
      </c>
      <c r="F19">
        <f t="shared" si="2"/>
        <v>3018.3229087719519</v>
      </c>
      <c r="G19">
        <f t="shared" si="7"/>
        <v>5.9974076197298682</v>
      </c>
      <c r="H19">
        <f t="shared" si="8"/>
        <v>18.457407619729871</v>
      </c>
      <c r="I19">
        <f t="shared" si="3"/>
        <v>13.270118354827716</v>
      </c>
      <c r="J19">
        <f t="shared" si="9"/>
        <v>16.846066287018019</v>
      </c>
      <c r="K19">
        <f t="shared" si="10"/>
        <v>12.111630086288029</v>
      </c>
      <c r="L19">
        <f t="shared" si="11"/>
        <v>6.0325039054653455</v>
      </c>
      <c r="M19">
        <f t="shared" si="12"/>
        <v>11.986585260159643</v>
      </c>
      <c r="N19">
        <f t="shared" si="18"/>
        <v>64.316585260159641</v>
      </c>
      <c r="O19">
        <f t="shared" si="13"/>
        <v>127.79705491193721</v>
      </c>
      <c r="P19">
        <f t="shared" si="4"/>
        <v>-26.564202062381874</v>
      </c>
      <c r="Q19">
        <f t="shared" si="14"/>
        <v>20.257059023002174</v>
      </c>
      <c r="R19" s="3">
        <f t="shared" si="15"/>
        <v>12.307810700340905</v>
      </c>
      <c r="S19">
        <f t="shared" si="16"/>
        <v>17.118933903104168</v>
      </c>
      <c r="T19" s="3">
        <f t="shared" si="19"/>
        <v>201.69024634106742</v>
      </c>
      <c r="U19">
        <f t="shared" si="17"/>
        <v>221.94730536406959</v>
      </c>
    </row>
    <row r="20" spans="1:21" x14ac:dyDescent="0.25">
      <c r="A20">
        <v>800</v>
      </c>
      <c r="B20">
        <f t="shared" si="5"/>
        <v>1.25E-3</v>
      </c>
      <c r="C20">
        <f t="shared" si="1"/>
        <v>9.1745230831180891</v>
      </c>
      <c r="D20">
        <f t="shared" si="6"/>
        <v>18.229777366155645</v>
      </c>
      <c r="F20">
        <f t="shared" si="2"/>
        <v>4007.7148377220856</v>
      </c>
      <c r="G20">
        <f t="shared" si="7"/>
        <v>7.9633293825537841</v>
      </c>
      <c r="H20">
        <f t="shared" si="8"/>
        <v>20.423329382553785</v>
      </c>
      <c r="I20">
        <f t="shared" si="3"/>
        <v>12.848093471661919</v>
      </c>
      <c r="J20">
        <f t="shared" si="9"/>
        <v>18.811988049841933</v>
      </c>
      <c r="K20">
        <f t="shared" si="10"/>
        <v>11.834416236689689</v>
      </c>
      <c r="L20">
        <f t="shared" si="11"/>
        <v>7.355259611401852</v>
      </c>
      <c r="M20">
        <f t="shared" si="12"/>
        <v>14.61490084785548</v>
      </c>
      <c r="N20">
        <f t="shared" si="18"/>
        <v>66.944900847855479</v>
      </c>
      <c r="O20">
        <f t="shared" si="13"/>
        <v>133.01951798468883</v>
      </c>
      <c r="P20">
        <f t="shared" si="4"/>
        <v>-33.132591295730592</v>
      </c>
      <c r="Q20">
        <f t="shared" si="14"/>
        <v>21.857028578537019</v>
      </c>
      <c r="R20" s="3">
        <f t="shared" si="15"/>
        <v>11.84707403878679</v>
      </c>
      <c r="S20">
        <f t="shared" si="16"/>
        <v>18.832108892055484</v>
      </c>
      <c r="T20" s="3">
        <f t="shared" si="19"/>
        <v>200.07441030401219</v>
      </c>
      <c r="U20">
        <f t="shared" si="17"/>
        <v>221.9314388825492</v>
      </c>
    </row>
    <row r="21" spans="1:21" x14ac:dyDescent="0.25">
      <c r="A21">
        <v>900</v>
      </c>
      <c r="B21">
        <f t="shared" si="5"/>
        <v>1.1111111111111111E-3</v>
      </c>
      <c r="C21">
        <f t="shared" si="1"/>
        <v>6.0589545909934941</v>
      </c>
      <c r="D21">
        <f t="shared" si="6"/>
        <v>12.039142772304073</v>
      </c>
      <c r="F21">
        <f t="shared" si="2"/>
        <v>4785.147400767517</v>
      </c>
      <c r="G21">
        <f t="shared" si="7"/>
        <v>9.5080878853250557</v>
      </c>
      <c r="H21">
        <f t="shared" si="8"/>
        <v>21.968087885325055</v>
      </c>
      <c r="I21">
        <f t="shared" si="3"/>
        <v>12.284341489305517</v>
      </c>
      <c r="J21">
        <f t="shared" si="9"/>
        <v>20.356746552613203</v>
      </c>
      <c r="K21">
        <f t="shared" si="10"/>
        <v>11.383295058219092</v>
      </c>
      <c r="L21">
        <f t="shared" si="11"/>
        <v>8.2745449090117589</v>
      </c>
      <c r="M21">
        <f t="shared" si="12"/>
        <v>16.441520734206367</v>
      </c>
      <c r="N21">
        <f t="shared" si="18"/>
        <v>68.771520734206362</v>
      </c>
      <c r="O21">
        <f t="shared" si="13"/>
        <v>136.64901169886804</v>
      </c>
      <c r="P21">
        <f t="shared" si="4"/>
        <v>-39.926280775460668</v>
      </c>
      <c r="Q21">
        <f t="shared" si="14"/>
        <v>23.227435054617526</v>
      </c>
      <c r="R21" s="3">
        <f t="shared" si="15"/>
        <v>11.177134319677958</v>
      </c>
      <c r="S21">
        <f t="shared" si="16"/>
        <v>19.988069303880092</v>
      </c>
      <c r="T21" s="3">
        <f t="shared" si="19"/>
        <v>198.71583788581918</v>
      </c>
      <c r="U21">
        <f t="shared" si="17"/>
        <v>221.94327294043671</v>
      </c>
    </row>
    <row r="22" spans="1:21" x14ac:dyDescent="0.25">
      <c r="A22">
        <v>1000</v>
      </c>
      <c r="B22">
        <f t="shared" si="5"/>
        <v>1E-3</v>
      </c>
      <c r="C22">
        <f t="shared" si="1"/>
        <v>1.4005707428540859</v>
      </c>
      <c r="D22">
        <f t="shared" si="6"/>
        <v>2.7829340660510686</v>
      </c>
      <c r="F22">
        <f t="shared" si="2"/>
        <v>5167.4223642312791</v>
      </c>
      <c r="G22">
        <f t="shared" si="7"/>
        <v>10.267668237727552</v>
      </c>
      <c r="H22">
        <f t="shared" si="8"/>
        <v>22.727668237727553</v>
      </c>
      <c r="I22">
        <f t="shared" si="3"/>
        <v>11.438182303838728</v>
      </c>
      <c r="J22">
        <f t="shared" si="9"/>
        <v>21.116326905015701</v>
      </c>
      <c r="K22">
        <f t="shared" si="10"/>
        <v>10.627240515860946</v>
      </c>
      <c r="L22">
        <f t="shared" si="11"/>
        <v>8.6816331714588202</v>
      </c>
      <c r="M22">
        <f t="shared" si="12"/>
        <v>17.250405111688675</v>
      </c>
      <c r="N22">
        <f t="shared" si="18"/>
        <v>69.580405111688677</v>
      </c>
      <c r="O22">
        <f t="shared" si="13"/>
        <v>138.25626495692541</v>
      </c>
      <c r="P22">
        <f t="shared" si="4"/>
        <v>-46.852736873961135</v>
      </c>
      <c r="Q22">
        <f t="shared" si="14"/>
        <v>24.390577859422741</v>
      </c>
      <c r="R22" s="3">
        <f t="shared" si="15"/>
        <v>10.346732294149323</v>
      </c>
      <c r="S22">
        <f t="shared" si="16"/>
        <v>20.558957068474704</v>
      </c>
      <c r="T22" s="3">
        <f t="shared" si="19"/>
        <v>197.58004366316482</v>
      </c>
      <c r="U22">
        <f t="shared" si="17"/>
        <v>221.97062152258755</v>
      </c>
    </row>
    <row r="23" spans="1:21" x14ac:dyDescent="0.25">
      <c r="A23">
        <v>1100</v>
      </c>
      <c r="B23">
        <f t="shared" si="5"/>
        <v>9.0909090909090909E-4</v>
      </c>
      <c r="C23">
        <f t="shared" si="1"/>
        <v>-3.7301346330179399</v>
      </c>
      <c r="D23">
        <f t="shared" si="6"/>
        <v>-7.411777515806647</v>
      </c>
      <c r="F23">
        <f t="shared" si="2"/>
        <v>5048.8612852582737</v>
      </c>
      <c r="G23">
        <f t="shared" si="7"/>
        <v>10.03208737380819</v>
      </c>
      <c r="H23">
        <f t="shared" si="8"/>
        <v>22.492087373808189</v>
      </c>
      <c r="I23">
        <f t="shared" si="3"/>
        <v>10.290564749877928</v>
      </c>
      <c r="J23">
        <f t="shared" si="9"/>
        <v>20.880746041096337</v>
      </c>
      <c r="K23">
        <f t="shared" si="10"/>
        <v>9.5533449426254009</v>
      </c>
      <c r="L23">
        <f t="shared" si="11"/>
        <v>8.5725372998572169</v>
      </c>
      <c r="M23">
        <f t="shared" si="12"/>
        <v>17.03363161481629</v>
      </c>
      <c r="N23">
        <f t="shared" si="18"/>
        <v>69.363631614816285</v>
      </c>
      <c r="O23">
        <f t="shared" si="13"/>
        <v>137.82553601863995</v>
      </c>
      <c r="P23">
        <f t="shared" si="4"/>
        <v>-53.807907402489718</v>
      </c>
      <c r="Q23">
        <f t="shared" si="14"/>
        <v>25.355377561056674</v>
      </c>
      <c r="R23" s="3">
        <f t="shared" si="15"/>
        <v>9.4141164235963739</v>
      </c>
      <c r="S23">
        <f t="shared" si="16"/>
        <v>20.576434267054594</v>
      </c>
      <c r="T23" s="3">
        <f t="shared" si="19"/>
        <v>196.63702953159569</v>
      </c>
      <c r="U23">
        <f t="shared" si="17"/>
        <v>221.99240709265237</v>
      </c>
    </row>
    <row r="24" spans="1:21" x14ac:dyDescent="0.25">
      <c r="A24">
        <v>1200</v>
      </c>
      <c r="B24">
        <f t="shared" si="5"/>
        <v>8.3333333333333339E-4</v>
      </c>
      <c r="C24">
        <f t="shared" si="1"/>
        <v>-7.6720758682129713</v>
      </c>
      <c r="D24">
        <f t="shared" si="6"/>
        <v>-15.244414750139175</v>
      </c>
      <c r="F24">
        <f t="shared" si="2"/>
        <v>4460.3646958279132</v>
      </c>
      <c r="G24">
        <f t="shared" si="7"/>
        <v>8.8627446506100647</v>
      </c>
      <c r="H24">
        <f t="shared" si="8"/>
        <v>21.322744650610066</v>
      </c>
      <c r="I24">
        <f t="shared" si="3"/>
        <v>8.9426038628628017</v>
      </c>
      <c r="J24">
        <f t="shared" si="9"/>
        <v>19.711403317898213</v>
      </c>
      <c r="K24">
        <f t="shared" si="10"/>
        <v>8.2668190395479844</v>
      </c>
      <c r="L24">
        <f t="shared" si="11"/>
        <v>8.0629927246785371</v>
      </c>
      <c r="M24">
        <f t="shared" si="12"/>
        <v>16.021166543936253</v>
      </c>
      <c r="N24">
        <f t="shared" si="18"/>
        <v>68.351166543936245</v>
      </c>
      <c r="O24">
        <f t="shared" si="13"/>
        <v>135.81376792280133</v>
      </c>
      <c r="P24">
        <f t="shared" si="4"/>
        <v>-60.698655202113429</v>
      </c>
      <c r="Q24">
        <f t="shared" si="14"/>
        <v>26.132358888955412</v>
      </c>
      <c r="R24" s="3">
        <f t="shared" si="15"/>
        <v>8.4269831821795993</v>
      </c>
      <c r="S24">
        <f t="shared" si="16"/>
        <v>20.093298699589035</v>
      </c>
      <c r="T24" s="3">
        <f t="shared" si="19"/>
        <v>195.85996387537276</v>
      </c>
      <c r="U24">
        <f t="shared" si="17"/>
        <v>221.99232276432818</v>
      </c>
    </row>
    <row r="25" spans="1:21" x14ac:dyDescent="0.25">
      <c r="A25">
        <v>1300</v>
      </c>
      <c r="B25">
        <f t="shared" si="5"/>
        <v>7.6923076923076923E-4</v>
      </c>
      <c r="C25">
        <f t="shared" si="1"/>
        <v>-8.1735754541947472</v>
      </c>
      <c r="D25">
        <f t="shared" si="6"/>
        <v>-16.240894427484964</v>
      </c>
      <c r="F25">
        <f t="shared" si="2"/>
        <v>3628.4712867669587</v>
      </c>
      <c r="G25">
        <f t="shared" si="7"/>
        <v>7.209772446805947</v>
      </c>
      <c r="H25">
        <f t="shared" si="8"/>
        <v>19.669772446805947</v>
      </c>
      <c r="I25">
        <f t="shared" si="3"/>
        <v>7.6147932510572351</v>
      </c>
      <c r="J25">
        <f t="shared" si="9"/>
        <v>18.058431114094095</v>
      </c>
      <c r="K25">
        <f t="shared" si="10"/>
        <v>6.9909918756897111</v>
      </c>
      <c r="L25">
        <f t="shared" si="11"/>
        <v>7.3974224841001899</v>
      </c>
      <c r="M25">
        <f t="shared" si="12"/>
        <v>14.698678475907078</v>
      </c>
      <c r="N25">
        <f t="shared" si="18"/>
        <v>67.028678475907071</v>
      </c>
      <c r="O25">
        <f t="shared" si="13"/>
        <v>133.18598413162735</v>
      </c>
      <c r="P25">
        <f t="shared" si="4"/>
        <v>-67.467509571873251</v>
      </c>
      <c r="Q25">
        <f t="shared" si="14"/>
        <v>26.742615812235336</v>
      </c>
      <c r="R25" s="3">
        <f t="shared" si="15"/>
        <v>7.4199707317812038</v>
      </c>
      <c r="S25">
        <f t="shared" si="16"/>
        <v>19.166526397264025</v>
      </c>
      <c r="T25" s="3">
        <f t="shared" si="19"/>
        <v>195.22516761075502</v>
      </c>
      <c r="U25">
        <f t="shared" si="17"/>
        <v>221.96778342299035</v>
      </c>
    </row>
    <row r="26" spans="1:21" x14ac:dyDescent="0.25">
      <c r="A26">
        <v>1400</v>
      </c>
      <c r="B26">
        <f t="shared" si="5"/>
        <v>7.1428571428571429E-4</v>
      </c>
      <c r="C26">
        <f t="shared" si="1"/>
        <v>-2.3923640422989365</v>
      </c>
      <c r="D26">
        <f t="shared" si="6"/>
        <v>-4.753627352047987</v>
      </c>
      <c r="F26">
        <f t="shared" si="2"/>
        <v>3034.4170917624724</v>
      </c>
      <c r="G26">
        <f t="shared" si="7"/>
        <v>6.0293867613320327</v>
      </c>
      <c r="H26">
        <f t="shared" si="8"/>
        <v>18.489386761332035</v>
      </c>
      <c r="I26">
        <f t="shared" si="3"/>
        <v>6.6465550224070871</v>
      </c>
      <c r="J26">
        <f t="shared" si="9"/>
        <v>16.878045428620183</v>
      </c>
      <c r="K26">
        <f t="shared" si="10"/>
        <v>6.0673108881372428</v>
      </c>
      <c r="L26">
        <f t="shared" si="11"/>
        <v>6.9545704362202798</v>
      </c>
      <c r="M26">
        <f t="shared" si="12"/>
        <v>13.818731456769697</v>
      </c>
      <c r="N26">
        <f t="shared" si="18"/>
        <v>66.148731456769696</v>
      </c>
      <c r="O26">
        <f t="shared" si="13"/>
        <v>131.43752940460138</v>
      </c>
      <c r="P26">
        <f t="shared" si="4"/>
        <v>-74.118837278145548</v>
      </c>
      <c r="Q26">
        <f t="shared" si="14"/>
        <v>27.223444751907898</v>
      </c>
      <c r="R26" s="3">
        <f t="shared" si="15"/>
        <v>6.4167804258106012</v>
      </c>
      <c r="S26">
        <f t="shared" si="16"/>
        <v>17.85019978851993</v>
      </c>
      <c r="T26" s="3">
        <f t="shared" si="19"/>
        <v>194.71208097263084</v>
      </c>
      <c r="U26">
        <f t="shared" si="17"/>
        <v>221.93552572453873</v>
      </c>
    </row>
    <row r="27" spans="1:21" x14ac:dyDescent="0.25">
      <c r="A27">
        <v>1500</v>
      </c>
      <c r="B27">
        <f t="shared" si="5"/>
        <v>6.6666666666666664E-4</v>
      </c>
      <c r="C27">
        <f t="shared" si="1"/>
        <v>13.104419556265611</v>
      </c>
      <c r="D27">
        <f t="shared" si="6"/>
        <v>26.038481658299773</v>
      </c>
      <c r="F27">
        <f t="shared" si="2"/>
        <v>3473.1946713738726</v>
      </c>
      <c r="G27">
        <f t="shared" si="7"/>
        <v>6.9012378120198852</v>
      </c>
      <c r="H27">
        <f t="shared" si="8"/>
        <v>19.361237812019887</v>
      </c>
      <c r="I27">
        <f t="shared" si="3"/>
        <v>6.495969740654215</v>
      </c>
      <c r="J27">
        <f t="shared" si="9"/>
        <v>17.749896479308035</v>
      </c>
      <c r="K27">
        <f t="shared" si="10"/>
        <v>5.9553418820023607</v>
      </c>
      <c r="L27">
        <f t="shared" si="11"/>
        <v>7.2511862826517017</v>
      </c>
      <c r="M27">
        <f t="shared" si="12"/>
        <v>14.408107143628932</v>
      </c>
      <c r="N27">
        <f t="shared" si="18"/>
        <v>66.738107143628923</v>
      </c>
      <c r="O27">
        <f t="shared" si="13"/>
        <v>132.60861889439067</v>
      </c>
      <c r="P27">
        <f t="shared" si="4"/>
        <v>-80.745922903423491</v>
      </c>
      <c r="Q27">
        <f t="shared" si="14"/>
        <v>27.632029604474194</v>
      </c>
      <c r="R27" s="3">
        <f t="shared" si="15"/>
        <v>5.4329581490281704</v>
      </c>
      <c r="S27">
        <f t="shared" si="16"/>
        <v>16.192931763178461</v>
      </c>
      <c r="T27" s="3">
        <f t="shared" si="19"/>
        <v>194.3030613665583</v>
      </c>
      <c r="U27">
        <f t="shared" si="17"/>
        <v>221.93509097103248</v>
      </c>
    </row>
    <row r="28" spans="1:21" x14ac:dyDescent="0.25">
      <c r="A28">
        <v>1600</v>
      </c>
      <c r="B28">
        <f t="shared" si="5"/>
        <v>6.2500000000000001E-4</v>
      </c>
      <c r="C28">
        <f t="shared" si="1"/>
        <v>42.340228370416526</v>
      </c>
      <c r="D28">
        <f t="shared" si="6"/>
        <v>84.13003377201764</v>
      </c>
      <c r="F28">
        <f t="shared" si="2"/>
        <v>6112.6122970459983</v>
      </c>
      <c r="G28">
        <f t="shared" si="7"/>
        <v>12.145760634230399</v>
      </c>
      <c r="H28">
        <f t="shared" si="8"/>
        <v>24.6057606342304</v>
      </c>
      <c r="I28">
        <f t="shared" si="3"/>
        <v>7.7396076479084046</v>
      </c>
      <c r="J28">
        <f t="shared" si="9"/>
        <v>22.994419301518548</v>
      </c>
      <c r="K28">
        <f t="shared" si="10"/>
        <v>7.2327690304222907</v>
      </c>
      <c r="L28">
        <f t="shared" si="11"/>
        <v>8.9445188714125834</v>
      </c>
      <c r="M28">
        <f t="shared" si="12"/>
        <v>17.772758997496805</v>
      </c>
      <c r="N28">
        <f t="shared" si="18"/>
        <v>70.102758997496807</v>
      </c>
      <c r="O28">
        <f t="shared" si="13"/>
        <v>139.29418212802616</v>
      </c>
      <c r="P28">
        <f t="shared" si="4"/>
        <v>-87.558653761764475</v>
      </c>
      <c r="Q28">
        <f t="shared" si="14"/>
        <v>28.047935044815148</v>
      </c>
      <c r="R28" s="3">
        <f t="shared" si="15"/>
        <v>4.4782633365918167</v>
      </c>
      <c r="S28">
        <f t="shared" si="16"/>
        <v>14.237294799692704</v>
      </c>
      <c r="T28" s="3">
        <f t="shared" si="19"/>
        <v>193.9830775295616</v>
      </c>
      <c r="U28">
        <f t="shared" si="17"/>
        <v>222.03101257437675</v>
      </c>
    </row>
    <row r="29" spans="1:21" x14ac:dyDescent="0.25">
      <c r="A29">
        <v>1700</v>
      </c>
      <c r="B29">
        <f t="shared" si="5"/>
        <v>5.8823529411764701E-4</v>
      </c>
      <c r="C29">
        <f t="shared" si="1"/>
        <v>89.929107269200131</v>
      </c>
      <c r="D29">
        <f t="shared" si="6"/>
        <v>178.68913614390067</v>
      </c>
      <c r="F29">
        <f t="shared" si="2"/>
        <v>12552.353135122452</v>
      </c>
      <c r="G29">
        <f t="shared" si="7"/>
        <v>24.941525679488311</v>
      </c>
      <c r="H29">
        <f t="shared" si="8"/>
        <v>37.401525679488316</v>
      </c>
      <c r="I29">
        <f t="shared" si="3"/>
        <v>11.072419455723473</v>
      </c>
      <c r="J29">
        <f t="shared" si="9"/>
        <v>35.790184346776464</v>
      </c>
      <c r="K29">
        <f t="shared" si="10"/>
        <v>10.595394874560071</v>
      </c>
      <c r="L29">
        <f t="shared" si="11"/>
        <v>12.834052292481601</v>
      </c>
      <c r="M29">
        <f t="shared" si="12"/>
        <v>25.501261905160945</v>
      </c>
      <c r="N29">
        <f t="shared" si="18"/>
        <v>77.831261905160943</v>
      </c>
      <c r="O29">
        <f t="shared" si="13"/>
        <v>154.65071740555481</v>
      </c>
      <c r="P29">
        <f t="shared" si="4"/>
        <v>-94.911619559285299</v>
      </c>
      <c r="Q29">
        <f t="shared" si="14"/>
        <v>28.574842621746395</v>
      </c>
      <c r="R29" s="3">
        <f t="shared" si="15"/>
        <v>3.5584540233229238</v>
      </c>
      <c r="S29">
        <f t="shared" si="16"/>
        <v>12.020101845382504</v>
      </c>
      <c r="T29" s="3">
        <f t="shared" si="19"/>
        <v>193.73937027212529</v>
      </c>
      <c r="U29">
        <f t="shared" si="17"/>
        <v>222.31421289387168</v>
      </c>
    </row>
    <row r="30" spans="1:21" x14ac:dyDescent="0.25">
      <c r="A30">
        <v>1800</v>
      </c>
      <c r="B30">
        <f t="shared" si="5"/>
        <v>5.5555555555555556E-4</v>
      </c>
      <c r="C30">
        <f t="shared" si="1"/>
        <v>161.07569296178826</v>
      </c>
      <c r="D30">
        <f t="shared" si="6"/>
        <v>320.05740191507329</v>
      </c>
      <c r="F30">
        <f t="shared" si="2"/>
        <v>24883.034430856933</v>
      </c>
      <c r="G30">
        <f t="shared" si="7"/>
        <v>49.442589414112724</v>
      </c>
      <c r="H30">
        <f t="shared" si="8"/>
        <v>61.902589414112725</v>
      </c>
      <c r="I30">
        <f t="shared" si="3"/>
        <v>17.307663539146876</v>
      </c>
      <c r="J30">
        <f t="shared" si="9"/>
        <v>60.291248081400873</v>
      </c>
      <c r="K30">
        <f t="shared" si="10"/>
        <v>16.857140323603666</v>
      </c>
      <c r="L30">
        <f t="shared" si="11"/>
        <v>19.862744988365193</v>
      </c>
      <c r="M30">
        <f t="shared" si="12"/>
        <v>39.467274291881644</v>
      </c>
      <c r="N30">
        <f t="shared" si="18"/>
        <v>91.797274291881649</v>
      </c>
      <c r="O30">
        <f t="shared" si="13"/>
        <v>182.40118401796886</v>
      </c>
      <c r="P30">
        <f t="shared" si="4"/>
        <v>-103.33250431127425</v>
      </c>
      <c r="Q30">
        <f t="shared" si="14"/>
        <v>29.341789868586392</v>
      </c>
      <c r="R30" s="3">
        <f t="shared" si="15"/>
        <v>2.6765660243024469</v>
      </c>
      <c r="S30">
        <f t="shared" si="16"/>
        <v>9.5730060425201327</v>
      </c>
      <c r="T30" s="3">
        <f t="shared" si="19"/>
        <v>193.56112302132016</v>
      </c>
      <c r="U30">
        <f t="shared" si="17"/>
        <v>222.90291288990656</v>
      </c>
    </row>
    <row r="31" spans="1:21" x14ac:dyDescent="0.25">
      <c r="A31">
        <v>1900</v>
      </c>
      <c r="B31">
        <f t="shared" si="5"/>
        <v>5.263157894736842E-4</v>
      </c>
      <c r="C31">
        <f t="shared" si="1"/>
        <v>261.57521399748111</v>
      </c>
      <c r="D31">
        <f t="shared" si="6"/>
        <v>519.74995021299503</v>
      </c>
      <c r="F31">
        <f t="shared" si="2"/>
        <v>45745.266692427918</v>
      </c>
      <c r="G31">
        <f t="shared" si="7"/>
        <v>90.895844917854276</v>
      </c>
      <c r="H31">
        <f t="shared" si="8"/>
        <v>103.35584491785428</v>
      </c>
      <c r="I31">
        <f t="shared" si="3"/>
        <v>27.376856122123879</v>
      </c>
      <c r="J31">
        <f t="shared" si="9"/>
        <v>101.74450358514244</v>
      </c>
      <c r="K31">
        <f t="shared" si="10"/>
        <v>26.950044654767154</v>
      </c>
      <c r="L31">
        <f t="shared" si="11"/>
        <v>31.11793339745816</v>
      </c>
      <c r="M31">
        <f t="shared" si="12"/>
        <v>61.831333660749365</v>
      </c>
      <c r="N31">
        <f t="shared" si="18"/>
        <v>114.16133366074936</v>
      </c>
      <c r="O31">
        <f t="shared" si="13"/>
        <v>226.838569983909</v>
      </c>
      <c r="P31">
        <f t="shared" si="4"/>
        <v>-113.55068903756953</v>
      </c>
      <c r="Q31">
        <f t="shared" si="14"/>
        <v>30.50407394651587</v>
      </c>
      <c r="R31" s="3">
        <f t="shared" si="15"/>
        <v>1.8338084855880719</v>
      </c>
      <c r="S31">
        <f t="shared" si="16"/>
        <v>6.9231771756406477</v>
      </c>
      <c r="T31" s="3">
        <f t="shared" si="19"/>
        <v>193.43916311066602</v>
      </c>
      <c r="U31">
        <f t="shared" si="17"/>
        <v>223.94323705718188</v>
      </c>
    </row>
    <row r="32" spans="1:21" x14ac:dyDescent="0.25">
      <c r="A32">
        <v>2000</v>
      </c>
      <c r="B32">
        <f t="shared" si="5"/>
        <v>5.0000000000000001E-4</v>
      </c>
      <c r="C32">
        <f t="shared" si="1"/>
        <v>397.81349076570586</v>
      </c>
      <c r="D32">
        <f t="shared" si="6"/>
        <v>790.45540615145762</v>
      </c>
      <c r="F32">
        <f t="shared" si="2"/>
        <v>78388.712874948978</v>
      </c>
      <c r="G32">
        <f t="shared" si="7"/>
        <v>155.75837248252361</v>
      </c>
      <c r="H32">
        <f t="shared" si="8"/>
        <v>168.21837248252362</v>
      </c>
      <c r="I32">
        <f t="shared" si="3"/>
        <v>42.329736407278212</v>
      </c>
      <c r="J32">
        <f t="shared" si="9"/>
        <v>166.60703114981177</v>
      </c>
      <c r="K32">
        <f t="shared" si="10"/>
        <v>41.92426551328932</v>
      </c>
      <c r="L32">
        <f t="shared" si="11"/>
        <v>47.832003540801566</v>
      </c>
      <c r="M32">
        <f t="shared" si="12"/>
        <v>95.042191035572714</v>
      </c>
      <c r="N32">
        <f t="shared" si="18"/>
        <v>147.37219103557271</v>
      </c>
      <c r="O32">
        <f t="shared" si="13"/>
        <v>292.82854358768299</v>
      </c>
      <c r="P32">
        <f t="shared" si="4"/>
        <v>-126.5260095886218</v>
      </c>
      <c r="Q32">
        <f t="shared" si="14"/>
        <v>32.243923231337106</v>
      </c>
      <c r="R32" s="3">
        <f t="shared" si="15"/>
        <v>1.0301836847472892</v>
      </c>
      <c r="S32">
        <f t="shared" si="16"/>
        <v>4.093949963185727</v>
      </c>
      <c r="T32" s="3">
        <f t="shared" si="19"/>
        <v>193.36570120178791</v>
      </c>
      <c r="U32">
        <f t="shared" si="17"/>
        <v>225.60962443312502</v>
      </c>
    </row>
    <row r="33" spans="21:21" x14ac:dyDescent="0.25">
      <c r="U33">
        <f>AVERAGE(U18:U27)</f>
        <v>221.95924915686516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G1" workbookViewId="0">
      <selection activeCell="T13" sqref="T13"/>
    </sheetView>
  </sheetViews>
  <sheetFormatPr defaultRowHeight="15" x14ac:dyDescent="0.25"/>
  <cols>
    <col min="2" max="2" width="12.7109375" bestFit="1" customWidth="1"/>
    <col min="6" max="6" width="12.7109375" bestFit="1" customWidth="1"/>
    <col min="11" max="12" width="12" bestFit="1" customWidth="1"/>
    <col min="16" max="16" width="12" bestFit="1" customWidth="1"/>
    <col min="17" max="17" width="14.28515625" bestFit="1" customWidth="1"/>
    <col min="18" max="18" width="19.42578125" bestFit="1" customWidth="1"/>
    <col min="19" max="19" width="10.42578125" bestFit="1" customWidth="1"/>
    <col min="20" max="20" width="12.7109375" bestFit="1" customWidth="1"/>
    <col min="21" max="21" width="14.42578125" bestFit="1" customWidth="1"/>
  </cols>
  <sheetData>
    <row r="1" spans="1:21" x14ac:dyDescent="0.25">
      <c r="C1" t="s">
        <v>2</v>
      </c>
      <c r="D1" t="s">
        <v>4</v>
      </c>
      <c r="E1" t="s">
        <v>5</v>
      </c>
      <c r="F1" t="s">
        <v>7</v>
      </c>
      <c r="N1" t="s">
        <v>10</v>
      </c>
    </row>
    <row r="2" spans="1:21" x14ac:dyDescent="0.25">
      <c r="B2" t="s">
        <v>0</v>
      </c>
      <c r="C2" t="s">
        <v>3</v>
      </c>
      <c r="D2" t="s">
        <v>3</v>
      </c>
      <c r="E2" t="s">
        <v>6</v>
      </c>
      <c r="F2" t="s">
        <v>6</v>
      </c>
      <c r="N2" t="s">
        <v>9</v>
      </c>
      <c r="O2" t="s">
        <v>7</v>
      </c>
      <c r="P2" t="s">
        <v>11</v>
      </c>
    </row>
    <row r="3" spans="1:21" x14ac:dyDescent="0.25">
      <c r="B3" t="s">
        <v>47</v>
      </c>
      <c r="C3">
        <v>-40.76</v>
      </c>
      <c r="D3">
        <f>H14</f>
        <v>-43.425108439961768</v>
      </c>
      <c r="E3">
        <v>62.97</v>
      </c>
      <c r="F3">
        <v>300</v>
      </c>
      <c r="G3">
        <v>400</v>
      </c>
      <c r="H3">
        <v>500</v>
      </c>
      <c r="I3">
        <v>600</v>
      </c>
      <c r="J3">
        <v>800</v>
      </c>
      <c r="K3">
        <v>1000</v>
      </c>
      <c r="L3">
        <v>1500</v>
      </c>
      <c r="N3">
        <f>F3</f>
        <v>300</v>
      </c>
      <c r="O3">
        <f>F4</f>
        <v>12.97</v>
      </c>
      <c r="P3">
        <f>O3/$C$6</f>
        <v>6.5274282838449924</v>
      </c>
      <c r="Q3" t="s">
        <v>30</v>
      </c>
      <c r="R3">
        <f>INDEX(LINEST($P$3:$P$9,$N$3:$N$9^{1,2,3,4}),1,5)</f>
        <v>2.5160672627057314</v>
      </c>
      <c r="S3" t="s">
        <v>23</v>
      </c>
      <c r="T3" s="2">
        <f>INDEX(LINEST($K$15:$K$27,$B$15:$B$27^{1,2,3,4}),1,5)</f>
        <v>17.578892061780948</v>
      </c>
    </row>
    <row r="4" spans="1:21" x14ac:dyDescent="0.25">
      <c r="F4">
        <v>12.97</v>
      </c>
      <c r="G4">
        <v>15.48</v>
      </c>
      <c r="H4">
        <v>17.91</v>
      </c>
      <c r="I4">
        <v>20.149999999999999</v>
      </c>
      <c r="J4">
        <v>23.81</v>
      </c>
      <c r="K4">
        <v>26.62</v>
      </c>
      <c r="L4">
        <v>30.83</v>
      </c>
      <c r="N4">
        <f>G3</f>
        <v>400</v>
      </c>
      <c r="O4">
        <f>G4</f>
        <v>15.48</v>
      </c>
      <c r="P4">
        <f t="shared" ref="P4:P9" si="0">O4/$C$6</f>
        <v>7.7906391545042775</v>
      </c>
      <c r="Q4" t="s">
        <v>31</v>
      </c>
      <c r="R4">
        <f>INDEX(LINEST($P$3:$P$9,$N$3:$N$9^{1,2,3,4}),1,4)</f>
        <v>1.2941343859961554E-2</v>
      </c>
      <c r="S4" t="s">
        <v>24</v>
      </c>
      <c r="T4" s="2">
        <f>INDEX(LINEST($K$15:$K$27,$B$15:$B$27^{1,2,3,4}),1,4)</f>
        <v>-14540.058948517566</v>
      </c>
    </row>
    <row r="5" spans="1:21" x14ac:dyDescent="0.25">
      <c r="N5">
        <f>H3</f>
        <v>500</v>
      </c>
      <c r="O5">
        <f>H4</f>
        <v>17.91</v>
      </c>
      <c r="P5">
        <f t="shared" si="0"/>
        <v>9.0135883241066939</v>
      </c>
      <c r="Q5" t="s">
        <v>32</v>
      </c>
      <c r="R5">
        <f>INDEX(LINEST($P$3:$P$9,$N$3:$N$9^{1,2,3,4}),1,3)</f>
        <v>3.6641102274844251E-6</v>
      </c>
      <c r="S5" t="s">
        <v>25</v>
      </c>
      <c r="T5" s="2">
        <f>INDEX(LINEST($K$15:$K$27,$B$15:$B$27^{1,2,3,4}),1,3)</f>
        <v>7213991.0678206058</v>
      </c>
    </row>
    <row r="6" spans="1:21" x14ac:dyDescent="0.25">
      <c r="B6" t="s">
        <v>8</v>
      </c>
      <c r="C6">
        <v>1.9870000000000001</v>
      </c>
      <c r="N6">
        <f>I3</f>
        <v>600</v>
      </c>
      <c r="O6">
        <f>I4</f>
        <v>20.149999999999999</v>
      </c>
      <c r="P6">
        <f t="shared" si="0"/>
        <v>10.140915953699043</v>
      </c>
      <c r="Q6" t="s">
        <v>33</v>
      </c>
      <c r="R6">
        <f>INDEX(LINEST($P$3:$P$9,$N$3:$N$9^{1,2,3,4}),1,2)</f>
        <v>-8.5021493287630024E-9</v>
      </c>
      <c r="S6" t="s">
        <v>26</v>
      </c>
      <c r="T6" s="2">
        <f>INDEX(LINEST($K$15:$K$27,$B$15:$B$27^{1,2,3,4}),1,2)</f>
        <v>-1787441817.4939361</v>
      </c>
    </row>
    <row r="7" spans="1:21" x14ac:dyDescent="0.25">
      <c r="B7" t="s">
        <v>29</v>
      </c>
      <c r="C7">
        <f>C6/1000</f>
        <v>1.9870000000000001E-3</v>
      </c>
      <c r="N7">
        <f>J3</f>
        <v>800</v>
      </c>
      <c r="O7">
        <f>J4</f>
        <v>23.81</v>
      </c>
      <c r="P7">
        <f t="shared" si="0"/>
        <v>11.98288877705083</v>
      </c>
      <c r="Q7" t="s">
        <v>34</v>
      </c>
      <c r="R7">
        <f>INDEX(LINEST($P$3:$P$9,$N$3:$N$9^{1,2,3,4}),1,1)</f>
        <v>2.7730301645389898E-12</v>
      </c>
      <c r="S7" t="s">
        <v>27</v>
      </c>
      <c r="T7" s="2">
        <f>INDEX(LINEST($K$15:$K$27,$B$15:$B$27^{1,2,3,4}),1,1)</f>
        <v>173734846287.37686</v>
      </c>
    </row>
    <row r="8" spans="1:21" x14ac:dyDescent="0.25">
      <c r="N8">
        <f>K3</f>
        <v>1000</v>
      </c>
      <c r="O8">
        <f>K4</f>
        <v>26.62</v>
      </c>
      <c r="P8">
        <f t="shared" si="0"/>
        <v>13.397081026673376</v>
      </c>
      <c r="Q8" t="s">
        <v>15</v>
      </c>
      <c r="R8">
        <f>(C3/C7)-(R3*298+R4*298^2/2+R5*298^3/3+R6*298^4/4+R7*298^5)</f>
        <v>-21859.822637912381</v>
      </c>
      <c r="S8" t="s">
        <v>28</v>
      </c>
      <c r="T8" s="2">
        <f>U33</f>
        <v>-80.555089654849127</v>
      </c>
    </row>
    <row r="9" spans="1:21" x14ac:dyDescent="0.25">
      <c r="N9">
        <f>L3</f>
        <v>1500</v>
      </c>
      <c r="O9">
        <f>L4</f>
        <v>30.83</v>
      </c>
      <c r="P9">
        <f t="shared" si="0"/>
        <v>15.515853044791141</v>
      </c>
      <c r="Q9" t="s">
        <v>21</v>
      </c>
      <c r="R9">
        <f>(E3/C6)-(R3*LN(298)+R4*298+R5/2*298^2+R6/3*298^3+R7/4*298^4)</f>
        <v>13.407038741568982</v>
      </c>
    </row>
    <row r="13" spans="1:21" x14ac:dyDescent="0.25">
      <c r="A13" t="s">
        <v>9</v>
      </c>
      <c r="B13" t="s">
        <v>37</v>
      </c>
      <c r="C13" t="s">
        <v>11</v>
      </c>
      <c r="D13" t="s">
        <v>7</v>
      </c>
      <c r="F13" t="s">
        <v>35</v>
      </c>
      <c r="G13" t="s">
        <v>12</v>
      </c>
      <c r="H13" t="s">
        <v>13</v>
      </c>
      <c r="I13" t="s">
        <v>14</v>
      </c>
      <c r="J13" t="s">
        <v>16</v>
      </c>
      <c r="K13" t="s">
        <v>17</v>
      </c>
      <c r="L13" t="s">
        <v>36</v>
      </c>
      <c r="M13" t="s">
        <v>18</v>
      </c>
      <c r="N13" t="s">
        <v>19</v>
      </c>
      <c r="O13" t="s">
        <v>20</v>
      </c>
      <c r="P13" s="1" t="s">
        <v>38</v>
      </c>
      <c r="Q13" s="1" t="s">
        <v>39</v>
      </c>
      <c r="R13" t="s">
        <v>41</v>
      </c>
      <c r="S13" s="1" t="s">
        <v>40</v>
      </c>
      <c r="T13" s="1" t="s">
        <v>49</v>
      </c>
      <c r="U13" t="s">
        <v>22</v>
      </c>
    </row>
    <row r="14" spans="1:21" x14ac:dyDescent="0.25">
      <c r="A14">
        <v>0</v>
      </c>
      <c r="B14" t="e">
        <f>1/A14</f>
        <v>#DIV/0!</v>
      </c>
      <c r="C14">
        <f t="shared" ref="C14:C32" si="1">$R$3+$R$4*A14+$R$5*A14^2+$R$6*A14^3+$R$7*A14^4</f>
        <v>2.5160672627057314</v>
      </c>
      <c r="D14">
        <f>C14*$C$6</f>
        <v>4.9994256509962884</v>
      </c>
      <c r="F14">
        <f t="shared" ref="F14:F32" si="2">$R$3*(A14-298)+$R$4/2*(A14^2-298^2)+$R$5/3*(A14^3-298^3)+$R$6/4*(A14^4-298^4)+$R$7/5*(A14^5-298^5)</f>
        <v>-1341.2724911735115</v>
      </c>
      <c r="G14">
        <f>F14*$C$7</f>
        <v>-2.6651084399617675</v>
      </c>
      <c r="H14">
        <f>G14+$C$3</f>
        <v>-43.425108439961768</v>
      </c>
      <c r="I14" t="e">
        <f t="shared" ref="I14:I32" si="3">H14/$C$7/A14</f>
        <v>#DIV/0!</v>
      </c>
      <c r="J14">
        <f>H14-$H$14</f>
        <v>0</v>
      </c>
      <c r="K14" t="e">
        <f>J14/$C$6/A14</f>
        <v>#DIV/0!</v>
      </c>
      <c r="L14" t="e">
        <f>$R$3*(LN(A14)-LN(298))+$R$4*(A14-298)+$R$5/2*(A14^2-298^2)*$R$6/3*(A14^3-298^3)*$R$7/4*(A14^4-298^4)</f>
        <v>#NUM!</v>
      </c>
      <c r="M14" t="e">
        <f>L14*$C$6</f>
        <v>#NUM!</v>
      </c>
      <c r="N14" t="e">
        <f>M14+$E$3</f>
        <v>#NUM!</v>
      </c>
      <c r="O14" t="e">
        <f>N14*$C$6</f>
        <v>#NUM!</v>
      </c>
      <c r="P14" t="e">
        <f t="shared" ref="P14:P32" si="4">H14-A14*N14/1000</f>
        <v>#NUM!</v>
      </c>
      <c r="Q14" t="e">
        <f>-(P14-$H$14)/$C$7/A14</f>
        <v>#NUM!</v>
      </c>
      <c r="R14" s="3" t="e">
        <f>$T$3+$T$4/A14+$T$5/A14^2+$T$6/A14^3+$T$7/A14^4</f>
        <v>#DIV/0!</v>
      </c>
      <c r="S14" t="e">
        <f>R14*$C$7*A14</f>
        <v>#DIV/0!</v>
      </c>
      <c r="T14" s="3" t="e">
        <f>$T$3*(1-LN(A14))+$T$4/A14+$T$5/2/A14^2+$T$6/3/A14^3+$T$7/4/A14^4</f>
        <v>#NUM!</v>
      </c>
      <c r="U14" t="e">
        <f>T14+Q14</f>
        <v>#NUM!</v>
      </c>
    </row>
    <row r="15" spans="1:21" x14ac:dyDescent="0.25">
      <c r="A15">
        <v>300</v>
      </c>
      <c r="B15">
        <f t="shared" ref="B15:B32" si="5">1/A15</f>
        <v>3.3333333333333335E-3</v>
      </c>
      <c r="C15">
        <f t="shared" si="1"/>
        <v>6.5211438536239612</v>
      </c>
      <c r="D15">
        <f t="shared" ref="D15:D32" si="6">C15*$C$6</f>
        <v>12.957512837150812</v>
      </c>
      <c r="F15">
        <f t="shared" si="2"/>
        <v>13.015993653058466</v>
      </c>
      <c r="G15">
        <f t="shared" ref="G15:G32" si="7">F15*$C$7</f>
        <v>2.5862779388627171E-2</v>
      </c>
      <c r="H15">
        <f t="shared" ref="H15:H32" si="8">G15+$C$3</f>
        <v>-40.734137220611373</v>
      </c>
      <c r="I15">
        <f t="shared" si="3"/>
        <v>-68.334402316073422</v>
      </c>
      <c r="J15">
        <f t="shared" ref="J15:J32" si="9">H15-$H$14</f>
        <v>2.690971219350395</v>
      </c>
      <c r="K15">
        <f t="shared" ref="K15:K32" si="10">J15/$C$7/A15</f>
        <v>4.5142949494219007</v>
      </c>
      <c r="L15">
        <f t="shared" ref="L15:L32" si="11">$R$3*(LN(A15)-LN(298))+$R$4*(A15-298)+$R$5/2*(A15^2-298^2)+$R$6/3*(A15^3-298^3)+$R$7/4*(A15^4-298^4)</f>
        <v>4.353181560719948E-2</v>
      </c>
      <c r="M15">
        <f t="shared" ref="M15:M32" si="12">L15*$C$6</f>
        <v>8.6497717611505376E-2</v>
      </c>
      <c r="N15">
        <f>M15+$E$3</f>
        <v>63.056497717611506</v>
      </c>
      <c r="O15">
        <f t="shared" ref="O15:O32" si="13">N15*$C$6</f>
        <v>125.29326096489407</v>
      </c>
      <c r="P15">
        <f t="shared" si="4"/>
        <v>-59.651086535894819</v>
      </c>
      <c r="Q15">
        <f t="shared" ref="Q15:Q32" si="14">-(P15-$H$14)/$C$7/A15</f>
        <v>27.220228310573816</v>
      </c>
      <c r="R15" s="3">
        <f t="shared" ref="R15:R32" si="15">$T$3+$T$4/A15+$T$5/A15^2+$T$6/A15^3+$T$7/A15^4</f>
        <v>4.5146828683335691</v>
      </c>
      <c r="S15">
        <f t="shared" ref="S15:S32" si="16">R15*$C$7*A15</f>
        <v>2.6912024578136409</v>
      </c>
      <c r="T15" s="2">
        <f>$T$3*(1-LN(A15))+$T$4/A15+$T$5/2/A15^2+$T$6/3/A15^3+$T$7/4/A15^4</f>
        <v>-107.78141572946053</v>
      </c>
      <c r="U15">
        <f t="shared" ref="U15:U32" si="17">T15+Q15</f>
        <v>-80.561187418886718</v>
      </c>
    </row>
    <row r="16" spans="1:21" x14ac:dyDescent="0.25">
      <c r="A16">
        <v>400</v>
      </c>
      <c r="B16">
        <f t="shared" si="5"/>
        <v>2.5000000000000001E-3</v>
      </c>
      <c r="C16">
        <f t="shared" si="1"/>
        <v>7.8057144582592279</v>
      </c>
      <c r="D16">
        <f t="shared" si="6"/>
        <v>15.509954628561086</v>
      </c>
      <c r="F16">
        <f t="shared" si="2"/>
        <v>729.89501763159899</v>
      </c>
      <c r="G16">
        <f t="shared" si="7"/>
        <v>1.4503014000339873</v>
      </c>
      <c r="H16">
        <f t="shared" si="8"/>
        <v>-39.309698599966012</v>
      </c>
      <c r="I16">
        <f t="shared" si="3"/>
        <v>-49.458604177108718</v>
      </c>
      <c r="J16">
        <f t="shared" si="9"/>
        <v>4.1154098399957562</v>
      </c>
      <c r="K16">
        <f t="shared" si="10"/>
        <v>5.1779187720127773</v>
      </c>
      <c r="L16">
        <f t="shared" si="11"/>
        <v>2.0970096693770213</v>
      </c>
      <c r="M16">
        <f t="shared" si="12"/>
        <v>4.1667582130521419</v>
      </c>
      <c r="N16">
        <f t="shared" ref="N16:N32" si="18">M16+$E$3</f>
        <v>67.136758213052147</v>
      </c>
      <c r="O16">
        <f t="shared" si="13"/>
        <v>133.40073856933464</v>
      </c>
      <c r="P16">
        <f t="shared" si="4"/>
        <v>-66.164401885186862</v>
      </c>
      <c r="Q16">
        <f t="shared" si="14"/>
        <v>28.610082341752758</v>
      </c>
      <c r="R16" s="3">
        <f t="shared" si="15"/>
        <v>5.1739278991237283</v>
      </c>
      <c r="S16">
        <f t="shared" si="16"/>
        <v>4.1122378942235391</v>
      </c>
      <c r="T16" s="3">
        <f t="shared" ref="T16:T32" si="19">$T$3*(1-LN(A16))+$T$4/A16+$T$5/2/A16^2+$T$6/3/A16^3+$T$7/4/A16^4</f>
        <v>-109.16380522934448</v>
      </c>
      <c r="U16">
        <f t="shared" si="17"/>
        <v>-80.553722887591718</v>
      </c>
    </row>
    <row r="17" spans="1:21" x14ac:dyDescent="0.25">
      <c r="A17">
        <v>500</v>
      </c>
      <c r="B17">
        <f t="shared" si="5"/>
        <v>2E-3</v>
      </c>
      <c r="C17">
        <f t="shared" si="1"/>
        <v>9.0133124687459265</v>
      </c>
      <c r="D17">
        <f t="shared" si="6"/>
        <v>17.909451875398158</v>
      </c>
      <c r="F17">
        <f t="shared" si="2"/>
        <v>1571.585737419513</v>
      </c>
      <c r="G17">
        <f t="shared" si="7"/>
        <v>3.1227408602525721</v>
      </c>
      <c r="H17">
        <f t="shared" si="8"/>
        <v>-37.637259139747428</v>
      </c>
      <c r="I17">
        <f t="shared" si="3"/>
        <v>-37.883501902111149</v>
      </c>
      <c r="J17">
        <f t="shared" si="9"/>
        <v>5.7878493002143401</v>
      </c>
      <c r="K17">
        <f t="shared" si="10"/>
        <v>5.8257164571860498</v>
      </c>
      <c r="L17">
        <f t="shared" si="11"/>
        <v>3.9701773668719138</v>
      </c>
      <c r="M17">
        <f t="shared" si="12"/>
        <v>7.8887424279744929</v>
      </c>
      <c r="N17">
        <f t="shared" si="18"/>
        <v>70.858742427974491</v>
      </c>
      <c r="O17">
        <f t="shared" si="13"/>
        <v>140.79632120438532</v>
      </c>
      <c r="P17">
        <f t="shared" si="4"/>
        <v>-73.066630353734666</v>
      </c>
      <c r="Q17">
        <f t="shared" si="14"/>
        <v>29.835452354074381</v>
      </c>
      <c r="R17" s="3">
        <f t="shared" si="15"/>
        <v>5.8349614366747797</v>
      </c>
      <c r="S17">
        <f t="shared" si="16"/>
        <v>5.7970341873363944</v>
      </c>
      <c r="T17" s="3">
        <f t="shared" si="19"/>
        <v>-110.39074079621408</v>
      </c>
      <c r="U17">
        <f t="shared" si="17"/>
        <v>-80.555288442139698</v>
      </c>
    </row>
    <row r="18" spans="1:21" x14ac:dyDescent="0.25">
      <c r="A18">
        <v>600</v>
      </c>
      <c r="B18">
        <f t="shared" si="5"/>
        <v>1.6666666666666668E-3</v>
      </c>
      <c r="C18">
        <f t="shared" si="1"/>
        <v>10.122873714888502</v>
      </c>
      <c r="D18">
        <f t="shared" si="6"/>
        <v>20.114150071483454</v>
      </c>
      <c r="F18">
        <f t="shared" si="2"/>
        <v>2529.2822244888753</v>
      </c>
      <c r="G18">
        <f t="shared" si="7"/>
        <v>5.0256837800593956</v>
      </c>
      <c r="H18">
        <f t="shared" si="8"/>
        <v>-35.734316219940602</v>
      </c>
      <c r="I18">
        <f t="shared" si="3"/>
        <v>-29.973424106643687</v>
      </c>
      <c r="J18">
        <f t="shared" si="9"/>
        <v>7.6907922200211658</v>
      </c>
      <c r="K18">
        <f t="shared" si="10"/>
        <v>6.4509245261039805</v>
      </c>
      <c r="L18">
        <f t="shared" si="11"/>
        <v>5.7131901670855232</v>
      </c>
      <c r="M18">
        <f t="shared" si="12"/>
        <v>11.352108861998936</v>
      </c>
      <c r="N18">
        <f t="shared" si="18"/>
        <v>74.322108861998942</v>
      </c>
      <c r="O18">
        <f t="shared" si="13"/>
        <v>147.6780303087919</v>
      </c>
      <c r="P18">
        <f t="shared" si="4"/>
        <v>-80.327581537139963</v>
      </c>
      <c r="Q18">
        <f t="shared" si="14"/>
        <v>30.953257085370065</v>
      </c>
      <c r="R18" s="3">
        <f t="shared" si="15"/>
        <v>6.4496776121408157</v>
      </c>
      <c r="S18">
        <f t="shared" si="16"/>
        <v>7.6893056491942806</v>
      </c>
      <c r="T18" s="3">
        <f t="shared" si="19"/>
        <v>-111.50930461943217</v>
      </c>
      <c r="U18">
        <f t="shared" si="17"/>
        <v>-80.556047534062102</v>
      </c>
    </row>
    <row r="19" spans="1:21" x14ac:dyDescent="0.25">
      <c r="A19">
        <v>700</v>
      </c>
      <c r="B19">
        <f t="shared" si="5"/>
        <v>1.4285714285714286E-3</v>
      </c>
      <c r="C19">
        <f t="shared" si="1"/>
        <v>11.119989298886289</v>
      </c>
      <c r="D19">
        <f t="shared" si="6"/>
        <v>22.095418736887055</v>
      </c>
      <c r="F19">
        <f t="shared" si="2"/>
        <v>3592.4048969119481</v>
      </c>
      <c r="G19">
        <f t="shared" si="7"/>
        <v>7.1381085301640406</v>
      </c>
      <c r="H19">
        <f t="shared" si="8"/>
        <v>-33.621891469835958</v>
      </c>
      <c r="I19">
        <f t="shared" si="3"/>
        <v>-24.172759702233058</v>
      </c>
      <c r="J19">
        <f t="shared" si="9"/>
        <v>9.8032169701258098</v>
      </c>
      <c r="K19">
        <f t="shared" si="10"/>
        <v>7.0481105544078009</v>
      </c>
      <c r="L19">
        <f t="shared" si="11"/>
        <v>7.3500258336164501</v>
      </c>
      <c r="M19">
        <f t="shared" si="12"/>
        <v>14.604501331395888</v>
      </c>
      <c r="N19">
        <f t="shared" si="18"/>
        <v>77.574501331395879</v>
      </c>
      <c r="O19">
        <f t="shared" si="13"/>
        <v>154.14053414548363</v>
      </c>
      <c r="P19">
        <f t="shared" si="4"/>
        <v>-87.924042401813068</v>
      </c>
      <c r="Q19">
        <f t="shared" si="14"/>
        <v>31.992906723597169</v>
      </c>
      <c r="R19" s="3">
        <f t="shared" si="15"/>
        <v>7.042203090236562</v>
      </c>
      <c r="S19">
        <f t="shared" si="16"/>
        <v>9.7950002782100345</v>
      </c>
      <c r="T19" s="3">
        <f t="shared" si="19"/>
        <v>-112.54830789843049</v>
      </c>
      <c r="U19">
        <f t="shared" si="17"/>
        <v>-80.555401174833321</v>
      </c>
    </row>
    <row r="20" spans="1:21" x14ac:dyDescent="0.25">
      <c r="A20">
        <v>800</v>
      </c>
      <c r="B20">
        <f t="shared" si="5"/>
        <v>1.25E-3</v>
      </c>
      <c r="C20">
        <f t="shared" si="1"/>
        <v>11.996905595333518</v>
      </c>
      <c r="D20">
        <f t="shared" si="6"/>
        <v>23.837851417927702</v>
      </c>
      <c r="F20">
        <f t="shared" si="2"/>
        <v>4749.2660466006755</v>
      </c>
      <c r="G20">
        <f t="shared" si="7"/>
        <v>9.4367916345955418</v>
      </c>
      <c r="H20">
        <f t="shared" si="8"/>
        <v>-31.323208365404454</v>
      </c>
      <c r="I20">
        <f t="shared" si="3"/>
        <v>-19.705088302343015</v>
      </c>
      <c r="J20">
        <f t="shared" si="9"/>
        <v>12.101900074557314</v>
      </c>
      <c r="K20">
        <f t="shared" si="10"/>
        <v>7.6131731722177358</v>
      </c>
      <c r="L20">
        <f t="shared" si="11"/>
        <v>8.8934951932353634</v>
      </c>
      <c r="M20">
        <f t="shared" si="12"/>
        <v>17.671374948958668</v>
      </c>
      <c r="N20">
        <f t="shared" si="18"/>
        <v>80.641374948958671</v>
      </c>
      <c r="O20">
        <f t="shared" si="13"/>
        <v>160.23441202358089</v>
      </c>
      <c r="P20">
        <f t="shared" si="4"/>
        <v>-95.836308324571391</v>
      </c>
      <c r="Q20">
        <f t="shared" si="14"/>
        <v>32.971313465406155</v>
      </c>
      <c r="R20" s="3">
        <f t="shared" si="15"/>
        <v>7.6087394593796347</v>
      </c>
      <c r="S20">
        <f t="shared" si="16"/>
        <v>12.094852244629868</v>
      </c>
      <c r="T20" s="3">
        <f t="shared" si="19"/>
        <v>-113.52597890275948</v>
      </c>
      <c r="U20">
        <f t="shared" si="17"/>
        <v>-80.554665437353322</v>
      </c>
    </row>
    <row r="21" spans="1:21" x14ac:dyDescent="0.25">
      <c r="A21">
        <v>900</v>
      </c>
      <c r="B21">
        <f t="shared" si="5"/>
        <v>1.1111111111111111E-3</v>
      </c>
      <c r="C21">
        <f t="shared" si="1"/>
        <v>12.752524251219313</v>
      </c>
      <c r="D21">
        <f t="shared" si="6"/>
        <v>25.339265687172777</v>
      </c>
      <c r="F21">
        <f t="shared" si="2"/>
        <v>5987.7353665461651</v>
      </c>
      <c r="G21">
        <f t="shared" si="7"/>
        <v>11.897630173327231</v>
      </c>
      <c r="H21">
        <f t="shared" si="8"/>
        <v>-28.862369826672769</v>
      </c>
      <c r="I21">
        <f t="shared" si="3"/>
        <v>-16.13955702436547</v>
      </c>
      <c r="J21">
        <f t="shared" si="9"/>
        <v>14.562738613289</v>
      </c>
      <c r="K21">
        <f t="shared" si="10"/>
        <v>8.143342064132975</v>
      </c>
      <c r="L21">
        <f t="shared" si="11"/>
        <v>10.351328171127349</v>
      </c>
      <c r="M21">
        <f t="shared" si="12"/>
        <v>20.568089076030045</v>
      </c>
      <c r="N21">
        <f t="shared" si="18"/>
        <v>83.538089076030047</v>
      </c>
      <c r="O21">
        <f t="shared" si="13"/>
        <v>165.99018299407172</v>
      </c>
      <c r="P21">
        <f t="shared" si="4"/>
        <v>-104.04664999509981</v>
      </c>
      <c r="Q21">
        <f t="shared" si="14"/>
        <v>33.898977551382906</v>
      </c>
      <c r="R21" s="3">
        <f t="shared" si="15"/>
        <v>8.1423229442809006</v>
      </c>
      <c r="S21">
        <f t="shared" si="16"/>
        <v>14.560916121257536</v>
      </c>
      <c r="T21" s="3">
        <f t="shared" si="19"/>
        <v>-114.45331462898545</v>
      </c>
      <c r="U21">
        <f t="shared" si="17"/>
        <v>-80.554337077602554</v>
      </c>
    </row>
    <row r="22" spans="1:21" x14ac:dyDescent="0.25">
      <c r="A22">
        <v>1000</v>
      </c>
      <c r="B22">
        <f t="shared" si="5"/>
        <v>1E-3</v>
      </c>
      <c r="C22">
        <f t="shared" si="1"/>
        <v>13.392402185927697</v>
      </c>
      <c r="D22">
        <f t="shared" si="6"/>
        <v>26.610703143438336</v>
      </c>
      <c r="F22">
        <f t="shared" si="2"/>
        <v>7295.9054780581864</v>
      </c>
      <c r="G22">
        <f t="shared" si="7"/>
        <v>14.496964184901616</v>
      </c>
      <c r="H22">
        <f t="shared" si="8"/>
        <v>-26.263035815098384</v>
      </c>
      <c r="I22">
        <f t="shared" si="3"/>
        <v>-13.217431210416903</v>
      </c>
      <c r="J22">
        <f t="shared" si="9"/>
        <v>17.162072624863384</v>
      </c>
      <c r="K22">
        <f t="shared" si="10"/>
        <v>8.637177969231697</v>
      </c>
      <c r="L22">
        <f t="shared" si="11"/>
        <v>11.729030951994289</v>
      </c>
      <c r="M22">
        <f t="shared" si="12"/>
        <v>23.305584501612653</v>
      </c>
      <c r="N22">
        <f t="shared" si="18"/>
        <v>86.275584501612656</v>
      </c>
      <c r="O22">
        <f t="shared" si="13"/>
        <v>171.42958640470437</v>
      </c>
      <c r="P22">
        <f t="shared" si="4"/>
        <v>-112.53862031671105</v>
      </c>
      <c r="Q22">
        <f t="shared" si="14"/>
        <v>34.782844427151119</v>
      </c>
      <c r="R22" s="3">
        <f t="shared" si="15"/>
        <v>8.639117209877428</v>
      </c>
      <c r="S22">
        <f t="shared" si="16"/>
        <v>17.165925896026451</v>
      </c>
      <c r="T22" s="3">
        <f t="shared" si="19"/>
        <v>-115.33723601884363</v>
      </c>
      <c r="U22">
        <f t="shared" si="17"/>
        <v>-80.554391591692507</v>
      </c>
    </row>
    <row r="23" spans="1:21" x14ac:dyDescent="0.25">
      <c r="A23">
        <v>1100</v>
      </c>
      <c r="B23">
        <f t="shared" si="5"/>
        <v>9.0909090909090909E-4</v>
      </c>
      <c r="C23">
        <f t="shared" si="1"/>
        <v>13.928751591237571</v>
      </c>
      <c r="D23">
        <f t="shared" si="6"/>
        <v>27.676429411789055</v>
      </c>
      <c r="F23">
        <f t="shared" si="2"/>
        <v>8662.7574580046494</v>
      </c>
      <c r="G23">
        <f t="shared" si="7"/>
        <v>17.21289906905524</v>
      </c>
      <c r="H23">
        <f t="shared" si="8"/>
        <v>-23.547100930944758</v>
      </c>
      <c r="I23">
        <f t="shared" si="3"/>
        <v>-10.773253845882216</v>
      </c>
      <c r="J23">
        <f t="shared" si="9"/>
        <v>19.87800750901701</v>
      </c>
      <c r="K23">
        <f t="shared" si="10"/>
        <v>9.0945726810710568</v>
      </c>
      <c r="L23">
        <f t="shared" si="11"/>
        <v>13.031374083985021</v>
      </c>
      <c r="M23">
        <f t="shared" si="12"/>
        <v>25.893340304878237</v>
      </c>
      <c r="N23">
        <f t="shared" si="18"/>
        <v>88.863340304878236</v>
      </c>
      <c r="O23">
        <f t="shared" si="13"/>
        <v>176.57145718579307</v>
      </c>
      <c r="P23">
        <f t="shared" si="4"/>
        <v>-121.29677526631082</v>
      </c>
      <c r="Q23">
        <f t="shared" si="14"/>
        <v>35.627792847302487</v>
      </c>
      <c r="R23" s="3">
        <f t="shared" si="15"/>
        <v>9.0983644875920948</v>
      </c>
      <c r="S23">
        <f t="shared" si="16"/>
        <v>19.886295260530044</v>
      </c>
      <c r="T23" s="3">
        <f t="shared" si="19"/>
        <v>-116.18246512465986</v>
      </c>
      <c r="U23">
        <f t="shared" si="17"/>
        <v>-80.554672277357369</v>
      </c>
    </row>
    <row r="24" spans="1:21" x14ac:dyDescent="0.25">
      <c r="A24">
        <v>1200</v>
      </c>
      <c r="B24">
        <f t="shared" si="5"/>
        <v>8.3333333333333339E-4</v>
      </c>
      <c r="C24">
        <f t="shared" si="1"/>
        <v>14.380439931322748</v>
      </c>
      <c r="D24">
        <f t="shared" si="6"/>
        <v>28.573934143538303</v>
      </c>
      <c r="F24">
        <f t="shared" si="2"/>
        <v>10078.826366051106</v>
      </c>
      <c r="G24">
        <f t="shared" si="7"/>
        <v>20.026627989343549</v>
      </c>
      <c r="H24">
        <f t="shared" si="8"/>
        <v>-20.733372010656449</v>
      </c>
      <c r="I24">
        <f t="shared" si="3"/>
        <v>-8.69542526868665</v>
      </c>
      <c r="J24">
        <f t="shared" si="9"/>
        <v>22.691736429305319</v>
      </c>
      <c r="K24">
        <f t="shared" si="10"/>
        <v>9.516749047687183</v>
      </c>
      <c r="L24">
        <f t="shared" si="11"/>
        <v>14.263230333417097</v>
      </c>
      <c r="M24">
        <f t="shared" si="12"/>
        <v>28.341038672499774</v>
      </c>
      <c r="N24">
        <f t="shared" si="18"/>
        <v>91.311038672499777</v>
      </c>
      <c r="O24">
        <f t="shared" si="13"/>
        <v>181.43503384225707</v>
      </c>
      <c r="P24">
        <f t="shared" si="4"/>
        <v>-130.30661841765618</v>
      </c>
      <c r="Q24">
        <f t="shared" si="14"/>
        <v>36.437472730118436</v>
      </c>
      <c r="R24" s="3">
        <f t="shared" si="15"/>
        <v>9.5212772565716364</v>
      </c>
      <c r="S24">
        <f t="shared" si="16"/>
        <v>22.702533490569412</v>
      </c>
      <c r="T24" s="3">
        <f t="shared" si="19"/>
        <v>-116.99251481668442</v>
      </c>
      <c r="U24">
        <f t="shared" si="17"/>
        <v>-80.555042086565976</v>
      </c>
    </row>
    <row r="25" spans="1:21" x14ac:dyDescent="0.25">
      <c r="A25">
        <v>1300</v>
      </c>
      <c r="B25">
        <f t="shared" si="5"/>
        <v>7.6923076923076923E-4</v>
      </c>
      <c r="C25">
        <f t="shared" si="1"/>
        <v>14.772989942751924</v>
      </c>
      <c r="D25">
        <f t="shared" si="6"/>
        <v>29.353931016248072</v>
      </c>
      <c r="F25">
        <f t="shared" si="2"/>
        <v>11536.866771900226</v>
      </c>
      <c r="G25">
        <f t="shared" si="7"/>
        <v>22.923754275765749</v>
      </c>
      <c r="H25">
        <f t="shared" si="8"/>
        <v>-17.836245724234249</v>
      </c>
      <c r="I25">
        <f t="shared" si="3"/>
        <v>-6.9049768589037388</v>
      </c>
      <c r="J25">
        <f t="shared" si="9"/>
        <v>25.588862715727519</v>
      </c>
      <c r="K25">
        <f t="shared" si="10"/>
        <v>9.9062609715951844</v>
      </c>
      <c r="L25">
        <f t="shared" si="11"/>
        <v>15.430076015119177</v>
      </c>
      <c r="M25">
        <f t="shared" si="12"/>
        <v>30.659561042041805</v>
      </c>
      <c r="N25">
        <f t="shared" si="18"/>
        <v>93.6295610420418</v>
      </c>
      <c r="O25">
        <f t="shared" si="13"/>
        <v>186.04193779053708</v>
      </c>
      <c r="P25">
        <f t="shared" si="4"/>
        <v>-139.55467507888858</v>
      </c>
      <c r="Q25">
        <f t="shared" si="14"/>
        <v>37.214806487912504</v>
      </c>
      <c r="R25" s="3">
        <f t="shared" si="15"/>
        <v>9.9101115142752558</v>
      </c>
      <c r="S25">
        <f t="shared" si="16"/>
        <v>25.598809052524416</v>
      </c>
      <c r="T25" s="3">
        <f t="shared" si="19"/>
        <v>-117.77019628676138</v>
      </c>
      <c r="U25">
        <f t="shared" si="17"/>
        <v>-80.555389798848864</v>
      </c>
    </row>
    <row r="26" spans="1:21" x14ac:dyDescent="0.25">
      <c r="A26">
        <v>1400</v>
      </c>
      <c r="B26">
        <f t="shared" si="5"/>
        <v>7.1428571428571429E-4</v>
      </c>
      <c r="C26">
        <f t="shared" si="1"/>
        <v>15.138579634488686</v>
      </c>
      <c r="D26">
        <f t="shared" si="6"/>
        <v>30.08035773372902</v>
      </c>
      <c r="F26">
        <f t="shared" si="2"/>
        <v>13032.518282531302</v>
      </c>
      <c r="G26">
        <f t="shared" si="7"/>
        <v>25.895613827389699</v>
      </c>
      <c r="H26">
        <f t="shared" si="8"/>
        <v>-14.864386172610299</v>
      </c>
      <c r="I26">
        <f t="shared" si="3"/>
        <v>-5.3434417185312739</v>
      </c>
      <c r="J26">
        <f t="shared" si="9"/>
        <v>28.560722267351469</v>
      </c>
      <c r="K26">
        <f t="shared" si="10"/>
        <v>10.266993409789153</v>
      </c>
      <c r="L26">
        <f t="shared" si="11"/>
        <v>16.538306003644383</v>
      </c>
      <c r="M26">
        <f t="shared" si="12"/>
        <v>32.861614029241387</v>
      </c>
      <c r="N26">
        <f t="shared" si="18"/>
        <v>95.831614029241393</v>
      </c>
      <c r="O26">
        <f t="shared" si="13"/>
        <v>190.41741707610265</v>
      </c>
      <c r="P26">
        <f t="shared" si="4"/>
        <v>-149.02864581354825</v>
      </c>
      <c r="Q26">
        <f t="shared" si="14"/>
        <v>37.962304038243751</v>
      </c>
      <c r="R26" s="3">
        <f t="shared" si="15"/>
        <v>10.267567884352808</v>
      </c>
      <c r="S26">
        <f t="shared" si="16"/>
        <v>28.562320340692644</v>
      </c>
      <c r="T26" s="3">
        <f t="shared" si="19"/>
        <v>-118.51788126222219</v>
      </c>
      <c r="U26">
        <f t="shared" si="17"/>
        <v>-80.555577223978446</v>
      </c>
    </row>
    <row r="27" spans="1:21" x14ac:dyDescent="0.25">
      <c r="A27">
        <v>1500</v>
      </c>
      <c r="B27">
        <f t="shared" si="5"/>
        <v>6.6666666666666664E-4</v>
      </c>
      <c r="C27">
        <f t="shared" si="1"/>
        <v>15.516042287891523</v>
      </c>
      <c r="D27">
        <f t="shared" si="6"/>
        <v>30.830376026040458</v>
      </c>
      <c r="F27">
        <f t="shared" si="2"/>
        <v>14564.971069439729</v>
      </c>
      <c r="G27">
        <f t="shared" si="7"/>
        <v>28.940597514976741</v>
      </c>
      <c r="H27">
        <f t="shared" si="8"/>
        <v>-11.819402485023257</v>
      </c>
      <c r="I27">
        <f t="shared" si="3"/>
        <v>-3.9655770793569056</v>
      </c>
      <c r="J27">
        <f t="shared" si="9"/>
        <v>31.605705954938511</v>
      </c>
      <c r="K27">
        <f t="shared" si="10"/>
        <v>10.60416237374216</v>
      </c>
      <c r="L27">
        <f t="shared" si="11"/>
        <v>17.595439801089093</v>
      </c>
      <c r="M27">
        <f t="shared" si="12"/>
        <v>34.96213888476403</v>
      </c>
      <c r="N27">
        <f t="shared" si="18"/>
        <v>97.932138884764029</v>
      </c>
      <c r="O27">
        <f t="shared" si="13"/>
        <v>194.59115996402613</v>
      </c>
      <c r="P27">
        <f t="shared" si="4"/>
        <v>-158.71761081216931</v>
      </c>
      <c r="Q27">
        <f t="shared" si="14"/>
        <v>38.682268871735459</v>
      </c>
      <c r="R27" s="3">
        <f t="shared" si="15"/>
        <v>10.596443285760415</v>
      </c>
      <c r="S27">
        <f t="shared" si="16"/>
        <v>31.582699213208919</v>
      </c>
      <c r="T27" s="3">
        <f t="shared" si="19"/>
        <v>-119.23764121793212</v>
      </c>
      <c r="U27">
        <f t="shared" si="17"/>
        <v>-80.555372346196663</v>
      </c>
    </row>
    <row r="28" spans="1:21" x14ac:dyDescent="0.25">
      <c r="A28">
        <v>1600</v>
      </c>
      <c r="B28">
        <f t="shared" si="5"/>
        <v>6.2500000000000001E-4</v>
      </c>
      <c r="C28">
        <f t="shared" si="1"/>
        <v>15.950866456713815</v>
      </c>
      <c r="D28">
        <f t="shared" si="6"/>
        <v>31.69437164949035</v>
      </c>
      <c r="F28">
        <f t="shared" si="2"/>
        <v>16137.631395876486</v>
      </c>
      <c r="G28">
        <f t="shared" si="7"/>
        <v>32.065473583606575</v>
      </c>
      <c r="H28">
        <f t="shared" si="8"/>
        <v>-8.6945264163934226</v>
      </c>
      <c r="I28">
        <f t="shared" si="3"/>
        <v>-2.734815807874126</v>
      </c>
      <c r="J28">
        <f t="shared" si="9"/>
        <v>34.730582023568346</v>
      </c>
      <c r="K28">
        <f t="shared" si="10"/>
        <v>10.924314929406249</v>
      </c>
      <c r="L28">
        <f t="shared" si="11"/>
        <v>18.610260963469671</v>
      </c>
      <c r="M28">
        <f t="shared" si="12"/>
        <v>36.978588534414236</v>
      </c>
      <c r="N28">
        <f t="shared" si="18"/>
        <v>99.948588534414228</v>
      </c>
      <c r="O28">
        <f t="shared" si="13"/>
        <v>198.59784541788108</v>
      </c>
      <c r="P28">
        <f t="shared" si="4"/>
        <v>-168.61226807145619</v>
      </c>
      <c r="Q28">
        <f t="shared" si="14"/>
        <v>39.376937478451943</v>
      </c>
      <c r="R28" s="3">
        <f t="shared" si="15"/>
        <v>10.899443151073838</v>
      </c>
      <c r="S28">
        <f t="shared" si="16"/>
        <v>34.651509665893947</v>
      </c>
      <c r="T28" s="3">
        <f t="shared" si="19"/>
        <v>-119.93132458525005</v>
      </c>
      <c r="U28">
        <f t="shared" si="17"/>
        <v>-80.554387106798117</v>
      </c>
    </row>
    <row r="29" spans="1:21" x14ac:dyDescent="0.25">
      <c r="A29">
        <v>1700</v>
      </c>
      <c r="B29">
        <f t="shared" si="5"/>
        <v>5.8823529411764701E-4</v>
      </c>
      <c r="C29">
        <f t="shared" si="1"/>
        <v>16.495195967103829</v>
      </c>
      <c r="D29">
        <f t="shared" si="6"/>
        <v>32.775954386635313</v>
      </c>
      <c r="F29">
        <f t="shared" si="2"/>
        <v>17758.787144087641</v>
      </c>
      <c r="G29">
        <f t="shared" si="7"/>
        <v>35.286710055302144</v>
      </c>
      <c r="H29">
        <f t="shared" si="8"/>
        <v>-5.4732899446978536</v>
      </c>
      <c r="I29">
        <f t="shared" si="3"/>
        <v>-1.6203232614043794</v>
      </c>
      <c r="J29">
        <f t="shared" si="9"/>
        <v>37.951818495263915</v>
      </c>
      <c r="K29">
        <f t="shared" si="10"/>
        <v>11.235329197212444</v>
      </c>
      <c r="L29">
        <f t="shared" si="11"/>
        <v>19.592914183798051</v>
      </c>
      <c r="M29">
        <f t="shared" si="12"/>
        <v>38.931120483206726</v>
      </c>
      <c r="N29">
        <f t="shared" si="18"/>
        <v>101.90112048320672</v>
      </c>
      <c r="O29">
        <f t="shared" si="13"/>
        <v>202.47752640013178</v>
      </c>
      <c r="P29">
        <f t="shared" si="4"/>
        <v>-178.70519476614928</v>
      </c>
      <c r="Q29">
        <f t="shared" si="14"/>
        <v>40.048576430974123</v>
      </c>
      <c r="R29" s="3">
        <f t="shared" si="15"/>
        <v>11.179089416755437</v>
      </c>
      <c r="S29">
        <f t="shared" si="16"/>
        <v>37.761846140858189</v>
      </c>
      <c r="T29" s="3">
        <f t="shared" si="19"/>
        <v>-120.60060224131252</v>
      </c>
      <c r="U29">
        <f t="shared" si="17"/>
        <v>-80.552025810338392</v>
      </c>
    </row>
    <row r="30" spans="1:21" x14ac:dyDescent="0.25">
      <c r="A30">
        <v>1800</v>
      </c>
      <c r="B30">
        <f t="shared" si="5"/>
        <v>5.5555555555555556E-4</v>
      </c>
      <c r="C30">
        <f t="shared" si="1"/>
        <v>17.207829917604737</v>
      </c>
      <c r="D30">
        <f t="shared" si="6"/>
        <v>34.191958046280618</v>
      </c>
      <c r="F30">
        <f t="shared" si="2"/>
        <v>19442.273342553839</v>
      </c>
      <c r="G30">
        <f t="shared" si="7"/>
        <v>38.63179713165448</v>
      </c>
      <c r="H30">
        <f t="shared" si="8"/>
        <v>-2.1282028683455181</v>
      </c>
      <c r="I30">
        <f t="shared" si="3"/>
        <v>-0.59503519217847067</v>
      </c>
      <c r="J30">
        <f t="shared" si="9"/>
        <v>41.29690557161625</v>
      </c>
      <c r="K30">
        <f t="shared" si="10"/>
        <v>11.546414352070752</v>
      </c>
      <c r="L30">
        <f t="shared" si="11"/>
        <v>20.554974583581732</v>
      </c>
      <c r="M30">
        <f t="shared" si="12"/>
        <v>40.842734497576906</v>
      </c>
      <c r="N30">
        <f t="shared" si="18"/>
        <v>103.81273449757691</v>
      </c>
      <c r="O30">
        <f t="shared" si="13"/>
        <v>206.27590344668533</v>
      </c>
      <c r="P30">
        <f t="shared" si="4"/>
        <v>-188.99112496398394</v>
      </c>
      <c r="Q30">
        <f t="shared" si="14"/>
        <v>40.6995516758995</v>
      </c>
      <c r="R30" s="3">
        <f t="shared" si="15"/>
        <v>11.437683294708721</v>
      </c>
      <c r="S30">
        <f t="shared" si="16"/>
        <v>40.90801807185521</v>
      </c>
      <c r="T30" s="3">
        <f t="shared" si="19"/>
        <v>-121.24699640902423</v>
      </c>
      <c r="U30">
        <f t="shared" si="17"/>
        <v>-80.547444733124735</v>
      </c>
    </row>
    <row r="31" spans="1:21" x14ac:dyDescent="0.25">
      <c r="A31">
        <v>1900</v>
      </c>
      <c r="B31">
        <f t="shared" si="5"/>
        <v>5.263157894736842E-4</v>
      </c>
      <c r="C31">
        <f t="shared" si="1"/>
        <v>18.154222679154593</v>
      </c>
      <c r="D31">
        <f t="shared" si="6"/>
        <v>36.072440463480177</v>
      </c>
      <c r="F31">
        <f t="shared" si="2"/>
        <v>21208.137693229779</v>
      </c>
      <c r="G31">
        <f t="shared" si="7"/>
        <v>42.14056959644757</v>
      </c>
      <c r="H31">
        <f t="shared" si="8"/>
        <v>1.3805695964475717</v>
      </c>
      <c r="I31">
        <f t="shared" si="3"/>
        <v>0.36568473934457441</v>
      </c>
      <c r="J31">
        <f t="shared" si="9"/>
        <v>44.80567803640934</v>
      </c>
      <c r="K31">
        <f t="shared" si="10"/>
        <v>11.868110623370153</v>
      </c>
      <c r="L31">
        <f t="shared" si="11"/>
        <v>21.50949824487893</v>
      </c>
      <c r="M31">
        <f t="shared" si="12"/>
        <v>42.73937301257444</v>
      </c>
      <c r="N31">
        <f t="shared" si="18"/>
        <v>105.70937301257445</v>
      </c>
      <c r="O31">
        <f t="shared" si="13"/>
        <v>210.04452417598543</v>
      </c>
      <c r="P31">
        <f t="shared" si="4"/>
        <v>-199.46723912744386</v>
      </c>
      <c r="Q31">
        <f t="shared" si="14"/>
        <v>41.332379065897307</v>
      </c>
      <c r="R31" s="3">
        <f t="shared" si="15"/>
        <v>11.677298214281258</v>
      </c>
      <c r="S31">
        <f t="shared" si="16"/>
        <v>44.085303948376037</v>
      </c>
      <c r="T31" s="3">
        <f t="shared" si="19"/>
        <v>-121.87190060902341</v>
      </c>
      <c r="U31">
        <f t="shared" si="17"/>
        <v>-80.539521543126114</v>
      </c>
    </row>
    <row r="32" spans="1:21" x14ac:dyDescent="0.25">
      <c r="A32">
        <v>2000</v>
      </c>
      <c r="B32">
        <f t="shared" si="5"/>
        <v>5.0000000000000001E-4</v>
      </c>
      <c r="C32">
        <f t="shared" si="1"/>
        <v>19.406483895086367</v>
      </c>
      <c r="D32">
        <f t="shared" si="6"/>
        <v>38.560683499536616</v>
      </c>
      <c r="F32">
        <f t="shared" si="2"/>
        <v>23083.306098783716</v>
      </c>
      <c r="G32">
        <f t="shared" si="7"/>
        <v>45.866529218283247</v>
      </c>
      <c r="H32">
        <f t="shared" si="8"/>
        <v>5.1065292182832493</v>
      </c>
      <c r="I32">
        <f t="shared" si="3"/>
        <v>1.2849847051543155</v>
      </c>
      <c r="J32">
        <f t="shared" si="9"/>
        <v>48.531637658245018</v>
      </c>
      <c r="K32">
        <f t="shared" si="10"/>
        <v>12.212289294978614</v>
      </c>
      <c r="L32">
        <f t="shared" si="11"/>
        <v>22.471059765667015</v>
      </c>
      <c r="M32">
        <f t="shared" si="12"/>
        <v>44.649995754380363</v>
      </c>
      <c r="N32">
        <f t="shared" si="18"/>
        <v>107.61999575438037</v>
      </c>
      <c r="O32">
        <f t="shared" si="13"/>
        <v>213.8409315639538</v>
      </c>
      <c r="P32">
        <f t="shared" si="4"/>
        <v>-210.1334622904775</v>
      </c>
      <c r="Q32">
        <f t="shared" si="14"/>
        <v>41.949761915076934</v>
      </c>
      <c r="R32" s="3">
        <f t="shared" si="15"/>
        <v>11.899788555183534</v>
      </c>
      <c r="S32">
        <f t="shared" si="16"/>
        <v>47.289759718299365</v>
      </c>
      <c r="T32" s="3">
        <f t="shared" si="19"/>
        <v>-122.47659457283818</v>
      </c>
      <c r="U32">
        <f t="shared" si="17"/>
        <v>-80.526832657761247</v>
      </c>
    </row>
    <row r="33" spans="21:21" x14ac:dyDescent="0.25">
      <c r="U33">
        <f>AVERAGE(U18:U27)</f>
        <v>-80.555089654849127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G1" workbookViewId="0">
      <selection activeCell="U15" sqref="U15"/>
    </sheetView>
  </sheetViews>
  <sheetFormatPr defaultRowHeight="15" x14ac:dyDescent="0.25"/>
  <cols>
    <col min="2" max="2" width="12.7109375" bestFit="1" customWidth="1"/>
    <col min="6" max="6" width="12.7109375" bestFit="1" customWidth="1"/>
    <col min="11" max="12" width="12" bestFit="1" customWidth="1"/>
    <col min="16" max="16" width="12" bestFit="1" customWidth="1"/>
    <col min="17" max="17" width="14.28515625" bestFit="1" customWidth="1"/>
    <col min="18" max="18" width="19.42578125" bestFit="1" customWidth="1"/>
    <col min="19" max="19" width="10.42578125" bestFit="1" customWidth="1"/>
    <col min="20" max="20" width="12.7109375" bestFit="1" customWidth="1"/>
    <col min="21" max="21" width="14.42578125" bestFit="1" customWidth="1"/>
  </cols>
  <sheetData>
    <row r="1" spans="1:21" x14ac:dyDescent="0.25">
      <c r="C1" t="s">
        <v>2</v>
      </c>
      <c r="D1" t="s">
        <v>4</v>
      </c>
      <c r="E1" t="s">
        <v>5</v>
      </c>
      <c r="F1" t="s">
        <v>7</v>
      </c>
      <c r="N1" t="s">
        <v>10</v>
      </c>
    </row>
    <row r="2" spans="1:21" x14ac:dyDescent="0.25">
      <c r="B2" t="s">
        <v>0</v>
      </c>
      <c r="C2" t="s">
        <v>3</v>
      </c>
      <c r="D2" t="s">
        <v>3</v>
      </c>
      <c r="E2" t="s">
        <v>6</v>
      </c>
      <c r="F2" t="s">
        <v>6</v>
      </c>
      <c r="N2" t="s">
        <v>9</v>
      </c>
      <c r="O2" t="s">
        <v>7</v>
      </c>
      <c r="P2" t="s">
        <v>11</v>
      </c>
    </row>
    <row r="3" spans="1:21" x14ac:dyDescent="0.25">
      <c r="B3" t="s">
        <v>48</v>
      </c>
      <c r="C3">
        <v>-12.74</v>
      </c>
      <c r="D3">
        <f>H14</f>
        <v>-14.187047053788925</v>
      </c>
      <c r="E3">
        <v>57.99</v>
      </c>
      <c r="F3">
        <v>300</v>
      </c>
      <c r="G3">
        <v>400</v>
      </c>
      <c r="H3">
        <v>500</v>
      </c>
      <c r="I3">
        <v>600</v>
      </c>
      <c r="J3">
        <v>800</v>
      </c>
      <c r="K3">
        <v>1000</v>
      </c>
      <c r="L3">
        <v>1500</v>
      </c>
      <c r="N3">
        <f>F3</f>
        <v>300</v>
      </c>
      <c r="O3">
        <f>F4</f>
        <v>11.38</v>
      </c>
      <c r="P3">
        <f>O3/$C$6</f>
        <v>5.7272269753397085</v>
      </c>
      <c r="Q3" t="s">
        <v>30</v>
      </c>
      <c r="R3">
        <f>INDEX(LINEST($P$3:$P$9,$N$3:$N$9^{1,2,3,4}),1,5)</f>
        <v>-1.2255232460912096</v>
      </c>
      <c r="S3" t="s">
        <v>23</v>
      </c>
      <c r="T3" s="2">
        <f>INDEX(LINEST($K$15:$K$27,$B$15:$B$27^{1,2,3,4}),1,5)</f>
        <v>17.994545592061048</v>
      </c>
    </row>
    <row r="4" spans="1:21" x14ac:dyDescent="0.25">
      <c r="F4">
        <v>11.38</v>
      </c>
      <c r="G4">
        <v>14.83</v>
      </c>
      <c r="H4">
        <v>17.91</v>
      </c>
      <c r="I4">
        <v>20.54</v>
      </c>
      <c r="J4">
        <v>24.53</v>
      </c>
      <c r="K4">
        <v>27.43</v>
      </c>
      <c r="L4">
        <v>31.69</v>
      </c>
      <c r="N4">
        <f>G3</f>
        <v>400</v>
      </c>
      <c r="O4">
        <f>G4</f>
        <v>14.83</v>
      </c>
      <c r="P4">
        <f t="shared" ref="P4:P9" si="0">O4/$C$6</f>
        <v>7.4635128334172114</v>
      </c>
      <c r="Q4" t="s">
        <v>31</v>
      </c>
      <c r="R4">
        <f>INDEX(LINEST($P$3:$P$9,$N$3:$N$9^{1,2,3,4}),1,4)</f>
        <v>2.7676047242730616E-2</v>
      </c>
      <c r="S4" t="s">
        <v>24</v>
      </c>
      <c r="T4" s="2">
        <f>INDEX(LINEST($K$15:$K$27,$B$15:$B$27^{1,2,3,4}),1,4)</f>
        <v>-15406.943511900814</v>
      </c>
    </row>
    <row r="5" spans="1:21" x14ac:dyDescent="0.25">
      <c r="N5">
        <f>H3</f>
        <v>500</v>
      </c>
      <c r="O5">
        <f>H4</f>
        <v>17.91</v>
      </c>
      <c r="P5">
        <f t="shared" si="0"/>
        <v>9.0135883241066939</v>
      </c>
      <c r="Q5" t="s">
        <v>32</v>
      </c>
      <c r="R5">
        <f>INDEX(LINEST($P$3:$P$9,$N$3:$N$9^{1,2,3,4}),1,3)</f>
        <v>-1.6094275108489702E-5</v>
      </c>
      <c r="S5" t="s">
        <v>25</v>
      </c>
      <c r="T5" s="2">
        <f>INDEX(LINEST($K$15:$K$27,$B$15:$B$27^{1,2,3,4}),1,3)</f>
        <v>7026647.4028543513</v>
      </c>
    </row>
    <row r="6" spans="1:21" x14ac:dyDescent="0.25">
      <c r="B6" t="s">
        <v>8</v>
      </c>
      <c r="C6">
        <v>1.9870000000000001</v>
      </c>
      <c r="N6">
        <f>I3</f>
        <v>600</v>
      </c>
      <c r="O6">
        <f>I4</f>
        <v>20.54</v>
      </c>
      <c r="P6">
        <f t="shared" si="0"/>
        <v>10.337191746351282</v>
      </c>
      <c r="Q6" t="s">
        <v>33</v>
      </c>
      <c r="R6">
        <f>INDEX(LINEST($P$3:$P$9,$N$3:$N$9^{1,2,3,4}),1,2)</f>
        <v>3.2926077721974579E-9</v>
      </c>
      <c r="S6" t="s">
        <v>26</v>
      </c>
      <c r="T6" s="2">
        <f>INDEX(LINEST($K$15:$K$27,$B$15:$B$27^{1,2,3,4}),1,2)</f>
        <v>-1670669094.8978662</v>
      </c>
    </row>
    <row r="7" spans="1:21" x14ac:dyDescent="0.25">
      <c r="B7" t="s">
        <v>29</v>
      </c>
      <c r="C7">
        <f>C6/1000</f>
        <v>1.9870000000000001E-3</v>
      </c>
      <c r="N7">
        <f>J3</f>
        <v>800</v>
      </c>
      <c r="O7">
        <f>J4</f>
        <v>24.53</v>
      </c>
      <c r="P7">
        <f t="shared" si="0"/>
        <v>12.345244086562657</v>
      </c>
      <c r="Q7" t="s">
        <v>34</v>
      </c>
      <c r="R7">
        <f>INDEX(LINEST($P$3:$P$9,$N$3:$N$9^{1,2,3,4}),1,1)</f>
        <v>1.5010807216057944E-13</v>
      </c>
      <c r="S7" t="s">
        <v>27</v>
      </c>
      <c r="T7" s="2">
        <f>INDEX(LINEST($K$15:$K$27,$B$15:$B$27^{1,2,3,4}),1,1)</f>
        <v>159008051319.77682</v>
      </c>
    </row>
    <row r="8" spans="1:21" x14ac:dyDescent="0.25">
      <c r="N8">
        <f>K3</f>
        <v>1000</v>
      </c>
      <c r="O8">
        <f>K4</f>
        <v>27.43</v>
      </c>
      <c r="P8">
        <f t="shared" si="0"/>
        <v>13.804730749874182</v>
      </c>
      <c r="Q8" t="s">
        <v>15</v>
      </c>
      <c r="R8">
        <f>(C3/C7)-(R3*298+R4*298^2/2+R5*298^3/3+R6*298^4/4+R7*298^5)</f>
        <v>-7140.2153039132463</v>
      </c>
      <c r="S8" t="s">
        <v>28</v>
      </c>
      <c r="T8" s="2">
        <f>U33</f>
        <v>-85.917043220508873</v>
      </c>
    </row>
    <row r="9" spans="1:21" x14ac:dyDescent="0.25">
      <c r="N9">
        <f>L3</f>
        <v>1500</v>
      </c>
      <c r="O9">
        <f>L4</f>
        <v>31.69</v>
      </c>
      <c r="P9">
        <f t="shared" si="0"/>
        <v>15.948666331152491</v>
      </c>
      <c r="Q9" t="s">
        <v>21</v>
      </c>
      <c r="R9">
        <f>(E3/C6)-(R3*LN(298)+R4*298+R5/2*298^2+R6/3*298^3+R7/4*298^4)</f>
        <v>28.604436294890267</v>
      </c>
    </row>
    <row r="13" spans="1:21" x14ac:dyDescent="0.25">
      <c r="A13" t="s">
        <v>9</v>
      </c>
      <c r="B13" t="s">
        <v>37</v>
      </c>
      <c r="C13" t="s">
        <v>11</v>
      </c>
      <c r="D13" t="s">
        <v>7</v>
      </c>
      <c r="F13" t="s">
        <v>35</v>
      </c>
      <c r="G13" t="s">
        <v>12</v>
      </c>
      <c r="H13" t="s">
        <v>13</v>
      </c>
      <c r="I13" t="s">
        <v>14</v>
      </c>
      <c r="J13" t="s">
        <v>16</v>
      </c>
      <c r="K13" t="s">
        <v>17</v>
      </c>
      <c r="L13" t="s">
        <v>36</v>
      </c>
      <c r="M13" t="s">
        <v>18</v>
      </c>
      <c r="N13" t="s">
        <v>19</v>
      </c>
      <c r="O13" t="s">
        <v>20</v>
      </c>
      <c r="P13" s="1" t="s">
        <v>38</v>
      </c>
      <c r="Q13" s="1" t="s">
        <v>39</v>
      </c>
      <c r="R13" t="s">
        <v>41</v>
      </c>
      <c r="S13" s="1" t="s">
        <v>40</v>
      </c>
      <c r="T13" s="1" t="s">
        <v>49</v>
      </c>
      <c r="U13" t="s">
        <v>22</v>
      </c>
    </row>
    <row r="14" spans="1:21" x14ac:dyDescent="0.25">
      <c r="A14">
        <v>0</v>
      </c>
      <c r="B14" t="e">
        <f>1/A14</f>
        <v>#DIV/0!</v>
      </c>
      <c r="C14">
        <f t="shared" ref="C14:C32" si="1">$R$3+$R$4*A14+$R$5*A14^2+$R$6*A14^3+$R$7*A14^4</f>
        <v>-1.2255232460912096</v>
      </c>
      <c r="D14">
        <f>C14*$C$6</f>
        <v>-2.4351146899832337</v>
      </c>
      <c r="F14">
        <f t="shared" ref="F14:F32" si="2">$R$3*(A14-298)+$R$4/2*(A14^2-298^2)+$R$5/3*(A14^3-298^3)+$R$6/4*(A14^4-298^4)+$R$7/5*(A14^5-298^5)</f>
        <v>-728.25719868592057</v>
      </c>
      <c r="G14">
        <f>F14*$C$7</f>
        <v>-1.4470470537889242</v>
      </c>
      <c r="H14">
        <f>G14+$C$3</f>
        <v>-14.187047053788925</v>
      </c>
      <c r="I14" t="e">
        <f t="shared" ref="I14:I32" si="3">H14/$C$7/A14</f>
        <v>#DIV/0!</v>
      </c>
      <c r="J14">
        <f>H14-$H$14</f>
        <v>0</v>
      </c>
      <c r="K14" t="e">
        <f>J14/$C$6/A14</f>
        <v>#DIV/0!</v>
      </c>
      <c r="L14" t="e">
        <f>$R$3*(LN(A14)-LN(298))+$R$4*(A14-298)+$R$5/2*(A14^2-298^2)*$R$6/3*(A14^3-298^3)*$R$7/4*(A14^4-298^4)</f>
        <v>#NUM!</v>
      </c>
      <c r="M14" t="e">
        <f>L14*$C$6</f>
        <v>#NUM!</v>
      </c>
      <c r="N14" t="e">
        <f>M14+$E$3</f>
        <v>#NUM!</v>
      </c>
      <c r="O14" t="e">
        <f>N14*$C$6</f>
        <v>#NUM!</v>
      </c>
      <c r="P14" t="e">
        <f t="shared" ref="P14:P32" si="4">H14-A14*N14/1000</f>
        <v>#NUM!</v>
      </c>
      <c r="Q14" t="e">
        <f>-(P14-$H$14)/$C$7/A14</f>
        <v>#NUM!</v>
      </c>
      <c r="R14" s="3" t="e">
        <f>$T$3+$T$4/A14+$T$5/A14^2+$T$6/A14^3+$T$7/A14^4</f>
        <v>#DIV/0!</v>
      </c>
      <c r="S14" t="e">
        <f>R14*$C$7*A14</f>
        <v>#DIV/0!</v>
      </c>
      <c r="T14" s="3" t="e">
        <f>$T$3*(1-LN(A14))+$T$4/A14+$T$5/2/A14^2+$T$6/3/A14^3+$T$7/4/A14^4</f>
        <v>#NUM!</v>
      </c>
      <c r="U14" t="e">
        <f>T14+Q14</f>
        <v>#NUM!</v>
      </c>
    </row>
    <row r="15" spans="1:21" x14ac:dyDescent="0.25">
      <c r="A15">
        <v>300</v>
      </c>
      <c r="B15">
        <f t="shared" ref="B15:B32" si="5">1/A15</f>
        <v>3.3333333333333335E-3</v>
      </c>
      <c r="C15">
        <f t="shared" si="1"/>
        <v>5.7189224521977335</v>
      </c>
      <c r="D15">
        <f t="shared" ref="D15:D32" si="6">C15*$C$6</f>
        <v>11.363498912516897</v>
      </c>
      <c r="F15">
        <f t="shared" si="2"/>
        <v>11.399960694956954</v>
      </c>
      <c r="G15">
        <f t="shared" ref="G15:G32" si="7">F15*$C$7</f>
        <v>2.2651721900879468E-2</v>
      </c>
      <c r="H15">
        <f t="shared" ref="H15:H32" si="8">G15+$C$3</f>
        <v>-12.71734827809912</v>
      </c>
      <c r="I15">
        <f t="shared" si="3"/>
        <v>-21.334253108705116</v>
      </c>
      <c r="J15">
        <f t="shared" ref="J15:J32" si="9">H15-$H$14</f>
        <v>1.469698775689805</v>
      </c>
      <c r="K15">
        <f t="shared" ref="K15:K32" si="10">J15/$C$7/A15</f>
        <v>2.4655238646029272</v>
      </c>
      <c r="L15">
        <f t="shared" ref="L15:L32" si="11">$R$3*(LN(A15)-LN(298))+$R$4*(A15-298)+$R$5/2*(A15^2-298^2)+$R$6/3*(A15^3-298^3)+$R$7/4*(A15^4-298^4)</f>
        <v>3.8126959686107784E-2</v>
      </c>
      <c r="M15">
        <f t="shared" ref="M15:M32" si="12">L15*$C$6</f>
        <v>7.5758268896296166E-2</v>
      </c>
      <c r="N15">
        <f>M15+$E$3</f>
        <v>58.065758268896296</v>
      </c>
      <c r="O15">
        <f t="shared" ref="O15:O32" si="13">N15*$C$6</f>
        <v>115.37666168029695</v>
      </c>
      <c r="P15">
        <f t="shared" si="4"/>
        <v>-30.137075758768006</v>
      </c>
      <c r="Q15">
        <f t="shared" ref="Q15:Q32" si="14">-(P15-$H$14)/$C$7/A15</f>
        <v>26.757303648681564</v>
      </c>
      <c r="R15" s="3">
        <f t="shared" ref="R15:R32" si="15">$T$3+$T$4/A15+$T$5/A15^2+$T$6/A15^3+$T$7/A15^4</f>
        <v>2.4659177261334619</v>
      </c>
      <c r="S15">
        <f t="shared" ref="S15:S32" si="16">R15*$C$7*A15</f>
        <v>1.4699335565481566</v>
      </c>
      <c r="T15" s="2">
        <f>$T$3*(1-LN(A15))+$T$4/A15+$T$5/2/A15^2+$T$6/3/A15^3+$T$7/4/A15^4</f>
        <v>-112.6798650290077</v>
      </c>
      <c r="U15">
        <f t="shared" ref="U15:U32" si="17">T15+Q15</f>
        <v>-85.92256138032613</v>
      </c>
    </row>
    <row r="16" spans="1:21" x14ac:dyDescent="0.25">
      <c r="A16">
        <v>400</v>
      </c>
      <c r="B16">
        <f t="shared" si="5"/>
        <v>2.5000000000000001E-3</v>
      </c>
      <c r="C16">
        <f t="shared" si="1"/>
        <v>7.4843812977106312</v>
      </c>
      <c r="D16">
        <f t="shared" si="6"/>
        <v>14.871465638551024</v>
      </c>
      <c r="F16">
        <f t="shared" si="2"/>
        <v>673.65285772211325</v>
      </c>
      <c r="G16">
        <f t="shared" si="7"/>
        <v>1.338548228293839</v>
      </c>
      <c r="H16">
        <f t="shared" si="8"/>
        <v>-11.401451771706162</v>
      </c>
      <c r="I16">
        <f t="shared" si="3"/>
        <v>-14.345057588960948</v>
      </c>
      <c r="J16">
        <f t="shared" si="9"/>
        <v>2.7855952820827632</v>
      </c>
      <c r="K16">
        <f t="shared" si="10"/>
        <v>3.5047751410200845</v>
      </c>
      <c r="L16">
        <f t="shared" si="11"/>
        <v>1.9311365398948146</v>
      </c>
      <c r="M16">
        <f t="shared" si="12"/>
        <v>3.8371683047709966</v>
      </c>
      <c r="N16">
        <f t="shared" ref="N16:N32" si="18">M16+$E$3</f>
        <v>61.827168304771</v>
      </c>
      <c r="O16">
        <f t="shared" si="13"/>
        <v>122.85058342157998</v>
      </c>
      <c r="P16">
        <f t="shared" si="4"/>
        <v>-36.132319093614562</v>
      </c>
      <c r="Q16">
        <f t="shared" si="14"/>
        <v>27.611061952473122</v>
      </c>
      <c r="R16" s="3">
        <f t="shared" si="15"/>
        <v>3.5007804770483322</v>
      </c>
      <c r="S16">
        <f t="shared" si="16"/>
        <v>2.7824203231580147</v>
      </c>
      <c r="T16" s="3">
        <f t="shared" ref="T16:T32" si="19">$T$3*(1-LN(A16))+$T$4/A16+$T$5/2/A16^2+$T$6/3/A16^3+$T$7/4/A16^4</f>
        <v>-113.5268105446798</v>
      </c>
      <c r="U16">
        <f t="shared" si="17"/>
        <v>-85.915748592206683</v>
      </c>
    </row>
    <row r="17" spans="1:21" x14ac:dyDescent="0.25">
      <c r="A17">
        <v>500</v>
      </c>
      <c r="B17">
        <f t="shared" si="5"/>
        <v>2E-3</v>
      </c>
      <c r="C17">
        <f t="shared" si="1"/>
        <v>9.0098893241863927</v>
      </c>
      <c r="D17">
        <f t="shared" si="6"/>
        <v>17.902650087158364</v>
      </c>
      <c r="F17">
        <f t="shared" si="2"/>
        <v>1500.2774593143199</v>
      </c>
      <c r="G17">
        <f t="shared" si="7"/>
        <v>2.9810513116575539</v>
      </c>
      <c r="H17">
        <f t="shared" si="8"/>
        <v>-9.7589486883424463</v>
      </c>
      <c r="I17">
        <f t="shared" si="3"/>
        <v>-9.822796867984346</v>
      </c>
      <c r="J17">
        <f t="shared" si="9"/>
        <v>4.4280983654464787</v>
      </c>
      <c r="K17">
        <f t="shared" si="10"/>
        <v>4.4570693160004824</v>
      </c>
      <c r="L17">
        <f t="shared" si="11"/>
        <v>3.7693657132686247</v>
      </c>
      <c r="M17">
        <f t="shared" si="12"/>
        <v>7.4897296722647573</v>
      </c>
      <c r="N17">
        <f t="shared" si="18"/>
        <v>65.479729672264753</v>
      </c>
      <c r="O17">
        <f t="shared" si="13"/>
        <v>130.10822285879007</v>
      </c>
      <c r="P17">
        <f t="shared" si="4"/>
        <v>-42.498813524474826</v>
      </c>
      <c r="Q17">
        <f t="shared" si="14"/>
        <v>28.496996950866535</v>
      </c>
      <c r="R17" s="3">
        <f t="shared" si="15"/>
        <v>4.4660242416103255</v>
      </c>
      <c r="S17">
        <f t="shared" si="16"/>
        <v>4.4369950840398582</v>
      </c>
      <c r="T17" s="3">
        <f t="shared" si="19"/>
        <v>-114.41418077099701</v>
      </c>
      <c r="U17">
        <f t="shared" si="17"/>
        <v>-85.917183820130475</v>
      </c>
    </row>
    <row r="18" spans="1:21" x14ac:dyDescent="0.25">
      <c r="A18">
        <v>600</v>
      </c>
      <c r="B18">
        <f t="shared" si="5"/>
        <v>1.6666666666666668E-3</v>
      </c>
      <c r="C18">
        <f t="shared" si="1"/>
        <v>10.316823345437529</v>
      </c>
      <c r="D18">
        <f t="shared" si="6"/>
        <v>20.499527987384372</v>
      </c>
      <c r="F18">
        <f t="shared" si="2"/>
        <v>2468.3445220970452</v>
      </c>
      <c r="G18">
        <f t="shared" si="7"/>
        <v>4.9046005654068292</v>
      </c>
      <c r="H18">
        <f t="shared" si="8"/>
        <v>-7.835399434593171</v>
      </c>
      <c r="I18">
        <f t="shared" si="3"/>
        <v>-6.5722189520157448</v>
      </c>
      <c r="J18">
        <f t="shared" si="9"/>
        <v>6.351647619195754</v>
      </c>
      <c r="K18">
        <f t="shared" si="10"/>
        <v>5.327669534638277</v>
      </c>
      <c r="L18">
        <f t="shared" si="11"/>
        <v>5.5307398324607071</v>
      </c>
      <c r="M18">
        <f t="shared" si="12"/>
        <v>10.989580047099425</v>
      </c>
      <c r="N18">
        <f t="shared" si="18"/>
        <v>68.979580047099432</v>
      </c>
      <c r="O18">
        <f t="shared" si="13"/>
        <v>137.06242555358659</v>
      </c>
      <c r="P18">
        <f t="shared" si="4"/>
        <v>-49.223147462852829</v>
      </c>
      <c r="Q18">
        <f t="shared" si="14"/>
        <v>29.387770851420822</v>
      </c>
      <c r="R18" s="3">
        <f t="shared" si="15"/>
        <v>5.3271062466756121</v>
      </c>
      <c r="S18">
        <f t="shared" si="16"/>
        <v>6.3509760672866653</v>
      </c>
      <c r="T18" s="3">
        <f t="shared" si="19"/>
        <v>-115.30576797409391</v>
      </c>
      <c r="U18">
        <f t="shared" si="17"/>
        <v>-85.917997122673086</v>
      </c>
    </row>
    <row r="19" spans="1:21" x14ac:dyDescent="0.25">
      <c r="A19">
        <v>700</v>
      </c>
      <c r="B19">
        <f t="shared" si="5"/>
        <v>1.4285714285714286E-3</v>
      </c>
      <c r="C19">
        <f t="shared" si="1"/>
        <v>11.426920434649752</v>
      </c>
      <c r="D19">
        <f t="shared" si="6"/>
        <v>22.705290903649058</v>
      </c>
      <c r="F19">
        <f t="shared" si="2"/>
        <v>3557.0804970456702</v>
      </c>
      <c r="G19">
        <f t="shared" si="7"/>
        <v>7.0679189476297468</v>
      </c>
      <c r="H19">
        <f t="shared" si="8"/>
        <v>-5.6720810523702534</v>
      </c>
      <c r="I19">
        <f t="shared" si="3"/>
        <v>-4.0779934232297457</v>
      </c>
      <c r="J19">
        <f t="shared" si="9"/>
        <v>8.5149660014186708</v>
      </c>
      <c r="K19">
        <f t="shared" si="10"/>
        <v>6.1219109939022722</v>
      </c>
      <c r="L19">
        <f t="shared" si="11"/>
        <v>7.2068352310026658</v>
      </c>
      <c r="M19">
        <f t="shared" si="12"/>
        <v>14.319981604002297</v>
      </c>
      <c r="N19">
        <f t="shared" si="18"/>
        <v>72.309981604002303</v>
      </c>
      <c r="O19">
        <f t="shared" si="13"/>
        <v>143.67993344715259</v>
      </c>
      <c r="P19">
        <f t="shared" si="4"/>
        <v>-56.289068175171863</v>
      </c>
      <c r="Q19">
        <f t="shared" si="14"/>
        <v>30.269624790698785</v>
      </c>
      <c r="R19" s="3">
        <f t="shared" si="15"/>
        <v>6.1162252576500666</v>
      </c>
      <c r="S19">
        <f t="shared" si="16"/>
        <v>8.5070577108654781</v>
      </c>
      <c r="T19" s="3">
        <f t="shared" si="19"/>
        <v>-116.18705983120086</v>
      </c>
      <c r="U19">
        <f t="shared" si="17"/>
        <v>-85.91743504050207</v>
      </c>
    </row>
    <row r="20" spans="1:21" x14ac:dyDescent="0.25">
      <c r="A20">
        <v>800</v>
      </c>
      <c r="B20">
        <f t="shared" si="5"/>
        <v>1.25E-3</v>
      </c>
      <c r="C20">
        <f t="shared" si="1"/>
        <v>12.362277924381944</v>
      </c>
      <c r="D20">
        <f t="shared" si="6"/>
        <v>24.563846235746926</v>
      </c>
      <c r="F20">
        <f t="shared" si="2"/>
        <v>4747.9035554228021</v>
      </c>
      <c r="G20">
        <f t="shared" si="7"/>
        <v>9.4340843646251074</v>
      </c>
      <c r="H20">
        <f t="shared" si="8"/>
        <v>-3.3059156353748929</v>
      </c>
      <c r="I20">
        <f t="shared" si="3"/>
        <v>-2.0797154223546128</v>
      </c>
      <c r="J20">
        <f t="shared" si="9"/>
        <v>10.881131418414032</v>
      </c>
      <c r="K20">
        <f t="shared" si="10"/>
        <v>6.8452009426359028</v>
      </c>
      <c r="L20">
        <f t="shared" si="11"/>
        <v>8.7955678971196427</v>
      </c>
      <c r="M20">
        <f t="shared" si="12"/>
        <v>17.476793411576732</v>
      </c>
      <c r="N20">
        <f t="shared" si="18"/>
        <v>75.466793411576731</v>
      </c>
      <c r="O20">
        <f t="shared" si="13"/>
        <v>149.95251850880297</v>
      </c>
      <c r="P20">
        <f t="shared" si="4"/>
        <v>-63.679350364636278</v>
      </c>
      <c r="Q20">
        <f t="shared" si="14"/>
        <v>31.13506750808213</v>
      </c>
      <c r="R20" s="3">
        <f t="shared" si="15"/>
        <v>6.8401804434649831</v>
      </c>
      <c r="S20">
        <f t="shared" si="16"/>
        <v>10.873150832931938</v>
      </c>
      <c r="T20" s="3">
        <f t="shared" si="19"/>
        <v>-117.05174039249918</v>
      </c>
      <c r="U20">
        <f t="shared" si="17"/>
        <v>-85.916672884417054</v>
      </c>
    </row>
    <row r="21" spans="1:21" x14ac:dyDescent="0.25">
      <c r="A21">
        <v>900</v>
      </c>
      <c r="B21">
        <f t="shared" si="5"/>
        <v>1.1111111111111111E-3</v>
      </c>
      <c r="C21">
        <f t="shared" si="1"/>
        <v>13.145353406566189</v>
      </c>
      <c r="D21">
        <f t="shared" si="6"/>
        <v>26.119817218847018</v>
      </c>
      <c r="F21">
        <f t="shared" si="2"/>
        <v>6024.4596147156017</v>
      </c>
      <c r="G21">
        <f t="shared" si="7"/>
        <v>11.970601254439901</v>
      </c>
      <c r="H21">
        <f t="shared" si="8"/>
        <v>-0.76939874556009968</v>
      </c>
      <c r="I21">
        <f t="shared" si="3"/>
        <v>-0.43024030954543402</v>
      </c>
      <c r="J21">
        <f t="shared" si="9"/>
        <v>13.417648308228825</v>
      </c>
      <c r="K21">
        <f t="shared" si="10"/>
        <v>7.5030186815572479</v>
      </c>
      <c r="L21">
        <f t="shared" si="11"/>
        <v>10.298229094448169</v>
      </c>
      <c r="M21">
        <f t="shared" si="12"/>
        <v>20.462581210668514</v>
      </c>
      <c r="N21">
        <f t="shared" si="18"/>
        <v>78.452581210668512</v>
      </c>
      <c r="O21">
        <f t="shared" si="13"/>
        <v>155.88527886559834</v>
      </c>
      <c r="P21">
        <f t="shared" si="4"/>
        <v>-71.37672183516176</v>
      </c>
      <c r="Q21">
        <f t="shared" si="14"/>
        <v>31.979910966489314</v>
      </c>
      <c r="R21" s="3">
        <f t="shared" si="15"/>
        <v>7.501219029110322</v>
      </c>
      <c r="S21">
        <f t="shared" si="16"/>
        <v>13.41442998975799</v>
      </c>
      <c r="T21" s="3">
        <f t="shared" si="19"/>
        <v>-117.8961672743409</v>
      </c>
      <c r="U21">
        <f t="shared" si="17"/>
        <v>-85.916256307851583</v>
      </c>
    </row>
    <row r="22" spans="1:21" x14ac:dyDescent="0.25">
      <c r="A22">
        <v>1000</v>
      </c>
      <c r="B22">
        <f t="shared" si="5"/>
        <v>1E-3</v>
      </c>
      <c r="C22">
        <f t="shared" si="1"/>
        <v>13.798964732507741</v>
      </c>
      <c r="D22">
        <f t="shared" si="6"/>
        <v>27.418542923492883</v>
      </c>
      <c r="F22">
        <f t="shared" si="2"/>
        <v>7372.6583645730916</v>
      </c>
      <c r="G22">
        <f t="shared" si="7"/>
        <v>14.649472170406733</v>
      </c>
      <c r="H22">
        <f t="shared" si="8"/>
        <v>1.9094721704067332</v>
      </c>
      <c r="I22">
        <f t="shared" si="3"/>
        <v>0.96098247126659952</v>
      </c>
      <c r="J22">
        <f t="shared" si="9"/>
        <v>16.09651922419566</v>
      </c>
      <c r="K22">
        <f t="shared" si="10"/>
        <v>8.1009155632590133</v>
      </c>
      <c r="L22">
        <f t="shared" si="11"/>
        <v>11.718093699181729</v>
      </c>
      <c r="M22">
        <f t="shared" si="12"/>
        <v>23.283852180274096</v>
      </c>
      <c r="N22">
        <f t="shared" si="18"/>
        <v>81.273852180274105</v>
      </c>
      <c r="O22">
        <f t="shared" si="13"/>
        <v>161.49114428220466</v>
      </c>
      <c r="P22">
        <f t="shared" si="4"/>
        <v>-79.364380009867375</v>
      </c>
      <c r="Q22">
        <f t="shared" si="14"/>
        <v>32.801878689521111</v>
      </c>
      <c r="R22" s="3">
        <f t="shared" si="15"/>
        <v>8.1025884394364969</v>
      </c>
      <c r="S22">
        <f t="shared" si="16"/>
        <v>16.099843229160317</v>
      </c>
      <c r="T22" s="3">
        <f t="shared" si="19"/>
        <v>-118.71812921032638</v>
      </c>
      <c r="U22">
        <f t="shared" si="17"/>
        <v>-85.916250520805278</v>
      </c>
    </row>
    <row r="23" spans="1:21" x14ac:dyDescent="0.25">
      <c r="A23">
        <v>1100</v>
      </c>
      <c r="B23">
        <f t="shared" si="5"/>
        <v>9.0909090909090909E-4</v>
      </c>
      <c r="C23">
        <f t="shared" si="1"/>
        <v>14.346290012885047</v>
      </c>
      <c r="D23">
        <f t="shared" si="6"/>
        <v>28.506078255602592</v>
      </c>
      <c r="F23">
        <f t="shared" si="2"/>
        <v>8780.7092927434824</v>
      </c>
      <c r="G23">
        <f t="shared" si="7"/>
        <v>17.447269364681301</v>
      </c>
      <c r="H23">
        <f t="shared" si="8"/>
        <v>4.7072693646813004</v>
      </c>
      <c r="I23">
        <f t="shared" si="3"/>
        <v>2.1536667267609007</v>
      </c>
      <c r="J23">
        <f t="shared" si="9"/>
        <v>18.894316418470225</v>
      </c>
      <c r="K23">
        <f t="shared" si="10"/>
        <v>8.6445149922085491</v>
      </c>
      <c r="L23">
        <f t="shared" si="11"/>
        <v>13.059695376062256</v>
      </c>
      <c r="M23">
        <f t="shared" si="12"/>
        <v>25.949614712235704</v>
      </c>
      <c r="N23">
        <f t="shared" si="18"/>
        <v>83.939614712235709</v>
      </c>
      <c r="O23">
        <f t="shared" si="13"/>
        <v>166.78801443321237</v>
      </c>
      <c r="P23">
        <f t="shared" si="4"/>
        <v>-87.626306818777991</v>
      </c>
      <c r="Q23">
        <f t="shared" si="14"/>
        <v>33.599880937452099</v>
      </c>
      <c r="R23" s="3">
        <f t="shared" si="15"/>
        <v>8.6487861426012493</v>
      </c>
      <c r="S23">
        <f t="shared" si="16"/>
        <v>18.903651871883554</v>
      </c>
      <c r="T23" s="3">
        <f t="shared" si="19"/>
        <v>-119.51642238000261</v>
      </c>
      <c r="U23">
        <f t="shared" si="17"/>
        <v>-85.916541442550511</v>
      </c>
    </row>
    <row r="24" spans="1:21" x14ac:dyDescent="0.25">
      <c r="A24">
        <v>1200</v>
      </c>
      <c r="B24">
        <f t="shared" si="5"/>
        <v>8.3333333333333339E-4</v>
      </c>
      <c r="C24">
        <f t="shared" si="1"/>
        <v>14.810867617749743</v>
      </c>
      <c r="D24">
        <f t="shared" si="6"/>
        <v>29.42919395646874</v>
      </c>
      <c r="F24">
        <f t="shared" si="2"/>
        <v>10239.157711011487</v>
      </c>
      <c r="G24">
        <f t="shared" si="7"/>
        <v>20.345206371779824</v>
      </c>
      <c r="H24">
        <f t="shared" si="8"/>
        <v>7.6052063717798237</v>
      </c>
      <c r="I24">
        <f t="shared" si="3"/>
        <v>3.1895681814208285</v>
      </c>
      <c r="J24">
        <f t="shared" si="9"/>
        <v>21.792253425568749</v>
      </c>
      <c r="K24">
        <f t="shared" si="10"/>
        <v>9.1395124247478385</v>
      </c>
      <c r="L24">
        <f t="shared" si="11"/>
        <v>14.328418477033404</v>
      </c>
      <c r="M24">
        <f t="shared" si="12"/>
        <v>28.470567513865376</v>
      </c>
      <c r="N24">
        <f t="shared" si="18"/>
        <v>86.460567513865385</v>
      </c>
      <c r="O24">
        <f t="shared" si="13"/>
        <v>171.79714765005053</v>
      </c>
      <c r="P24">
        <f t="shared" si="4"/>
        <v>-96.147474644858633</v>
      </c>
      <c r="Q24">
        <f t="shared" si="14"/>
        <v>34.373606605883957</v>
      </c>
      <c r="R24" s="3">
        <f t="shared" si="15"/>
        <v>9.1449019814264005</v>
      </c>
      <c r="S24">
        <f t="shared" si="16"/>
        <v>21.80510428451311</v>
      </c>
      <c r="T24" s="3">
        <f t="shared" si="19"/>
        <v>-120.29058034786894</v>
      </c>
      <c r="U24">
        <f t="shared" si="17"/>
        <v>-85.916973741984975</v>
      </c>
    </row>
    <row r="25" spans="1:21" x14ac:dyDescent="0.25">
      <c r="A25">
        <v>1300</v>
      </c>
      <c r="B25">
        <f t="shared" si="5"/>
        <v>7.6923076923076923E-4</v>
      </c>
      <c r="C25">
        <f t="shared" si="1"/>
        <v>15.216596176526643</v>
      </c>
      <c r="D25">
        <f t="shared" si="6"/>
        <v>30.235376602758443</v>
      </c>
      <c r="F25">
        <f t="shared" si="2"/>
        <v>11740.920781135645</v>
      </c>
      <c r="G25">
        <f t="shared" si="7"/>
        <v>23.329209592116527</v>
      </c>
      <c r="H25">
        <f t="shared" si="8"/>
        <v>10.589209592116527</v>
      </c>
      <c r="I25">
        <f t="shared" si="3"/>
        <v>4.0994191444839636</v>
      </c>
      <c r="J25">
        <f t="shared" si="9"/>
        <v>24.776256645905452</v>
      </c>
      <c r="K25">
        <f t="shared" si="10"/>
        <v>9.5916753690935135</v>
      </c>
      <c r="L25">
        <f t="shared" si="11"/>
        <v>15.53025385381453</v>
      </c>
      <c r="M25">
        <f t="shared" si="12"/>
        <v>30.858614407529473</v>
      </c>
      <c r="N25">
        <f t="shared" si="18"/>
        <v>88.848614407529482</v>
      </c>
      <c r="O25">
        <f t="shared" si="13"/>
        <v>176.5421968277611</v>
      </c>
      <c r="P25">
        <f t="shared" si="4"/>
        <v>-104.91398913767181</v>
      </c>
      <c r="Q25">
        <f t="shared" si="14"/>
        <v>35.12327903831941</v>
      </c>
      <c r="R25" s="3">
        <f t="shared" si="15"/>
        <v>9.5960712540232738</v>
      </c>
      <c r="S25">
        <f t="shared" si="16"/>
        <v>24.787611656267519</v>
      </c>
      <c r="T25" s="3">
        <f t="shared" si="19"/>
        <v>-121.04066172535556</v>
      </c>
      <c r="U25">
        <f t="shared" si="17"/>
        <v>-85.917382687036152</v>
      </c>
    </row>
    <row r="26" spans="1:21" x14ac:dyDescent="0.25">
      <c r="A26">
        <v>1400</v>
      </c>
      <c r="B26">
        <f t="shared" si="5"/>
        <v>7.1428571428571429E-4</v>
      </c>
      <c r="C26">
        <f t="shared" si="1"/>
        <v>15.587734578013746</v>
      </c>
      <c r="D26">
        <f t="shared" si="6"/>
        <v>30.972828606513314</v>
      </c>
      <c r="F26">
        <f t="shared" si="2"/>
        <v>13281.323540785628</v>
      </c>
      <c r="G26">
        <f t="shared" si="7"/>
        <v>26.389989875541044</v>
      </c>
      <c r="H26">
        <f t="shared" si="8"/>
        <v>13.649989875541044</v>
      </c>
      <c r="I26">
        <f t="shared" si="3"/>
        <v>4.9068911767708112</v>
      </c>
      <c r="J26">
        <f t="shared" si="9"/>
        <v>27.837036929329969</v>
      </c>
      <c r="K26">
        <f t="shared" si="10"/>
        <v>10.00684338533682</v>
      </c>
      <c r="L26">
        <f t="shared" si="11"/>
        <v>16.671645422588981</v>
      </c>
      <c r="M26">
        <f t="shared" si="12"/>
        <v>33.126559454684305</v>
      </c>
      <c r="N26">
        <f t="shared" si="18"/>
        <v>91.116559454684307</v>
      </c>
      <c r="O26">
        <f t="shared" si="13"/>
        <v>181.04860363645773</v>
      </c>
      <c r="P26">
        <f t="shared" si="4"/>
        <v>-113.91319336101699</v>
      </c>
      <c r="Q26">
        <f t="shared" si="14"/>
        <v>35.849502590850548</v>
      </c>
      <c r="R26" s="3">
        <f t="shared" si="15"/>
        <v>10.007156803900244</v>
      </c>
      <c r="S26">
        <f t="shared" si="16"/>
        <v>27.837908797089703</v>
      </c>
      <c r="T26" s="3">
        <f t="shared" si="19"/>
        <v>-121.76708464119751</v>
      </c>
      <c r="U26">
        <f t="shared" si="17"/>
        <v>-85.917582050346965</v>
      </c>
    </row>
    <row r="27" spans="1:21" x14ac:dyDescent="0.25">
      <c r="A27">
        <v>1500</v>
      </c>
      <c r="B27">
        <f t="shared" si="5"/>
        <v>6.6666666666666664E-4</v>
      </c>
      <c r="C27">
        <f t="shared" si="1"/>
        <v>15.94890197038224</v>
      </c>
      <c r="D27">
        <f t="shared" si="6"/>
        <v>31.690468215149512</v>
      </c>
      <c r="F27">
        <f t="shared" si="2"/>
        <v>14858.134929479578</v>
      </c>
      <c r="G27">
        <f t="shared" si="7"/>
        <v>29.523114104875923</v>
      </c>
      <c r="H27">
        <f t="shared" si="8"/>
        <v>16.783114104875921</v>
      </c>
      <c r="I27">
        <f t="shared" si="3"/>
        <v>5.6309726907820563</v>
      </c>
      <c r="J27">
        <f t="shared" si="9"/>
        <v>30.970161158664844</v>
      </c>
      <c r="K27">
        <f t="shared" si="10"/>
        <v>10.390928085443665</v>
      </c>
      <c r="L27">
        <f t="shared" si="11"/>
        <v>17.759389792719944</v>
      </c>
      <c r="M27">
        <f t="shared" si="12"/>
        <v>35.287907518134531</v>
      </c>
      <c r="N27">
        <f t="shared" si="18"/>
        <v>93.277907518134526</v>
      </c>
      <c r="O27">
        <f t="shared" si="13"/>
        <v>185.34320223853331</v>
      </c>
      <c r="P27">
        <f t="shared" si="4"/>
        <v>-123.13374717232588</v>
      </c>
      <c r="Q27">
        <f t="shared" si="14"/>
        <v>36.553162260874672</v>
      </c>
      <c r="R27" s="3">
        <f t="shared" si="15"/>
        <v>10.382600251365742</v>
      </c>
      <c r="S27">
        <f t="shared" si="16"/>
        <v>30.945340049195597</v>
      </c>
      <c r="T27" s="3">
        <f t="shared" si="19"/>
        <v>-122.4705026677957</v>
      </c>
      <c r="U27">
        <f t="shared" si="17"/>
        <v>-85.917340406921028</v>
      </c>
    </row>
    <row r="28" spans="1:21" x14ac:dyDescent="0.25">
      <c r="A28">
        <v>1600</v>
      </c>
      <c r="B28">
        <f t="shared" si="5"/>
        <v>6.2500000000000001E-4</v>
      </c>
      <c r="C28">
        <f t="shared" si="1"/>
        <v>16.325077761176498</v>
      </c>
      <c r="D28">
        <f t="shared" si="6"/>
        <v>32.437929511457703</v>
      </c>
      <c r="F28">
        <f t="shared" si="2"/>
        <v>16471.603814521415</v>
      </c>
      <c r="G28">
        <f t="shared" si="7"/>
        <v>32.729076779454054</v>
      </c>
      <c r="H28">
        <f t="shared" si="8"/>
        <v>19.989076779454052</v>
      </c>
      <c r="I28">
        <f t="shared" si="3"/>
        <v>6.2874549507593267</v>
      </c>
      <c r="J28">
        <f t="shared" si="9"/>
        <v>34.176123833242976</v>
      </c>
      <c r="K28">
        <f t="shared" si="10"/>
        <v>10.749913133254584</v>
      </c>
      <c r="L28">
        <f t="shared" si="11"/>
        <v>18.800568355105778</v>
      </c>
      <c r="M28">
        <f t="shared" si="12"/>
        <v>37.356729321595182</v>
      </c>
      <c r="N28">
        <f t="shared" si="18"/>
        <v>95.346729321595177</v>
      </c>
      <c r="O28">
        <f t="shared" si="13"/>
        <v>189.45395116200962</v>
      </c>
      <c r="P28">
        <f t="shared" si="4"/>
        <v>-132.56569013509824</v>
      </c>
      <c r="Q28">
        <f t="shared" si="14"/>
        <v>37.235355775449577</v>
      </c>
      <c r="R28" s="3">
        <f t="shared" si="15"/>
        <v>10.726374545009747</v>
      </c>
      <c r="S28">
        <f t="shared" si="16"/>
        <v>34.101289953494991</v>
      </c>
      <c r="T28" s="3">
        <f t="shared" si="19"/>
        <v>-123.151714796561</v>
      </c>
      <c r="U28">
        <f t="shared" si="17"/>
        <v>-85.916359021111418</v>
      </c>
    </row>
    <row r="29" spans="1:21" x14ac:dyDescent="0.25">
      <c r="A29">
        <v>1700</v>
      </c>
      <c r="B29">
        <f t="shared" si="5"/>
        <v>5.8823529411764701E-4</v>
      </c>
      <c r="C29">
        <f t="shared" si="1"/>
        <v>16.741601617314082</v>
      </c>
      <c r="D29">
        <f t="shared" si="6"/>
        <v>33.265562413603085</v>
      </c>
      <c r="F29">
        <f t="shared" si="2"/>
        <v>18124.495016938134</v>
      </c>
      <c r="G29">
        <f t="shared" si="7"/>
        <v>36.013371598656072</v>
      </c>
      <c r="H29">
        <f t="shared" si="8"/>
        <v>23.27337159865607</v>
      </c>
      <c r="I29">
        <f t="shared" si="3"/>
        <v>6.8898936021362589</v>
      </c>
      <c r="J29">
        <f t="shared" si="9"/>
        <v>37.460418652444993</v>
      </c>
      <c r="K29">
        <f t="shared" si="10"/>
        <v>11.089854244484737</v>
      </c>
      <c r="L29">
        <f t="shared" si="11"/>
        <v>19.802499995063478</v>
      </c>
      <c r="M29">
        <f t="shared" si="12"/>
        <v>39.347567490191132</v>
      </c>
      <c r="N29">
        <f t="shared" si="18"/>
        <v>97.337567490191134</v>
      </c>
      <c r="O29">
        <f t="shared" si="13"/>
        <v>193.40974660300978</v>
      </c>
      <c r="P29">
        <f t="shared" si="4"/>
        <v>-142.20049313466887</v>
      </c>
      <c r="Q29">
        <f t="shared" si="14"/>
        <v>37.897346304177141</v>
      </c>
      <c r="R29" s="3">
        <f t="shared" si="15"/>
        <v>11.041990918418943</v>
      </c>
      <c r="S29">
        <f t="shared" si="16"/>
        <v>37.298741123327346</v>
      </c>
      <c r="T29" s="3">
        <f t="shared" si="19"/>
        <v>-123.81160168769701</v>
      </c>
      <c r="U29">
        <f t="shared" si="17"/>
        <v>-85.914255383519873</v>
      </c>
    </row>
    <row r="30" spans="1:21" x14ac:dyDescent="0.25">
      <c r="A30">
        <v>1800</v>
      </c>
      <c r="B30">
        <f t="shared" si="5"/>
        <v>5.5555555555555556E-4</v>
      </c>
      <c r="C30">
        <f t="shared" si="1"/>
        <v>17.224173465085741</v>
      </c>
      <c r="D30">
        <f t="shared" si="6"/>
        <v>34.224432675125371</v>
      </c>
      <c r="F30">
        <f t="shared" si="2"/>
        <v>19822.125337417176</v>
      </c>
      <c r="G30">
        <f t="shared" si="7"/>
        <v>39.386563045447929</v>
      </c>
      <c r="H30">
        <f t="shared" si="8"/>
        <v>26.646563045447927</v>
      </c>
      <c r="I30">
        <f t="shared" si="3"/>
        <v>7.4502496911726013</v>
      </c>
      <c r="J30">
        <f t="shared" si="9"/>
        <v>40.83361009923685</v>
      </c>
      <c r="K30">
        <f t="shared" si="10"/>
        <v>11.416879186723941</v>
      </c>
      <c r="L30">
        <f t="shared" si="11"/>
        <v>20.772707341901903</v>
      </c>
      <c r="M30">
        <f t="shared" si="12"/>
        <v>41.275369488359082</v>
      </c>
      <c r="N30">
        <f t="shared" si="18"/>
        <v>99.265369488359084</v>
      </c>
      <c r="O30">
        <f t="shared" si="13"/>
        <v>197.24028917336952</v>
      </c>
      <c r="P30">
        <f t="shared" si="4"/>
        <v>-152.03110203359844</v>
      </c>
      <c r="Q30">
        <f t="shared" si="14"/>
        <v>38.540528708776364</v>
      </c>
      <c r="R30" s="3">
        <f t="shared" si="15"/>
        <v>11.33253205604769</v>
      </c>
      <c r="S30">
        <f t="shared" si="16"/>
        <v>40.531934151660167</v>
      </c>
      <c r="T30" s="3">
        <f t="shared" si="19"/>
        <v>-124.4510814092941</v>
      </c>
      <c r="U30">
        <f t="shared" si="17"/>
        <v>-85.910552700517741</v>
      </c>
    </row>
    <row r="31" spans="1:21" x14ac:dyDescent="0.25">
      <c r="A31">
        <v>1900</v>
      </c>
      <c r="B31">
        <f t="shared" si="5"/>
        <v>5.263157894736842E-4</v>
      </c>
      <c r="C31">
        <f t="shared" si="1"/>
        <v>17.798853490155388</v>
      </c>
      <c r="D31">
        <f t="shared" si="6"/>
        <v>35.366321884938756</v>
      </c>
      <c r="F31">
        <f t="shared" si="2"/>
        <v>21572.399582243688</v>
      </c>
      <c r="G31">
        <f t="shared" si="7"/>
        <v>42.86435796991821</v>
      </c>
      <c r="H31">
        <f t="shared" si="8"/>
        <v>30.124357969918208</v>
      </c>
      <c r="I31">
        <f t="shared" si="3"/>
        <v>7.9793282573353661</v>
      </c>
      <c r="J31">
        <f t="shared" si="9"/>
        <v>44.311405023707131</v>
      </c>
      <c r="K31">
        <f t="shared" si="10"/>
        <v>11.737187779436635</v>
      </c>
      <c r="L31">
        <f t="shared" si="11"/>
        <v>21.718892155824435</v>
      </c>
      <c r="M31">
        <f t="shared" si="12"/>
        <v>43.155438713623155</v>
      </c>
      <c r="N31">
        <f t="shared" si="18"/>
        <v>101.14543871362315</v>
      </c>
      <c r="O31">
        <f t="shared" si="13"/>
        <v>200.97598672396921</v>
      </c>
      <c r="P31">
        <f t="shared" si="4"/>
        <v>-162.05197558596578</v>
      </c>
      <c r="Q31">
        <f t="shared" si="14"/>
        <v>39.166404929986186</v>
      </c>
      <c r="R31" s="3">
        <f t="shared" si="15"/>
        <v>11.600695663591374</v>
      </c>
      <c r="S31">
        <f t="shared" si="16"/>
        <v>43.796106338756516</v>
      </c>
      <c r="T31" s="3">
        <f t="shared" si="19"/>
        <v>-125.07107928504485</v>
      </c>
      <c r="U31">
        <f t="shared" si="17"/>
        <v>-85.90467435505866</v>
      </c>
    </row>
    <row r="32" spans="1:21" x14ac:dyDescent="0.25">
      <c r="A32">
        <v>2000</v>
      </c>
      <c r="B32">
        <f t="shared" si="5"/>
        <v>5.0000000000000001E-4</v>
      </c>
      <c r="C32">
        <f t="shared" si="1"/>
        <v>18.492062137560154</v>
      </c>
      <c r="D32">
        <f t="shared" si="6"/>
        <v>36.743727467332029</v>
      </c>
      <c r="F32">
        <f t="shared" si="2"/>
        <v>23385.846589237892</v>
      </c>
      <c r="G32">
        <f t="shared" si="7"/>
        <v>46.467677172815691</v>
      </c>
      <c r="H32">
        <f t="shared" si="8"/>
        <v>33.727677172815689</v>
      </c>
      <c r="I32">
        <f t="shared" si="3"/>
        <v>8.4870853479656994</v>
      </c>
      <c r="J32">
        <f t="shared" si="9"/>
        <v>47.914724226604612</v>
      </c>
      <c r="K32">
        <f t="shared" si="10"/>
        <v>12.057051893961905</v>
      </c>
      <c r="L32">
        <f t="shared" si="11"/>
        <v>22.64891703550191</v>
      </c>
      <c r="M32">
        <f t="shared" si="12"/>
        <v>45.003398149542299</v>
      </c>
      <c r="N32">
        <f t="shared" si="18"/>
        <v>102.9933981495423</v>
      </c>
      <c r="O32">
        <f t="shared" si="13"/>
        <v>204.64788212314056</v>
      </c>
      <c r="P32">
        <f t="shared" si="4"/>
        <v>-172.2591191262689</v>
      </c>
      <c r="Q32">
        <f t="shared" si="14"/>
        <v>39.776565695138395</v>
      </c>
      <c r="R32" s="3">
        <f t="shared" si="15"/>
        <v>11.848840053169482</v>
      </c>
      <c r="S32">
        <f t="shared" si="16"/>
        <v>47.087290371295524</v>
      </c>
      <c r="T32" s="3">
        <f t="shared" si="19"/>
        <v>-125.67250779905706</v>
      </c>
      <c r="U32">
        <f t="shared" si="17"/>
        <v>-85.895942103918657</v>
      </c>
    </row>
    <row r="33" spans="21:21" x14ac:dyDescent="0.25">
      <c r="U33">
        <f>AVERAGE(U18:U27)</f>
        <v>-85.917043220508873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36</vt:i4>
      </vt:variant>
    </vt:vector>
  </HeadingPairs>
  <TitlesOfParts>
    <vt:vector size="45" baseType="lpstr">
      <vt:lpstr>C3H7ONO</vt:lpstr>
      <vt:lpstr>C2H5</vt:lpstr>
      <vt:lpstr>CH3CH2OO</vt:lpstr>
      <vt:lpstr>CH2CH2OOH</vt:lpstr>
      <vt:lpstr>HO2</vt:lpstr>
      <vt:lpstr>OH</vt:lpstr>
      <vt:lpstr>C2H4</vt:lpstr>
      <vt:lpstr>CH3CHO</vt:lpstr>
      <vt:lpstr>C2H4O</vt:lpstr>
      <vt:lpstr>'C2H4'!hmhot</vt:lpstr>
      <vt:lpstr>'C2H4O'!hmhot</vt:lpstr>
      <vt:lpstr>'C2H5'!hmhot</vt:lpstr>
      <vt:lpstr>'C3H7ONO'!hmhot</vt:lpstr>
      <vt:lpstr>CH2CH2OOH!hmhot</vt:lpstr>
      <vt:lpstr>CH3CH2OO!hmhot</vt:lpstr>
      <vt:lpstr>CH3CHO!hmhot</vt:lpstr>
      <vt:lpstr>'HO2'!hmhot</vt:lpstr>
      <vt:lpstr>OH!hmhot</vt:lpstr>
      <vt:lpstr>'C2H4'!overt</vt:lpstr>
      <vt:lpstr>'C2H4O'!overt</vt:lpstr>
      <vt:lpstr>'C2H5'!overt</vt:lpstr>
      <vt:lpstr>'C3H7ONO'!overt</vt:lpstr>
      <vt:lpstr>CH2CH2OOH!overt</vt:lpstr>
      <vt:lpstr>CH3CH2OO!overt</vt:lpstr>
      <vt:lpstr>CH3CHO!overt</vt:lpstr>
      <vt:lpstr>'HO2'!overt</vt:lpstr>
      <vt:lpstr>OH!overt</vt:lpstr>
      <vt:lpstr>'C2H4'!test</vt:lpstr>
      <vt:lpstr>'C2H4O'!test</vt:lpstr>
      <vt:lpstr>'C3H7ONO'!test</vt:lpstr>
      <vt:lpstr>CH2CH2OOH!test</vt:lpstr>
      <vt:lpstr>CH3CH2OO!test</vt:lpstr>
      <vt:lpstr>CH3CHO!test</vt:lpstr>
      <vt:lpstr>'HO2'!test</vt:lpstr>
      <vt:lpstr>OH!test</vt:lpstr>
      <vt:lpstr>test</vt:lpstr>
      <vt:lpstr>'C2H4'!test1</vt:lpstr>
      <vt:lpstr>'C2H4O'!test1</vt:lpstr>
      <vt:lpstr>'C3H7ONO'!test1</vt:lpstr>
      <vt:lpstr>CH2CH2OOH!test1</vt:lpstr>
      <vt:lpstr>CH3CH2OO!test1</vt:lpstr>
      <vt:lpstr>CH3CHO!test1</vt:lpstr>
      <vt:lpstr>'HO2'!test1</vt:lpstr>
      <vt:lpstr>OH!test1</vt:lpstr>
      <vt:lpstr>test1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Randazzo, John Battista</dc:creator>
  <cp:lastModifiedBy>Sikes, Travis</cp:lastModifiedBy>
  <dcterms:created xsi:type="dcterms:W3CDTF">2016-09-06T19:48:19Z</dcterms:created>
  <dcterms:modified xsi:type="dcterms:W3CDTF">2016-11-02T17:19:56Z</dcterms:modified>
</cp:coreProperties>
</file>