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7555" windowHeight="13065" tabRatio="359" activeTab="1"/>
  </bookViews>
  <sheets>
    <sheet name="raw_data" sheetId="1" r:id="rId1"/>
    <sheet name="calculation" sheetId="3" r:id="rId2"/>
    <sheet name="input" sheetId="2" r:id="rId3"/>
  </sheets>
  <externalReferences>
    <externalReference r:id="rId4"/>
  </externalReferences>
  <definedNames>
    <definedName name="adjVol">input!$B$14</definedName>
    <definedName name="adjVolAAPL">input!$E$14</definedName>
    <definedName name="borrowCurve">input!$A$35:$B$35</definedName>
    <definedName name="borrowCurveAAPL">input!$D$39:$E$39</definedName>
    <definedName name="calcGreeks">input!$B$12</definedName>
    <definedName name="calcGreeksAAPL">input!$E$12</definedName>
    <definedName name="discountCruveAAPL">input!$D$20:$E$36</definedName>
    <definedName name="discountCurve">input!$A$20:$B$30</definedName>
    <definedName name="divMap">input!$A$43:$B$43</definedName>
    <definedName name="divMapAAPL">input!$D$43:$E$43</definedName>
    <definedName name="expDate">input!$B$5</definedName>
    <definedName name="exType">input!$B$6</definedName>
    <definedName name="exTypeAAPL">input!$E$6</definedName>
    <definedName name="horizonDate">input!$B$3</definedName>
    <definedName name="modelType">input!$B$13</definedName>
    <definedName name="modelTypeAAPL">input!$E$13</definedName>
    <definedName name="nsteps">input!$B$11</definedName>
    <definedName name="nstepsAAPL">input!$E$11</definedName>
    <definedName name="optPremium">input!$B$10</definedName>
    <definedName name="optPremuiumAAPL">input!$E$10</definedName>
    <definedName name="optStrike">input!$B$7</definedName>
    <definedName name="optType">input!$B$4</definedName>
    <definedName name="stockPrice">input!$B$8</definedName>
    <definedName name="T">input!$B$15</definedName>
    <definedName name="vol">input!$B$9</definedName>
  </definedNames>
  <calcPr calcId="0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" i="3"/>
  <c r="S132" i="3" l="1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Q132" i="3"/>
  <c r="R132" i="3" s="1"/>
  <c r="U132" i="3" s="1"/>
  <c r="Q133" i="3"/>
  <c r="R133" i="3" s="1"/>
  <c r="U133" i="3" s="1"/>
  <c r="Q134" i="3"/>
  <c r="R134" i="3" s="1"/>
  <c r="U134" i="3" s="1"/>
  <c r="Q135" i="3"/>
  <c r="R135" i="3" s="1"/>
  <c r="U135" i="3" s="1"/>
  <c r="Q136" i="3"/>
  <c r="R136" i="3" s="1"/>
  <c r="U136" i="3" s="1"/>
  <c r="Q137" i="3"/>
  <c r="R137" i="3" s="1"/>
  <c r="U137" i="3" s="1"/>
  <c r="Q138" i="3"/>
  <c r="R138" i="3" s="1"/>
  <c r="U138" i="3" s="1"/>
  <c r="Q139" i="3"/>
  <c r="R139" i="3" s="1"/>
  <c r="U139" i="3" s="1"/>
  <c r="Q140" i="3"/>
  <c r="R140" i="3" s="1"/>
  <c r="U140" i="3" s="1"/>
  <c r="Q141" i="3"/>
  <c r="R141" i="3" s="1"/>
  <c r="U141" i="3" s="1"/>
  <c r="Q142" i="3"/>
  <c r="R142" i="3" s="1"/>
  <c r="U142" i="3" s="1"/>
  <c r="Q143" i="3"/>
  <c r="R143" i="3" s="1"/>
  <c r="U143" i="3" s="1"/>
  <c r="Q144" i="3"/>
  <c r="R144" i="3" s="1"/>
  <c r="U144" i="3" s="1"/>
  <c r="Q145" i="3"/>
  <c r="R145" i="3" s="1"/>
  <c r="U145" i="3" s="1"/>
  <c r="Q146" i="3"/>
  <c r="R146" i="3" s="1"/>
  <c r="U146" i="3" s="1"/>
  <c r="Q147" i="3"/>
  <c r="R147" i="3" s="1"/>
  <c r="U147" i="3" s="1"/>
  <c r="Q148" i="3"/>
  <c r="R148" i="3" s="1"/>
  <c r="U148" i="3" s="1"/>
  <c r="Q149" i="3"/>
  <c r="R149" i="3" s="1"/>
  <c r="U149" i="3" s="1"/>
  <c r="Q150" i="3"/>
  <c r="R150" i="3" s="1"/>
  <c r="U150" i="3" s="1"/>
  <c r="Q151" i="3"/>
  <c r="R151" i="3" s="1"/>
  <c r="U151" i="3" s="1"/>
  <c r="Q152" i="3"/>
  <c r="R152" i="3" s="1"/>
  <c r="U152" i="3" s="1"/>
  <c r="Q153" i="3"/>
  <c r="R153" i="3" s="1"/>
  <c r="U153" i="3" s="1"/>
  <c r="Q154" i="3"/>
  <c r="R154" i="3" s="1"/>
  <c r="U154" i="3" s="1"/>
  <c r="Q155" i="3"/>
  <c r="R155" i="3" s="1"/>
  <c r="U155" i="3" s="1"/>
  <c r="Q156" i="3"/>
  <c r="R156" i="3" s="1"/>
  <c r="U156" i="3" s="1"/>
  <c r="Q157" i="3"/>
  <c r="R157" i="3" s="1"/>
  <c r="U157" i="3" s="1"/>
  <c r="Q158" i="3"/>
  <c r="R158" i="3" s="1"/>
  <c r="U158" i="3" s="1"/>
  <c r="Q159" i="3"/>
  <c r="R159" i="3" s="1"/>
  <c r="U159" i="3" s="1"/>
  <c r="Q160" i="3"/>
  <c r="R160" i="3" s="1"/>
  <c r="U160" i="3" s="1"/>
  <c r="Q161" i="3"/>
  <c r="R161" i="3" s="1"/>
  <c r="U161" i="3" s="1"/>
  <c r="Q162" i="3"/>
  <c r="R162" i="3" s="1"/>
  <c r="U162" i="3" s="1"/>
  <c r="Q163" i="3"/>
  <c r="R163" i="3" s="1"/>
  <c r="U163" i="3" s="1"/>
  <c r="Q164" i="3"/>
  <c r="R164" i="3" s="1"/>
  <c r="U164" i="3" s="1"/>
  <c r="Q165" i="3"/>
  <c r="R165" i="3" s="1"/>
  <c r="U165" i="3" s="1"/>
  <c r="Q166" i="3"/>
  <c r="R166" i="3" s="1"/>
  <c r="U166" i="3" s="1"/>
  <c r="Q167" i="3"/>
  <c r="R167" i="3" s="1"/>
  <c r="U167" i="3" s="1"/>
  <c r="Q168" i="3"/>
  <c r="R168" i="3" s="1"/>
  <c r="U168" i="3" s="1"/>
  <c r="Q169" i="3"/>
  <c r="R169" i="3" s="1"/>
  <c r="U169" i="3" s="1"/>
  <c r="Q170" i="3"/>
  <c r="R170" i="3" s="1"/>
  <c r="U170" i="3" s="1"/>
  <c r="Q171" i="3"/>
  <c r="R171" i="3" s="1"/>
  <c r="U171" i="3" s="1"/>
  <c r="Q172" i="3"/>
  <c r="R172" i="3" s="1"/>
  <c r="U172" i="3" s="1"/>
  <c r="Q173" i="3"/>
  <c r="R173" i="3" s="1"/>
  <c r="U173" i="3" s="1"/>
  <c r="Q174" i="3"/>
  <c r="R174" i="3" s="1"/>
  <c r="U174" i="3" s="1"/>
  <c r="Q175" i="3"/>
  <c r="R175" i="3" s="1"/>
  <c r="U175" i="3" s="1"/>
  <c r="Q176" i="3"/>
  <c r="R176" i="3" s="1"/>
  <c r="U176" i="3" s="1"/>
  <c r="Q177" i="3"/>
  <c r="R177" i="3" s="1"/>
  <c r="U177" i="3" s="1"/>
  <c r="Q178" i="3"/>
  <c r="R178" i="3" s="1"/>
  <c r="U178" i="3" s="1"/>
  <c r="Q179" i="3"/>
  <c r="R179" i="3" s="1"/>
  <c r="U179" i="3" s="1"/>
  <c r="Q180" i="3"/>
  <c r="R180" i="3" s="1"/>
  <c r="U180" i="3" s="1"/>
  <c r="Q181" i="3"/>
  <c r="R181" i="3" s="1"/>
  <c r="U181" i="3" s="1"/>
  <c r="Q182" i="3"/>
  <c r="R182" i="3" s="1"/>
  <c r="U182" i="3" s="1"/>
  <c r="Q183" i="3"/>
  <c r="R183" i="3" s="1"/>
  <c r="U183" i="3" s="1"/>
  <c r="Q184" i="3"/>
  <c r="R184" i="3" s="1"/>
  <c r="U184" i="3" s="1"/>
  <c r="Q185" i="3"/>
  <c r="R185" i="3" s="1"/>
  <c r="U185" i="3" s="1"/>
  <c r="Q186" i="3"/>
  <c r="R186" i="3" s="1"/>
  <c r="U186" i="3" s="1"/>
  <c r="Q187" i="3"/>
  <c r="R187" i="3" s="1"/>
  <c r="U187" i="3" s="1"/>
  <c r="Q188" i="3"/>
  <c r="R188" i="3" s="1"/>
  <c r="U188" i="3" s="1"/>
  <c r="Q189" i="3"/>
  <c r="R189" i="3" s="1"/>
  <c r="U189" i="3" s="1"/>
  <c r="Q190" i="3"/>
  <c r="R190" i="3" s="1"/>
  <c r="U190" i="3" s="1"/>
  <c r="Q191" i="3"/>
  <c r="R191" i="3" s="1"/>
  <c r="U191" i="3" s="1"/>
  <c r="Q192" i="3"/>
  <c r="R192" i="3" s="1"/>
  <c r="U192" i="3" s="1"/>
  <c r="Q193" i="3"/>
  <c r="R193" i="3" s="1"/>
  <c r="U193" i="3" s="1"/>
  <c r="Q194" i="3"/>
  <c r="R194" i="3" s="1"/>
  <c r="U194" i="3" s="1"/>
  <c r="Q195" i="3"/>
  <c r="R195" i="3" s="1"/>
  <c r="U195" i="3" s="1"/>
  <c r="Q196" i="3"/>
  <c r="R196" i="3" s="1"/>
  <c r="U196" i="3" s="1"/>
  <c r="Q197" i="3"/>
  <c r="R197" i="3" s="1"/>
  <c r="U197" i="3" s="1"/>
  <c r="Q198" i="3"/>
  <c r="R198" i="3" s="1"/>
  <c r="U198" i="3" s="1"/>
  <c r="Q199" i="3"/>
  <c r="R199" i="3" s="1"/>
  <c r="U199" i="3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P132" i="3" s="1"/>
  <c r="T132" i="3" s="1"/>
  <c r="O133" i="3"/>
  <c r="P133" i="3" s="1"/>
  <c r="T133" i="3" s="1"/>
  <c r="O134" i="3"/>
  <c r="P134" i="3" s="1"/>
  <c r="T134" i="3" s="1"/>
  <c r="O135" i="3"/>
  <c r="P135" i="3" s="1"/>
  <c r="T135" i="3" s="1"/>
  <c r="O136" i="3"/>
  <c r="P136" i="3" s="1"/>
  <c r="T136" i="3" s="1"/>
  <c r="O137" i="3"/>
  <c r="P137" i="3" s="1"/>
  <c r="T137" i="3" s="1"/>
  <c r="O138" i="3"/>
  <c r="P138" i="3" s="1"/>
  <c r="T138" i="3" s="1"/>
  <c r="O139" i="3"/>
  <c r="P139" i="3" s="1"/>
  <c r="T139" i="3" s="1"/>
  <c r="O140" i="3"/>
  <c r="P140" i="3" s="1"/>
  <c r="T140" i="3" s="1"/>
  <c r="O141" i="3"/>
  <c r="P141" i="3" s="1"/>
  <c r="T141" i="3" s="1"/>
  <c r="O142" i="3"/>
  <c r="P142" i="3" s="1"/>
  <c r="T142" i="3" s="1"/>
  <c r="O143" i="3"/>
  <c r="P143" i="3" s="1"/>
  <c r="T143" i="3" s="1"/>
  <c r="O144" i="3"/>
  <c r="P144" i="3" s="1"/>
  <c r="T144" i="3" s="1"/>
  <c r="O145" i="3"/>
  <c r="P145" i="3" s="1"/>
  <c r="T145" i="3" s="1"/>
  <c r="O146" i="3"/>
  <c r="P146" i="3" s="1"/>
  <c r="T146" i="3" s="1"/>
  <c r="O147" i="3"/>
  <c r="P147" i="3" s="1"/>
  <c r="T147" i="3" s="1"/>
  <c r="O148" i="3"/>
  <c r="P148" i="3" s="1"/>
  <c r="T148" i="3" s="1"/>
  <c r="O149" i="3"/>
  <c r="P149" i="3" s="1"/>
  <c r="T149" i="3" s="1"/>
  <c r="O150" i="3"/>
  <c r="P150" i="3" s="1"/>
  <c r="T150" i="3" s="1"/>
  <c r="O151" i="3"/>
  <c r="P151" i="3" s="1"/>
  <c r="T151" i="3" s="1"/>
  <c r="O152" i="3"/>
  <c r="P152" i="3" s="1"/>
  <c r="T152" i="3" s="1"/>
  <c r="O153" i="3"/>
  <c r="P153" i="3" s="1"/>
  <c r="T153" i="3" s="1"/>
  <c r="O154" i="3"/>
  <c r="P154" i="3" s="1"/>
  <c r="T154" i="3" s="1"/>
  <c r="O155" i="3"/>
  <c r="P155" i="3" s="1"/>
  <c r="T155" i="3" s="1"/>
  <c r="O156" i="3"/>
  <c r="P156" i="3" s="1"/>
  <c r="T156" i="3" s="1"/>
  <c r="O157" i="3"/>
  <c r="P157" i="3" s="1"/>
  <c r="T157" i="3" s="1"/>
  <c r="O158" i="3"/>
  <c r="P158" i="3" s="1"/>
  <c r="T158" i="3" s="1"/>
  <c r="O159" i="3"/>
  <c r="P159" i="3" s="1"/>
  <c r="T159" i="3" s="1"/>
  <c r="O160" i="3"/>
  <c r="P160" i="3" s="1"/>
  <c r="T160" i="3" s="1"/>
  <c r="O161" i="3"/>
  <c r="P161" i="3" s="1"/>
  <c r="T161" i="3" s="1"/>
  <c r="O162" i="3"/>
  <c r="P162" i="3" s="1"/>
  <c r="T162" i="3" s="1"/>
  <c r="O163" i="3"/>
  <c r="P163" i="3" s="1"/>
  <c r="T163" i="3" s="1"/>
  <c r="O164" i="3"/>
  <c r="P164" i="3" s="1"/>
  <c r="T164" i="3" s="1"/>
  <c r="O165" i="3"/>
  <c r="P165" i="3" s="1"/>
  <c r="T165" i="3" s="1"/>
  <c r="O166" i="3"/>
  <c r="P166" i="3" s="1"/>
  <c r="T166" i="3" s="1"/>
  <c r="O167" i="3"/>
  <c r="P167" i="3" s="1"/>
  <c r="T167" i="3" s="1"/>
  <c r="O168" i="3"/>
  <c r="P168" i="3" s="1"/>
  <c r="T168" i="3" s="1"/>
  <c r="O169" i="3"/>
  <c r="P169" i="3" s="1"/>
  <c r="T169" i="3" s="1"/>
  <c r="O170" i="3"/>
  <c r="P170" i="3" s="1"/>
  <c r="T170" i="3" s="1"/>
  <c r="O171" i="3"/>
  <c r="P171" i="3" s="1"/>
  <c r="T171" i="3" s="1"/>
  <c r="O172" i="3"/>
  <c r="P172" i="3" s="1"/>
  <c r="T172" i="3" s="1"/>
  <c r="O173" i="3"/>
  <c r="P173" i="3" s="1"/>
  <c r="T173" i="3" s="1"/>
  <c r="O174" i="3"/>
  <c r="P174" i="3" s="1"/>
  <c r="T174" i="3" s="1"/>
  <c r="O175" i="3"/>
  <c r="P175" i="3" s="1"/>
  <c r="T175" i="3" s="1"/>
  <c r="O176" i="3"/>
  <c r="P176" i="3" s="1"/>
  <c r="T176" i="3" s="1"/>
  <c r="O177" i="3"/>
  <c r="P177" i="3" s="1"/>
  <c r="T177" i="3" s="1"/>
  <c r="O178" i="3"/>
  <c r="P178" i="3" s="1"/>
  <c r="T178" i="3" s="1"/>
  <c r="O179" i="3"/>
  <c r="P179" i="3" s="1"/>
  <c r="T179" i="3" s="1"/>
  <c r="O180" i="3"/>
  <c r="P180" i="3" s="1"/>
  <c r="T180" i="3" s="1"/>
  <c r="O181" i="3"/>
  <c r="P181" i="3" s="1"/>
  <c r="T181" i="3" s="1"/>
  <c r="O182" i="3"/>
  <c r="P182" i="3" s="1"/>
  <c r="T182" i="3" s="1"/>
  <c r="O183" i="3"/>
  <c r="P183" i="3" s="1"/>
  <c r="T183" i="3" s="1"/>
  <c r="O184" i="3"/>
  <c r="P184" i="3" s="1"/>
  <c r="T184" i="3" s="1"/>
  <c r="O185" i="3"/>
  <c r="P185" i="3" s="1"/>
  <c r="T185" i="3" s="1"/>
  <c r="O186" i="3"/>
  <c r="P186" i="3" s="1"/>
  <c r="T186" i="3" s="1"/>
  <c r="O187" i="3"/>
  <c r="P187" i="3" s="1"/>
  <c r="T187" i="3" s="1"/>
  <c r="O188" i="3"/>
  <c r="P188" i="3" s="1"/>
  <c r="T188" i="3" s="1"/>
  <c r="O189" i="3"/>
  <c r="P189" i="3" s="1"/>
  <c r="T189" i="3" s="1"/>
  <c r="O190" i="3"/>
  <c r="P190" i="3" s="1"/>
  <c r="T190" i="3" s="1"/>
  <c r="O191" i="3"/>
  <c r="P191" i="3" s="1"/>
  <c r="T191" i="3" s="1"/>
  <c r="O192" i="3"/>
  <c r="P192" i="3" s="1"/>
  <c r="T192" i="3" s="1"/>
  <c r="O193" i="3"/>
  <c r="P193" i="3" s="1"/>
  <c r="T193" i="3" s="1"/>
  <c r="O194" i="3"/>
  <c r="P194" i="3" s="1"/>
  <c r="T194" i="3" s="1"/>
  <c r="O195" i="3"/>
  <c r="P195" i="3" s="1"/>
  <c r="T195" i="3" s="1"/>
  <c r="O196" i="3"/>
  <c r="P196" i="3" s="1"/>
  <c r="T196" i="3" s="1"/>
  <c r="O197" i="3"/>
  <c r="P197" i="3" s="1"/>
  <c r="T197" i="3" s="1"/>
  <c r="O198" i="3"/>
  <c r="P198" i="3" s="1"/>
  <c r="T198" i="3" s="1"/>
  <c r="O199" i="3"/>
  <c r="P199" i="3" s="1"/>
  <c r="T199" i="3" s="1"/>
  <c r="O2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A136" i="3"/>
  <c r="E136" i="3" s="1"/>
  <c r="B136" i="3"/>
  <c r="A137" i="3"/>
  <c r="B137" i="3"/>
  <c r="A138" i="3"/>
  <c r="B138" i="3"/>
  <c r="A139" i="3"/>
  <c r="E139" i="3" s="1"/>
  <c r="B139" i="3"/>
  <c r="A140" i="3"/>
  <c r="E140" i="3" s="1"/>
  <c r="B140" i="3"/>
  <c r="A141" i="3"/>
  <c r="D141" i="3" s="1"/>
  <c r="B141" i="3"/>
  <c r="A142" i="3"/>
  <c r="B142" i="3"/>
  <c r="A143" i="3"/>
  <c r="E143" i="3" s="1"/>
  <c r="B143" i="3"/>
  <c r="A144" i="3"/>
  <c r="E144" i="3" s="1"/>
  <c r="B144" i="3"/>
  <c r="A145" i="3"/>
  <c r="B145" i="3"/>
  <c r="A146" i="3"/>
  <c r="D146" i="3" s="1"/>
  <c r="B146" i="3"/>
  <c r="A147" i="3"/>
  <c r="E147" i="3" s="1"/>
  <c r="B147" i="3"/>
  <c r="A148" i="3"/>
  <c r="D148" i="3" s="1"/>
  <c r="B148" i="3"/>
  <c r="A149" i="3"/>
  <c r="B149" i="3"/>
  <c r="A150" i="3"/>
  <c r="D150" i="3" s="1"/>
  <c r="B150" i="3"/>
  <c r="A151" i="3"/>
  <c r="E151" i="3" s="1"/>
  <c r="B151" i="3"/>
  <c r="A152" i="3"/>
  <c r="E152" i="3" s="1"/>
  <c r="B152" i="3"/>
  <c r="A153" i="3"/>
  <c r="B153" i="3"/>
  <c r="A154" i="3"/>
  <c r="D154" i="3" s="1"/>
  <c r="B154" i="3"/>
  <c r="A155" i="3"/>
  <c r="E155" i="3" s="1"/>
  <c r="B155" i="3"/>
  <c r="A156" i="3"/>
  <c r="E156" i="3" s="1"/>
  <c r="B156" i="3"/>
  <c r="A157" i="3"/>
  <c r="B157" i="3"/>
  <c r="A158" i="3"/>
  <c r="B158" i="3"/>
  <c r="A159" i="3"/>
  <c r="E159" i="3" s="1"/>
  <c r="B159" i="3"/>
  <c r="A160" i="3"/>
  <c r="E160" i="3" s="1"/>
  <c r="B160" i="3"/>
  <c r="A161" i="3"/>
  <c r="E161" i="3" s="1"/>
  <c r="B161" i="3"/>
  <c r="A162" i="3"/>
  <c r="B162" i="3"/>
  <c r="A163" i="3"/>
  <c r="E163" i="3" s="1"/>
  <c r="B163" i="3"/>
  <c r="A164" i="3"/>
  <c r="E164" i="3" s="1"/>
  <c r="B164" i="3"/>
  <c r="A165" i="3"/>
  <c r="E165" i="3" s="1"/>
  <c r="B165" i="3"/>
  <c r="A166" i="3"/>
  <c r="B166" i="3"/>
  <c r="A167" i="3"/>
  <c r="E167" i="3" s="1"/>
  <c r="B167" i="3"/>
  <c r="A168" i="3"/>
  <c r="E168" i="3" s="1"/>
  <c r="B168" i="3"/>
  <c r="A169" i="3"/>
  <c r="E169" i="3" s="1"/>
  <c r="B169" i="3"/>
  <c r="A170" i="3"/>
  <c r="B170" i="3"/>
  <c r="A171" i="3"/>
  <c r="E171" i="3" s="1"/>
  <c r="B171" i="3"/>
  <c r="A172" i="3"/>
  <c r="E172" i="3" s="1"/>
  <c r="B172" i="3"/>
  <c r="A173" i="3"/>
  <c r="E173" i="3" s="1"/>
  <c r="B173" i="3"/>
  <c r="A174" i="3"/>
  <c r="B174" i="3"/>
  <c r="A175" i="3"/>
  <c r="E175" i="3" s="1"/>
  <c r="B175" i="3"/>
  <c r="A176" i="3"/>
  <c r="E176" i="3" s="1"/>
  <c r="B176" i="3"/>
  <c r="A177" i="3"/>
  <c r="E177" i="3" s="1"/>
  <c r="B177" i="3"/>
  <c r="A178" i="3"/>
  <c r="B178" i="3"/>
  <c r="A179" i="3"/>
  <c r="E179" i="3" s="1"/>
  <c r="B179" i="3"/>
  <c r="A180" i="3"/>
  <c r="D180" i="3" s="1"/>
  <c r="B180" i="3"/>
  <c r="A181" i="3"/>
  <c r="E181" i="3" s="1"/>
  <c r="B181" i="3"/>
  <c r="A182" i="3"/>
  <c r="B182" i="3"/>
  <c r="A183" i="3"/>
  <c r="E183" i="3" s="1"/>
  <c r="B183" i="3"/>
  <c r="A184" i="3"/>
  <c r="E184" i="3" s="1"/>
  <c r="B184" i="3"/>
  <c r="A185" i="3"/>
  <c r="E185" i="3" s="1"/>
  <c r="B185" i="3"/>
  <c r="A186" i="3"/>
  <c r="E186" i="3" s="1"/>
  <c r="B186" i="3"/>
  <c r="A187" i="3"/>
  <c r="E187" i="3" s="1"/>
  <c r="B187" i="3"/>
  <c r="A188" i="3"/>
  <c r="E188" i="3" s="1"/>
  <c r="B188" i="3"/>
  <c r="A189" i="3"/>
  <c r="E189" i="3" s="1"/>
  <c r="B189" i="3"/>
  <c r="A190" i="3"/>
  <c r="E190" i="3" s="1"/>
  <c r="B190" i="3"/>
  <c r="A191" i="3"/>
  <c r="E191" i="3" s="1"/>
  <c r="B191" i="3"/>
  <c r="A192" i="3"/>
  <c r="D192" i="3" s="1"/>
  <c r="B192" i="3"/>
  <c r="A193" i="3"/>
  <c r="E193" i="3" s="1"/>
  <c r="B193" i="3"/>
  <c r="A194" i="3"/>
  <c r="E194" i="3" s="1"/>
  <c r="B194" i="3"/>
  <c r="A195" i="3"/>
  <c r="E195" i="3" s="1"/>
  <c r="B195" i="3"/>
  <c r="A196" i="3"/>
  <c r="E196" i="3" s="1"/>
  <c r="B196" i="3"/>
  <c r="A197" i="3"/>
  <c r="E197" i="3" s="1"/>
  <c r="B197" i="3"/>
  <c r="A198" i="3"/>
  <c r="E198" i="3" s="1"/>
  <c r="B198" i="3"/>
  <c r="A199" i="3"/>
  <c r="E199" i="3" s="1"/>
  <c r="B199" i="3"/>
  <c r="A132" i="3"/>
  <c r="D132" i="3" s="1"/>
  <c r="B132" i="3"/>
  <c r="A133" i="3"/>
  <c r="D133" i="3" s="1"/>
  <c r="B133" i="3"/>
  <c r="A134" i="3"/>
  <c r="E134" i="3" s="1"/>
  <c r="B134" i="3"/>
  <c r="A135" i="3"/>
  <c r="E135" i="3" s="1"/>
  <c r="B135" i="3"/>
  <c r="A128" i="3"/>
  <c r="E128" i="3" s="1"/>
  <c r="A129" i="3"/>
  <c r="D129" i="3" s="1"/>
  <c r="A130" i="3"/>
  <c r="E130" i="3" s="1"/>
  <c r="A131" i="3"/>
  <c r="E131" i="3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2" i="3"/>
  <c r="G2" i="3"/>
  <c r="H3" i="3"/>
  <c r="I3" i="3" s="1"/>
  <c r="H4" i="3"/>
  <c r="H5" i="3"/>
  <c r="I5" i="3" s="1"/>
  <c r="H6" i="3"/>
  <c r="H7" i="3"/>
  <c r="I7" i="3" s="1"/>
  <c r="H8" i="3"/>
  <c r="H9" i="3"/>
  <c r="I9" i="3" s="1"/>
  <c r="H10" i="3"/>
  <c r="H11" i="3"/>
  <c r="I11" i="3" s="1"/>
  <c r="H12" i="3"/>
  <c r="H13" i="3"/>
  <c r="I13" i="3" s="1"/>
  <c r="H14" i="3"/>
  <c r="H15" i="3"/>
  <c r="I15" i="3" s="1"/>
  <c r="H16" i="3"/>
  <c r="H17" i="3"/>
  <c r="I17" i="3" s="1"/>
  <c r="H18" i="3"/>
  <c r="H19" i="3"/>
  <c r="I19" i="3" s="1"/>
  <c r="H20" i="3"/>
  <c r="H21" i="3"/>
  <c r="I21" i="3" s="1"/>
  <c r="H22" i="3"/>
  <c r="H23" i="3"/>
  <c r="I23" i="3" s="1"/>
  <c r="H24" i="3"/>
  <c r="H25" i="3"/>
  <c r="I25" i="3" s="1"/>
  <c r="H26" i="3"/>
  <c r="H27" i="3"/>
  <c r="I27" i="3" s="1"/>
  <c r="H28" i="3"/>
  <c r="H29" i="3"/>
  <c r="I29" i="3" s="1"/>
  <c r="H30" i="3"/>
  <c r="H31" i="3"/>
  <c r="I31" i="3" s="1"/>
  <c r="H32" i="3"/>
  <c r="H33" i="3"/>
  <c r="I33" i="3" s="1"/>
  <c r="H34" i="3"/>
  <c r="H35" i="3"/>
  <c r="I35" i="3" s="1"/>
  <c r="H36" i="3"/>
  <c r="H37" i="3"/>
  <c r="I37" i="3" s="1"/>
  <c r="H38" i="3"/>
  <c r="H39" i="3"/>
  <c r="I39" i="3" s="1"/>
  <c r="H40" i="3"/>
  <c r="H41" i="3"/>
  <c r="I41" i="3" s="1"/>
  <c r="H42" i="3"/>
  <c r="H43" i="3"/>
  <c r="I43" i="3" s="1"/>
  <c r="H44" i="3"/>
  <c r="H45" i="3"/>
  <c r="I45" i="3" s="1"/>
  <c r="H46" i="3"/>
  <c r="H47" i="3"/>
  <c r="I47" i="3" s="1"/>
  <c r="H48" i="3"/>
  <c r="H49" i="3"/>
  <c r="I49" i="3" s="1"/>
  <c r="H50" i="3"/>
  <c r="H51" i="3"/>
  <c r="I51" i="3" s="1"/>
  <c r="H52" i="3"/>
  <c r="H53" i="3"/>
  <c r="I53" i="3" s="1"/>
  <c r="H54" i="3"/>
  <c r="H55" i="3"/>
  <c r="I55" i="3" s="1"/>
  <c r="H56" i="3"/>
  <c r="H57" i="3"/>
  <c r="I57" i="3" s="1"/>
  <c r="H58" i="3"/>
  <c r="H59" i="3"/>
  <c r="I59" i="3" s="1"/>
  <c r="H60" i="3"/>
  <c r="H61" i="3"/>
  <c r="I61" i="3" s="1"/>
  <c r="H62" i="3"/>
  <c r="H63" i="3"/>
  <c r="I63" i="3" s="1"/>
  <c r="H64" i="3"/>
  <c r="H65" i="3"/>
  <c r="I65" i="3" s="1"/>
  <c r="H66" i="3"/>
  <c r="H67" i="3"/>
  <c r="I67" i="3" s="1"/>
  <c r="H68" i="3"/>
  <c r="H69" i="3"/>
  <c r="I69" i="3" s="1"/>
  <c r="H70" i="3"/>
  <c r="H71" i="3"/>
  <c r="I71" i="3" s="1"/>
  <c r="H72" i="3"/>
  <c r="H73" i="3"/>
  <c r="I73" i="3" s="1"/>
  <c r="H74" i="3"/>
  <c r="H75" i="3"/>
  <c r="I75" i="3" s="1"/>
  <c r="H76" i="3"/>
  <c r="H77" i="3"/>
  <c r="I77" i="3" s="1"/>
  <c r="H78" i="3"/>
  <c r="H79" i="3"/>
  <c r="I79" i="3" s="1"/>
  <c r="H80" i="3"/>
  <c r="H81" i="3"/>
  <c r="I81" i="3" s="1"/>
  <c r="H82" i="3"/>
  <c r="H83" i="3"/>
  <c r="I83" i="3" s="1"/>
  <c r="H84" i="3"/>
  <c r="H85" i="3"/>
  <c r="I85" i="3" s="1"/>
  <c r="H86" i="3"/>
  <c r="H87" i="3"/>
  <c r="I87" i="3" s="1"/>
  <c r="H88" i="3"/>
  <c r="H89" i="3"/>
  <c r="I89" i="3" s="1"/>
  <c r="H90" i="3"/>
  <c r="H91" i="3"/>
  <c r="I91" i="3" s="1"/>
  <c r="H92" i="3"/>
  <c r="H93" i="3"/>
  <c r="I93" i="3" s="1"/>
  <c r="H94" i="3"/>
  <c r="H95" i="3"/>
  <c r="I95" i="3" s="1"/>
  <c r="H96" i="3"/>
  <c r="H97" i="3"/>
  <c r="I97" i="3" s="1"/>
  <c r="H98" i="3"/>
  <c r="H99" i="3"/>
  <c r="I99" i="3" s="1"/>
  <c r="H100" i="3"/>
  <c r="H101" i="3"/>
  <c r="I101" i="3" s="1"/>
  <c r="H102" i="3"/>
  <c r="H103" i="3"/>
  <c r="I103" i="3" s="1"/>
  <c r="H104" i="3"/>
  <c r="H105" i="3"/>
  <c r="I105" i="3" s="1"/>
  <c r="H106" i="3"/>
  <c r="H107" i="3"/>
  <c r="I107" i="3" s="1"/>
  <c r="H108" i="3"/>
  <c r="H109" i="3"/>
  <c r="I109" i="3" s="1"/>
  <c r="H110" i="3"/>
  <c r="H111" i="3"/>
  <c r="I111" i="3" s="1"/>
  <c r="H112" i="3"/>
  <c r="H113" i="3"/>
  <c r="I113" i="3" s="1"/>
  <c r="H114" i="3"/>
  <c r="H115" i="3"/>
  <c r="I115" i="3" s="1"/>
  <c r="H116" i="3"/>
  <c r="H117" i="3"/>
  <c r="I117" i="3" s="1"/>
  <c r="H118" i="3"/>
  <c r="H119" i="3"/>
  <c r="I119" i="3" s="1"/>
  <c r="H120" i="3"/>
  <c r="H121" i="3"/>
  <c r="I121" i="3" s="1"/>
  <c r="H122" i="3"/>
  <c r="H123" i="3"/>
  <c r="I123" i="3" s="1"/>
  <c r="H124" i="3"/>
  <c r="H125" i="3"/>
  <c r="I125" i="3" s="1"/>
  <c r="H126" i="3"/>
  <c r="H127" i="3"/>
  <c r="I127" i="3" s="1"/>
  <c r="H128" i="3"/>
  <c r="H129" i="3"/>
  <c r="I129" i="3" s="1"/>
  <c r="H130" i="3"/>
  <c r="H131" i="3"/>
  <c r="I131" i="3" s="1"/>
  <c r="H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2" i="3"/>
  <c r="A3" i="3"/>
  <c r="A4" i="3"/>
  <c r="D4" i="3" s="1"/>
  <c r="A5" i="3"/>
  <c r="E5" i="3" s="1"/>
  <c r="A6" i="3"/>
  <c r="E6" i="3" s="1"/>
  <c r="A7" i="3"/>
  <c r="E7" i="3" s="1"/>
  <c r="A8" i="3"/>
  <c r="D8" i="3" s="1"/>
  <c r="A9" i="3"/>
  <c r="D9" i="3" s="1"/>
  <c r="A10" i="3"/>
  <c r="E10" i="3" s="1"/>
  <c r="A11" i="3"/>
  <c r="E11" i="3" s="1"/>
  <c r="A12" i="3"/>
  <c r="E12" i="3" s="1"/>
  <c r="A13" i="3"/>
  <c r="A14" i="3"/>
  <c r="E14" i="3" s="1"/>
  <c r="A15" i="3"/>
  <c r="E15" i="3" s="1"/>
  <c r="A16" i="3"/>
  <c r="D16" i="3" s="1"/>
  <c r="A17" i="3"/>
  <c r="D17" i="3" s="1"/>
  <c r="A18" i="3"/>
  <c r="E18" i="3" s="1"/>
  <c r="A19" i="3"/>
  <c r="E19" i="3" s="1"/>
  <c r="A20" i="3"/>
  <c r="E20" i="3" s="1"/>
  <c r="A21" i="3"/>
  <c r="A22" i="3"/>
  <c r="E22" i="3" s="1"/>
  <c r="A23" i="3"/>
  <c r="E23" i="3" s="1"/>
  <c r="A24" i="3"/>
  <c r="D24" i="3" s="1"/>
  <c r="A25" i="3"/>
  <c r="D25" i="3" s="1"/>
  <c r="A26" i="3"/>
  <c r="E26" i="3" s="1"/>
  <c r="A27" i="3"/>
  <c r="E27" i="3" s="1"/>
  <c r="A28" i="3"/>
  <c r="E28" i="3" s="1"/>
  <c r="A29" i="3"/>
  <c r="A30" i="3"/>
  <c r="E30" i="3" s="1"/>
  <c r="A31" i="3"/>
  <c r="E31" i="3" s="1"/>
  <c r="A32" i="3"/>
  <c r="E32" i="3" s="1"/>
  <c r="A33" i="3"/>
  <c r="D33" i="3" s="1"/>
  <c r="A34" i="3"/>
  <c r="E34" i="3" s="1"/>
  <c r="A35" i="3"/>
  <c r="E35" i="3" s="1"/>
  <c r="A36" i="3"/>
  <c r="D36" i="3" s="1"/>
  <c r="A37" i="3"/>
  <c r="A38" i="3"/>
  <c r="E38" i="3" s="1"/>
  <c r="A39" i="3"/>
  <c r="E39" i="3" s="1"/>
  <c r="A40" i="3"/>
  <c r="D40" i="3" s="1"/>
  <c r="A41" i="3"/>
  <c r="D41" i="3" s="1"/>
  <c r="A42" i="3"/>
  <c r="E42" i="3" s="1"/>
  <c r="A43" i="3"/>
  <c r="E43" i="3" s="1"/>
  <c r="A44" i="3"/>
  <c r="E44" i="3" s="1"/>
  <c r="A45" i="3"/>
  <c r="D45" i="3" s="1"/>
  <c r="A46" i="3"/>
  <c r="E46" i="3" s="1"/>
  <c r="A47" i="3"/>
  <c r="E47" i="3" s="1"/>
  <c r="A48" i="3"/>
  <c r="E48" i="3" s="1"/>
  <c r="A49" i="3"/>
  <c r="D49" i="3" s="1"/>
  <c r="A50" i="3"/>
  <c r="E50" i="3" s="1"/>
  <c r="A51" i="3"/>
  <c r="D51" i="3" s="1"/>
  <c r="A52" i="3"/>
  <c r="E52" i="3" s="1"/>
  <c r="A53" i="3"/>
  <c r="A54" i="3"/>
  <c r="E54" i="3" s="1"/>
  <c r="A55" i="3"/>
  <c r="E55" i="3" s="1"/>
  <c r="A56" i="3"/>
  <c r="D56" i="3" s="1"/>
  <c r="A57" i="3"/>
  <c r="D57" i="3" s="1"/>
  <c r="A58" i="3"/>
  <c r="E58" i="3" s="1"/>
  <c r="A59" i="3"/>
  <c r="E59" i="3" s="1"/>
  <c r="A60" i="3"/>
  <c r="E60" i="3" s="1"/>
  <c r="A61" i="3"/>
  <c r="D61" i="3" s="1"/>
  <c r="A62" i="3"/>
  <c r="E62" i="3" s="1"/>
  <c r="A63" i="3"/>
  <c r="D63" i="3" s="1"/>
  <c r="A64" i="3"/>
  <c r="E64" i="3" s="1"/>
  <c r="A65" i="3"/>
  <c r="D65" i="3" s="1"/>
  <c r="A66" i="3"/>
  <c r="E66" i="3" s="1"/>
  <c r="A67" i="3"/>
  <c r="E67" i="3" s="1"/>
  <c r="A68" i="3"/>
  <c r="E68" i="3" s="1"/>
  <c r="A69" i="3"/>
  <c r="A70" i="3"/>
  <c r="E70" i="3" s="1"/>
  <c r="A71" i="3"/>
  <c r="E71" i="3" s="1"/>
  <c r="A72" i="3"/>
  <c r="D72" i="3" s="1"/>
  <c r="A73" i="3"/>
  <c r="D73" i="3" s="1"/>
  <c r="A74" i="3"/>
  <c r="E74" i="3" s="1"/>
  <c r="A75" i="3"/>
  <c r="E75" i="3" s="1"/>
  <c r="A76" i="3"/>
  <c r="E76" i="3" s="1"/>
  <c r="A77" i="3"/>
  <c r="D77" i="3" s="1"/>
  <c r="A78" i="3"/>
  <c r="E78" i="3" s="1"/>
  <c r="A79" i="3"/>
  <c r="D79" i="3" s="1"/>
  <c r="A80" i="3"/>
  <c r="E80" i="3" s="1"/>
  <c r="A81" i="3"/>
  <c r="D81" i="3" s="1"/>
  <c r="A82" i="3"/>
  <c r="E82" i="3" s="1"/>
  <c r="A83" i="3"/>
  <c r="D83" i="3" s="1"/>
  <c r="A84" i="3"/>
  <c r="D84" i="3" s="1"/>
  <c r="A85" i="3"/>
  <c r="A86" i="3"/>
  <c r="E86" i="3" s="1"/>
  <c r="A87" i="3"/>
  <c r="E87" i="3" s="1"/>
  <c r="A88" i="3"/>
  <c r="E88" i="3" s="1"/>
  <c r="A89" i="3"/>
  <c r="D89" i="3" s="1"/>
  <c r="A90" i="3"/>
  <c r="E90" i="3" s="1"/>
  <c r="A91" i="3"/>
  <c r="E91" i="3" s="1"/>
  <c r="A92" i="3"/>
  <c r="E92" i="3" s="1"/>
  <c r="A93" i="3"/>
  <c r="D93" i="3" s="1"/>
  <c r="A94" i="3"/>
  <c r="E94" i="3" s="1"/>
  <c r="A95" i="3"/>
  <c r="E95" i="3" s="1"/>
  <c r="A96" i="3"/>
  <c r="E96" i="3" s="1"/>
  <c r="A97" i="3"/>
  <c r="D97" i="3" s="1"/>
  <c r="A98" i="3"/>
  <c r="E98" i="3" s="1"/>
  <c r="A99" i="3"/>
  <c r="D99" i="3" s="1"/>
  <c r="A100" i="3"/>
  <c r="D100" i="3" s="1"/>
  <c r="A101" i="3"/>
  <c r="A102" i="3"/>
  <c r="E102" i="3" s="1"/>
  <c r="A103" i="3"/>
  <c r="E103" i="3" s="1"/>
  <c r="A104" i="3"/>
  <c r="D104" i="3" s="1"/>
  <c r="A105" i="3"/>
  <c r="D105" i="3" s="1"/>
  <c r="A106" i="3"/>
  <c r="E106" i="3" s="1"/>
  <c r="A107" i="3"/>
  <c r="E107" i="3" s="1"/>
  <c r="A108" i="3"/>
  <c r="E108" i="3" s="1"/>
  <c r="A109" i="3"/>
  <c r="D109" i="3" s="1"/>
  <c r="A110" i="3"/>
  <c r="E110" i="3" s="1"/>
  <c r="A111" i="3"/>
  <c r="E111" i="3" s="1"/>
  <c r="A112" i="3"/>
  <c r="E112" i="3" s="1"/>
  <c r="A113" i="3"/>
  <c r="D113" i="3" s="1"/>
  <c r="A114" i="3"/>
  <c r="E114" i="3" s="1"/>
  <c r="A115" i="3"/>
  <c r="D115" i="3" s="1"/>
  <c r="A116" i="3"/>
  <c r="E116" i="3" s="1"/>
  <c r="A117" i="3"/>
  <c r="A118" i="3"/>
  <c r="E118" i="3" s="1"/>
  <c r="A119" i="3"/>
  <c r="E119" i="3" s="1"/>
  <c r="A120" i="3"/>
  <c r="D120" i="3" s="1"/>
  <c r="A121" i="3"/>
  <c r="D121" i="3" s="1"/>
  <c r="A122" i="3"/>
  <c r="E122" i="3" s="1"/>
  <c r="A123" i="3"/>
  <c r="E123" i="3" s="1"/>
  <c r="A124" i="3"/>
  <c r="E124" i="3" s="1"/>
  <c r="A125" i="3"/>
  <c r="D125" i="3" s="1"/>
  <c r="A126" i="3"/>
  <c r="E126" i="3" s="1"/>
  <c r="A127" i="3"/>
  <c r="D127" i="3" s="1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2" i="3"/>
  <c r="E2" i="3" s="1"/>
  <c r="M133" i="3"/>
  <c r="M137" i="3"/>
  <c r="M141" i="3"/>
  <c r="M145" i="3"/>
  <c r="M149" i="3"/>
  <c r="M153" i="3"/>
  <c r="M157" i="3"/>
  <c r="M161" i="3"/>
  <c r="M165" i="3"/>
  <c r="M169" i="3"/>
  <c r="M173" i="3"/>
  <c r="M177" i="3"/>
  <c r="M181" i="3"/>
  <c r="M185" i="3"/>
  <c r="M189" i="3"/>
  <c r="M193" i="3"/>
  <c r="M197" i="3"/>
  <c r="M143" i="3"/>
  <c r="M151" i="3"/>
  <c r="M163" i="3"/>
  <c r="M175" i="3"/>
  <c r="M187" i="3"/>
  <c r="M199" i="3"/>
  <c r="M134" i="3"/>
  <c r="M138" i="3"/>
  <c r="M142" i="3"/>
  <c r="M146" i="3"/>
  <c r="M150" i="3"/>
  <c r="M154" i="3"/>
  <c r="M158" i="3"/>
  <c r="M162" i="3"/>
  <c r="M166" i="3"/>
  <c r="M170" i="3"/>
  <c r="M174" i="3"/>
  <c r="M178" i="3"/>
  <c r="M182" i="3"/>
  <c r="M186" i="3"/>
  <c r="M190" i="3"/>
  <c r="M194" i="3"/>
  <c r="M198" i="3"/>
  <c r="M135" i="3"/>
  <c r="M147" i="3"/>
  <c r="M159" i="3"/>
  <c r="M171" i="3"/>
  <c r="M183" i="3"/>
  <c r="M195" i="3"/>
  <c r="M136" i="3"/>
  <c r="M140" i="3"/>
  <c r="M144" i="3"/>
  <c r="M148" i="3"/>
  <c r="M152" i="3"/>
  <c r="M156" i="3"/>
  <c r="M160" i="3"/>
  <c r="M164" i="3"/>
  <c r="M168" i="3"/>
  <c r="M172" i="3"/>
  <c r="M176" i="3"/>
  <c r="M180" i="3"/>
  <c r="M184" i="3"/>
  <c r="M188" i="3"/>
  <c r="M192" i="3"/>
  <c r="M196" i="3"/>
  <c r="M139" i="3"/>
  <c r="M155" i="3"/>
  <c r="M167" i="3"/>
  <c r="M179" i="3"/>
  <c r="M191" i="3"/>
  <c r="M132" i="3"/>
  <c r="M3" i="3"/>
  <c r="M7" i="3"/>
  <c r="M11" i="3"/>
  <c r="M15" i="3"/>
  <c r="M19" i="3"/>
  <c r="M23" i="3"/>
  <c r="M27" i="3"/>
  <c r="M31" i="3"/>
  <c r="M35" i="3"/>
  <c r="M39" i="3"/>
  <c r="M43" i="3"/>
  <c r="M47" i="3"/>
  <c r="M51" i="3"/>
  <c r="M55" i="3"/>
  <c r="M59" i="3"/>
  <c r="M63" i="3"/>
  <c r="M67" i="3"/>
  <c r="M71" i="3"/>
  <c r="M75" i="3"/>
  <c r="M79" i="3"/>
  <c r="M83" i="3"/>
  <c r="M87" i="3"/>
  <c r="M91" i="3"/>
  <c r="M95" i="3"/>
  <c r="M99" i="3"/>
  <c r="M103" i="3"/>
  <c r="M107" i="3"/>
  <c r="M111" i="3"/>
  <c r="M115" i="3"/>
  <c r="M119" i="3"/>
  <c r="M123" i="3"/>
  <c r="M127" i="3"/>
  <c r="M131" i="3"/>
  <c r="M125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M93" i="3"/>
  <c r="M97" i="3"/>
  <c r="M101" i="3"/>
  <c r="M105" i="3"/>
  <c r="M109" i="3"/>
  <c r="M113" i="3"/>
  <c r="M117" i="3"/>
  <c r="M121" i="3"/>
  <c r="M129" i="3"/>
  <c r="I199" i="3" l="1"/>
  <c r="I195" i="3"/>
  <c r="I191" i="3"/>
  <c r="I187" i="3"/>
  <c r="K187" i="3" s="1"/>
  <c r="I183" i="3"/>
  <c r="I179" i="3"/>
  <c r="I175" i="3"/>
  <c r="I171" i="3"/>
  <c r="K171" i="3" s="1"/>
  <c r="I167" i="3"/>
  <c r="I163" i="3"/>
  <c r="I159" i="3"/>
  <c r="I155" i="3"/>
  <c r="K155" i="3" s="1"/>
  <c r="I151" i="3"/>
  <c r="I147" i="3"/>
  <c r="I143" i="3"/>
  <c r="I139" i="3"/>
  <c r="K139" i="3" s="1"/>
  <c r="I135" i="3"/>
  <c r="D131" i="3"/>
  <c r="I198" i="3"/>
  <c r="I194" i="3"/>
  <c r="K194" i="3" s="1"/>
  <c r="I190" i="3"/>
  <c r="I186" i="3"/>
  <c r="I182" i="3"/>
  <c r="I178" i="3"/>
  <c r="K178" i="3" s="1"/>
  <c r="I174" i="3"/>
  <c r="I170" i="3"/>
  <c r="I166" i="3"/>
  <c r="I162" i="3"/>
  <c r="K162" i="3" s="1"/>
  <c r="I158" i="3"/>
  <c r="I154" i="3"/>
  <c r="I150" i="3"/>
  <c r="I146" i="3"/>
  <c r="K146" i="3" s="1"/>
  <c r="I142" i="3"/>
  <c r="I138" i="3"/>
  <c r="I134" i="3"/>
  <c r="I197" i="3"/>
  <c r="K197" i="3" s="1"/>
  <c r="I193" i="3"/>
  <c r="I189" i="3"/>
  <c r="I185" i="3"/>
  <c r="I181" i="3"/>
  <c r="K181" i="3" s="1"/>
  <c r="I177" i="3"/>
  <c r="I173" i="3"/>
  <c r="I169" i="3"/>
  <c r="I165" i="3"/>
  <c r="K165" i="3" s="1"/>
  <c r="I161" i="3"/>
  <c r="I157" i="3"/>
  <c r="I153" i="3"/>
  <c r="I149" i="3"/>
  <c r="K149" i="3" s="1"/>
  <c r="I145" i="3"/>
  <c r="I141" i="3"/>
  <c r="I137" i="3"/>
  <c r="I133" i="3"/>
  <c r="K133" i="3" s="1"/>
  <c r="D138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D197" i="3"/>
  <c r="D193" i="3"/>
  <c r="D189" i="3"/>
  <c r="D185" i="3"/>
  <c r="D181" i="3"/>
  <c r="D177" i="3"/>
  <c r="D173" i="3"/>
  <c r="D169" i="3"/>
  <c r="D165" i="3"/>
  <c r="D161" i="3"/>
  <c r="D156" i="3"/>
  <c r="D151" i="3"/>
  <c r="D140" i="3"/>
  <c r="D135" i="3"/>
  <c r="D130" i="3"/>
  <c r="D124" i="3"/>
  <c r="D119" i="3"/>
  <c r="D114" i="3"/>
  <c r="D108" i="3"/>
  <c r="D103" i="3"/>
  <c r="D98" i="3"/>
  <c r="D92" i="3"/>
  <c r="D87" i="3"/>
  <c r="D82" i="3"/>
  <c r="D76" i="3"/>
  <c r="D71" i="3"/>
  <c r="D66" i="3"/>
  <c r="D60" i="3"/>
  <c r="D55" i="3"/>
  <c r="D50" i="3"/>
  <c r="D44" i="3"/>
  <c r="D39" i="3"/>
  <c r="D34" i="3"/>
  <c r="D28" i="3"/>
  <c r="D23" i="3"/>
  <c r="D18" i="3"/>
  <c r="D12" i="3"/>
  <c r="D6" i="3"/>
  <c r="E129" i="3"/>
  <c r="E121" i="3"/>
  <c r="E115" i="3"/>
  <c r="E100" i="3"/>
  <c r="E93" i="3"/>
  <c r="E79" i="3"/>
  <c r="E72" i="3"/>
  <c r="E65" i="3"/>
  <c r="E57" i="3"/>
  <c r="E51" i="3"/>
  <c r="E36" i="3"/>
  <c r="E25" i="3"/>
  <c r="E16" i="3"/>
  <c r="E4" i="3"/>
  <c r="E133" i="3"/>
  <c r="E192" i="3"/>
  <c r="E180" i="3"/>
  <c r="E117" i="3"/>
  <c r="D117" i="3"/>
  <c r="E101" i="3"/>
  <c r="D101" i="3"/>
  <c r="E85" i="3"/>
  <c r="D85" i="3"/>
  <c r="E69" i="3"/>
  <c r="D69" i="3"/>
  <c r="E53" i="3"/>
  <c r="D53" i="3"/>
  <c r="E37" i="3"/>
  <c r="D37" i="3"/>
  <c r="E29" i="3"/>
  <c r="D29" i="3"/>
  <c r="E21" i="3"/>
  <c r="D21" i="3"/>
  <c r="E13" i="3"/>
  <c r="D13" i="3"/>
  <c r="E157" i="3"/>
  <c r="D157" i="3"/>
  <c r="E153" i="3"/>
  <c r="D153" i="3"/>
  <c r="E149" i="3"/>
  <c r="D149" i="3"/>
  <c r="E145" i="3"/>
  <c r="D145" i="3"/>
  <c r="E137" i="3"/>
  <c r="D137" i="3"/>
  <c r="D2" i="3"/>
  <c r="D196" i="3"/>
  <c r="D188" i="3"/>
  <c r="D184" i="3"/>
  <c r="D176" i="3"/>
  <c r="D172" i="3"/>
  <c r="D168" i="3"/>
  <c r="D164" i="3"/>
  <c r="D160" i="3"/>
  <c r="D155" i="3"/>
  <c r="D144" i="3"/>
  <c r="D139" i="3"/>
  <c r="D134" i="3"/>
  <c r="D128" i="3"/>
  <c r="D123" i="3"/>
  <c r="D118" i="3"/>
  <c r="D112" i="3"/>
  <c r="D107" i="3"/>
  <c r="D102" i="3"/>
  <c r="D96" i="3"/>
  <c r="D91" i="3"/>
  <c r="D86" i="3"/>
  <c r="D80" i="3"/>
  <c r="D75" i="3"/>
  <c r="D70" i="3"/>
  <c r="D64" i="3"/>
  <c r="D59" i="3"/>
  <c r="D54" i="3"/>
  <c r="D48" i="3"/>
  <c r="D43" i="3"/>
  <c r="D38" i="3"/>
  <c r="D32" i="3"/>
  <c r="D27" i="3"/>
  <c r="D22" i="3"/>
  <c r="D11" i="3"/>
  <c r="D5" i="3"/>
  <c r="E127" i="3"/>
  <c r="E120" i="3"/>
  <c r="E113" i="3"/>
  <c r="E105" i="3"/>
  <c r="E99" i="3"/>
  <c r="E84" i="3"/>
  <c r="E77" i="3"/>
  <c r="E63" i="3"/>
  <c r="E56" i="3"/>
  <c r="E49" i="3"/>
  <c r="E41" i="3"/>
  <c r="E33" i="3"/>
  <c r="E24" i="3"/>
  <c r="E141" i="3"/>
  <c r="E132" i="3"/>
  <c r="E148" i="3"/>
  <c r="D199" i="3"/>
  <c r="D195" i="3"/>
  <c r="D191" i="3"/>
  <c r="D187" i="3"/>
  <c r="D183" i="3"/>
  <c r="D179" i="3"/>
  <c r="D175" i="3"/>
  <c r="D171" i="3"/>
  <c r="D167" i="3"/>
  <c r="D163" i="3"/>
  <c r="D159" i="3"/>
  <c r="D143" i="3"/>
  <c r="D122" i="3"/>
  <c r="D116" i="3"/>
  <c r="D111" i="3"/>
  <c r="D106" i="3"/>
  <c r="D95" i="3"/>
  <c r="D90" i="3"/>
  <c r="D74" i="3"/>
  <c r="D68" i="3"/>
  <c r="D58" i="3"/>
  <c r="D52" i="3"/>
  <c r="D47" i="3"/>
  <c r="D42" i="3"/>
  <c r="D31" i="3"/>
  <c r="D26" i="3"/>
  <c r="D20" i="3"/>
  <c r="D15" i="3"/>
  <c r="D10" i="3"/>
  <c r="E125" i="3"/>
  <c r="E104" i="3"/>
  <c r="E97" i="3"/>
  <c r="E89" i="3"/>
  <c r="E83" i="3"/>
  <c r="E61" i="3"/>
  <c r="E40" i="3"/>
  <c r="E9" i="3"/>
  <c r="E3" i="3"/>
  <c r="D3" i="3"/>
  <c r="E182" i="3"/>
  <c r="E178" i="3"/>
  <c r="E174" i="3"/>
  <c r="E170" i="3"/>
  <c r="E166" i="3"/>
  <c r="E162" i="3"/>
  <c r="E158" i="3"/>
  <c r="E154" i="3"/>
  <c r="E150" i="3"/>
  <c r="E146" i="3"/>
  <c r="E142" i="3"/>
  <c r="E138" i="3"/>
  <c r="D198" i="3"/>
  <c r="D194" i="3"/>
  <c r="D190" i="3"/>
  <c r="D186" i="3"/>
  <c r="D182" i="3"/>
  <c r="D178" i="3"/>
  <c r="D174" i="3"/>
  <c r="D170" i="3"/>
  <c r="D166" i="3"/>
  <c r="D162" i="3"/>
  <c r="D158" i="3"/>
  <c r="D152" i="3"/>
  <c r="D147" i="3"/>
  <c r="D142" i="3"/>
  <c r="D136" i="3"/>
  <c r="D126" i="3"/>
  <c r="D110" i="3"/>
  <c r="D94" i="3"/>
  <c r="D88" i="3"/>
  <c r="D78" i="3"/>
  <c r="D67" i="3"/>
  <c r="D62" i="3"/>
  <c r="D46" i="3"/>
  <c r="D35" i="3"/>
  <c r="D30" i="3"/>
  <c r="D19" i="3"/>
  <c r="D14" i="3"/>
  <c r="D7" i="3"/>
  <c r="E109" i="3"/>
  <c r="E81" i="3"/>
  <c r="E73" i="3"/>
  <c r="E45" i="3"/>
  <c r="E17" i="3"/>
  <c r="E8" i="3"/>
  <c r="K199" i="3"/>
  <c r="K195" i="3"/>
  <c r="K191" i="3"/>
  <c r="K183" i="3"/>
  <c r="K179" i="3"/>
  <c r="K175" i="3"/>
  <c r="K167" i="3"/>
  <c r="K163" i="3"/>
  <c r="K159" i="3"/>
  <c r="K151" i="3"/>
  <c r="K147" i="3"/>
  <c r="K143" i="3"/>
  <c r="K135" i="3"/>
  <c r="K198" i="3"/>
  <c r="K190" i="3"/>
  <c r="K186" i="3"/>
  <c r="K182" i="3"/>
  <c r="K174" i="3"/>
  <c r="K170" i="3"/>
  <c r="K166" i="3"/>
  <c r="K158" i="3"/>
  <c r="K154" i="3"/>
  <c r="K150" i="3"/>
  <c r="K142" i="3"/>
  <c r="K138" i="3"/>
  <c r="K134" i="3"/>
  <c r="K193" i="3"/>
  <c r="K189" i="3"/>
  <c r="K185" i="3"/>
  <c r="K177" i="3"/>
  <c r="K173" i="3"/>
  <c r="K169" i="3"/>
  <c r="K161" i="3"/>
  <c r="K157" i="3"/>
  <c r="K153" i="3"/>
  <c r="K145" i="3"/>
  <c r="K141" i="3"/>
  <c r="K137" i="3"/>
  <c r="K196" i="3"/>
  <c r="K192" i="3"/>
  <c r="K188" i="3"/>
  <c r="K184" i="3"/>
  <c r="K180" i="3"/>
  <c r="K176" i="3"/>
  <c r="K172" i="3"/>
  <c r="K168" i="3"/>
  <c r="K164" i="3"/>
  <c r="K160" i="3"/>
  <c r="K156" i="3"/>
  <c r="K152" i="3"/>
  <c r="K148" i="3"/>
  <c r="K144" i="3"/>
  <c r="K140" i="3"/>
  <c r="K136" i="3"/>
  <c r="K132" i="3"/>
  <c r="S121" i="3"/>
  <c r="S117" i="3"/>
  <c r="S113" i="3"/>
  <c r="S109" i="3"/>
  <c r="S105" i="3"/>
  <c r="S101" i="3"/>
  <c r="S97" i="3"/>
  <c r="S93" i="3"/>
  <c r="S89" i="3"/>
  <c r="S85" i="3"/>
  <c r="S81" i="3"/>
  <c r="S77" i="3"/>
  <c r="S73" i="3"/>
  <c r="S69" i="3"/>
  <c r="S65" i="3"/>
  <c r="S61" i="3"/>
  <c r="S57" i="3"/>
  <c r="S53" i="3"/>
  <c r="S49" i="3"/>
  <c r="S45" i="3"/>
  <c r="S41" i="3"/>
  <c r="S37" i="3"/>
  <c r="S33" i="3"/>
  <c r="S29" i="3"/>
  <c r="S25" i="3"/>
  <c r="S21" i="3"/>
  <c r="S17" i="3"/>
  <c r="S13" i="3"/>
  <c r="S9" i="3"/>
  <c r="S5" i="3"/>
  <c r="I38" i="3"/>
  <c r="S38" i="3" s="1"/>
  <c r="I34" i="3"/>
  <c r="I30" i="3"/>
  <c r="I26" i="3"/>
  <c r="S26" i="3" s="1"/>
  <c r="I22" i="3"/>
  <c r="S22" i="3" s="1"/>
  <c r="I18" i="3"/>
  <c r="I14" i="3"/>
  <c r="I10" i="3"/>
  <c r="S10" i="3" s="1"/>
  <c r="I6" i="3"/>
  <c r="S6" i="3" s="1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47" i="3"/>
  <c r="S43" i="3"/>
  <c r="S39" i="3"/>
  <c r="S35" i="3"/>
  <c r="S31" i="3"/>
  <c r="S27" i="3"/>
  <c r="S23" i="3"/>
  <c r="S19" i="3"/>
  <c r="S15" i="3"/>
  <c r="S11" i="3"/>
  <c r="S7" i="3"/>
  <c r="S3" i="3"/>
  <c r="S34" i="3"/>
  <c r="S30" i="3"/>
  <c r="S18" i="3"/>
  <c r="S14" i="3"/>
  <c r="I130" i="3"/>
  <c r="K130" i="3" s="1"/>
  <c r="I126" i="3"/>
  <c r="K126" i="3" s="1"/>
  <c r="I122" i="3"/>
  <c r="I118" i="3"/>
  <c r="I114" i="3"/>
  <c r="K114" i="3" s="1"/>
  <c r="I110" i="3"/>
  <c r="K110" i="3" s="1"/>
  <c r="I106" i="3"/>
  <c r="I102" i="3"/>
  <c r="I98" i="3"/>
  <c r="K98" i="3" s="1"/>
  <c r="I94" i="3"/>
  <c r="K94" i="3" s="1"/>
  <c r="I90" i="3"/>
  <c r="I86" i="3"/>
  <c r="I82" i="3"/>
  <c r="K82" i="3" s="1"/>
  <c r="I78" i="3"/>
  <c r="K78" i="3" s="1"/>
  <c r="I74" i="3"/>
  <c r="I70" i="3"/>
  <c r="I66" i="3"/>
  <c r="K66" i="3" s="1"/>
  <c r="I62" i="3"/>
  <c r="K62" i="3" s="1"/>
  <c r="I58" i="3"/>
  <c r="I54" i="3"/>
  <c r="I50" i="3"/>
  <c r="K50" i="3" s="1"/>
  <c r="I46" i="3"/>
  <c r="K46" i="3" s="1"/>
  <c r="I42" i="3"/>
  <c r="S125" i="3"/>
  <c r="S129" i="3"/>
  <c r="I2" i="3"/>
  <c r="S2" i="3" s="1"/>
  <c r="I128" i="3"/>
  <c r="K128" i="3" s="1"/>
  <c r="I124" i="3"/>
  <c r="S124" i="3" s="1"/>
  <c r="I120" i="3"/>
  <c r="K120" i="3" s="1"/>
  <c r="I116" i="3"/>
  <c r="S116" i="3" s="1"/>
  <c r="I112" i="3"/>
  <c r="S112" i="3" s="1"/>
  <c r="I108" i="3"/>
  <c r="S108" i="3" s="1"/>
  <c r="I104" i="3"/>
  <c r="K104" i="3" s="1"/>
  <c r="I100" i="3"/>
  <c r="S100" i="3" s="1"/>
  <c r="I96" i="3"/>
  <c r="K96" i="3" s="1"/>
  <c r="I92" i="3"/>
  <c r="S92" i="3" s="1"/>
  <c r="I88" i="3"/>
  <c r="K88" i="3" s="1"/>
  <c r="I84" i="3"/>
  <c r="S84" i="3" s="1"/>
  <c r="I80" i="3"/>
  <c r="K80" i="3" s="1"/>
  <c r="I76" i="3"/>
  <c r="S76" i="3" s="1"/>
  <c r="I72" i="3"/>
  <c r="K72" i="3" s="1"/>
  <c r="I68" i="3"/>
  <c r="S68" i="3" s="1"/>
  <c r="I64" i="3"/>
  <c r="K64" i="3" s="1"/>
  <c r="I60" i="3"/>
  <c r="S60" i="3" s="1"/>
  <c r="I56" i="3"/>
  <c r="K56" i="3" s="1"/>
  <c r="I52" i="3"/>
  <c r="S52" i="3" s="1"/>
  <c r="I48" i="3"/>
  <c r="K48" i="3" s="1"/>
  <c r="I44" i="3"/>
  <c r="S44" i="3" s="1"/>
  <c r="I40" i="3"/>
  <c r="K40" i="3" s="1"/>
  <c r="I36" i="3"/>
  <c r="S36" i="3" s="1"/>
  <c r="I32" i="3"/>
  <c r="K32" i="3" s="1"/>
  <c r="I28" i="3"/>
  <c r="S28" i="3" s="1"/>
  <c r="I24" i="3"/>
  <c r="K24" i="3" s="1"/>
  <c r="I20" i="3"/>
  <c r="S20" i="3" s="1"/>
  <c r="I16" i="3"/>
  <c r="S16" i="3" s="1"/>
  <c r="I12" i="3"/>
  <c r="S12" i="3" s="1"/>
  <c r="I8" i="3"/>
  <c r="K8" i="3" s="1"/>
  <c r="I4" i="3"/>
  <c r="S4" i="3" s="1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9" i="3"/>
  <c r="K15" i="3"/>
  <c r="K11" i="3"/>
  <c r="K7" i="3"/>
  <c r="K3" i="3"/>
  <c r="K122" i="3"/>
  <c r="K118" i="3"/>
  <c r="K106" i="3"/>
  <c r="K102" i="3"/>
  <c r="K90" i="3"/>
  <c r="K86" i="3"/>
  <c r="K74" i="3"/>
  <c r="K70" i="3"/>
  <c r="K58" i="3"/>
  <c r="K54" i="3"/>
  <c r="K42" i="3"/>
  <c r="K34" i="3"/>
  <c r="K30" i="3"/>
  <c r="K18" i="3"/>
  <c r="K14" i="3"/>
  <c r="K129" i="3"/>
  <c r="K125" i="3"/>
  <c r="K121" i="3"/>
  <c r="K117" i="3"/>
  <c r="K113" i="3"/>
  <c r="K109" i="3"/>
  <c r="K105" i="3"/>
  <c r="K101" i="3"/>
  <c r="K97" i="3"/>
  <c r="K93" i="3"/>
  <c r="K89" i="3"/>
  <c r="K85" i="3"/>
  <c r="K81" i="3"/>
  <c r="K77" i="3"/>
  <c r="K73" i="3"/>
  <c r="K69" i="3"/>
  <c r="K65" i="3"/>
  <c r="K61" i="3"/>
  <c r="K57" i="3"/>
  <c r="K53" i="3"/>
  <c r="K49" i="3"/>
  <c r="K45" i="3"/>
  <c r="K41" i="3"/>
  <c r="K37" i="3"/>
  <c r="K33" i="3"/>
  <c r="K29" i="3"/>
  <c r="K25" i="3"/>
  <c r="K21" i="3"/>
  <c r="K17" i="3"/>
  <c r="K13" i="3"/>
  <c r="K9" i="3"/>
  <c r="K5" i="3"/>
  <c r="M30" i="3"/>
  <c r="M14" i="3"/>
  <c r="M26" i="3"/>
  <c r="M10" i="3"/>
  <c r="M38" i="3"/>
  <c r="M22" i="3"/>
  <c r="M6" i="3"/>
  <c r="M34" i="3"/>
  <c r="M18" i="3"/>
  <c r="M130" i="3"/>
  <c r="M114" i="3"/>
  <c r="M98" i="3"/>
  <c r="M82" i="3"/>
  <c r="M66" i="3"/>
  <c r="M50" i="3"/>
  <c r="M126" i="3"/>
  <c r="M110" i="3"/>
  <c r="M94" i="3"/>
  <c r="M78" i="3"/>
  <c r="M62" i="3"/>
  <c r="M46" i="3"/>
  <c r="M122" i="3"/>
  <c r="M106" i="3"/>
  <c r="M90" i="3"/>
  <c r="M74" i="3"/>
  <c r="M58" i="3"/>
  <c r="M42" i="3"/>
  <c r="M118" i="3"/>
  <c r="M102" i="3"/>
  <c r="M86" i="3"/>
  <c r="M70" i="3"/>
  <c r="M54" i="3"/>
  <c r="M120" i="3"/>
  <c r="M104" i="3"/>
  <c r="M88" i="3"/>
  <c r="M72" i="3"/>
  <c r="M56" i="3"/>
  <c r="M40" i="3"/>
  <c r="M24" i="3"/>
  <c r="M8" i="3"/>
  <c r="M2" i="3"/>
  <c r="M116" i="3"/>
  <c r="M100" i="3"/>
  <c r="M84" i="3"/>
  <c r="M68" i="3"/>
  <c r="M52" i="3"/>
  <c r="M36" i="3"/>
  <c r="M20" i="3"/>
  <c r="M4" i="3"/>
  <c r="M128" i="3"/>
  <c r="M112" i="3"/>
  <c r="M96" i="3"/>
  <c r="M80" i="3"/>
  <c r="M64" i="3"/>
  <c r="M48" i="3"/>
  <c r="M32" i="3"/>
  <c r="M16" i="3"/>
  <c r="M124" i="3"/>
  <c r="M108" i="3"/>
  <c r="M92" i="3"/>
  <c r="M76" i="3"/>
  <c r="M60" i="3"/>
  <c r="M44" i="3"/>
  <c r="M28" i="3"/>
  <c r="M12" i="3"/>
  <c r="K26" i="3" l="1"/>
  <c r="K10" i="3"/>
  <c r="K6" i="3"/>
  <c r="K22" i="3"/>
  <c r="K38" i="3"/>
  <c r="S54" i="3"/>
  <c r="S70" i="3"/>
  <c r="S86" i="3"/>
  <c r="S102" i="3"/>
  <c r="S118" i="3"/>
  <c r="S42" i="3"/>
  <c r="S58" i="3"/>
  <c r="S74" i="3"/>
  <c r="S90" i="3"/>
  <c r="S106" i="3"/>
  <c r="S122" i="3"/>
  <c r="S46" i="3"/>
  <c r="S62" i="3"/>
  <c r="S78" i="3"/>
  <c r="S94" i="3"/>
  <c r="S110" i="3"/>
  <c r="S126" i="3"/>
  <c r="S50" i="3"/>
  <c r="S66" i="3"/>
  <c r="S82" i="3"/>
  <c r="S98" i="3"/>
  <c r="S114" i="3"/>
  <c r="S130" i="3"/>
  <c r="P17" i="3"/>
  <c r="T17" i="3" s="1"/>
  <c r="R17" i="3"/>
  <c r="U17" i="3" s="1"/>
  <c r="P33" i="3"/>
  <c r="T33" i="3" s="1"/>
  <c r="R33" i="3"/>
  <c r="U33" i="3" s="1"/>
  <c r="R49" i="3"/>
  <c r="U49" i="3" s="1"/>
  <c r="P49" i="3"/>
  <c r="T49" i="3" s="1"/>
  <c r="R65" i="3"/>
  <c r="U65" i="3" s="1"/>
  <c r="P65" i="3"/>
  <c r="T65" i="3" s="1"/>
  <c r="R81" i="3"/>
  <c r="U81" i="3" s="1"/>
  <c r="P81" i="3"/>
  <c r="T81" i="3" s="1"/>
  <c r="R97" i="3"/>
  <c r="U97" i="3" s="1"/>
  <c r="P97" i="3"/>
  <c r="T97" i="3" s="1"/>
  <c r="R113" i="3"/>
  <c r="U113" i="3" s="1"/>
  <c r="P113" i="3"/>
  <c r="T113" i="3" s="1"/>
  <c r="R129" i="3"/>
  <c r="U129" i="3" s="1"/>
  <c r="P129" i="3"/>
  <c r="T129" i="3" s="1"/>
  <c r="R18" i="3"/>
  <c r="U18" i="3" s="1"/>
  <c r="P18" i="3"/>
  <c r="T18" i="3" s="1"/>
  <c r="R34" i="3"/>
  <c r="U34" i="3" s="1"/>
  <c r="P34" i="3"/>
  <c r="T34" i="3" s="1"/>
  <c r="R50" i="3"/>
  <c r="U50" i="3" s="1"/>
  <c r="P50" i="3"/>
  <c r="T50" i="3" s="1"/>
  <c r="R66" i="3"/>
  <c r="U66" i="3" s="1"/>
  <c r="P66" i="3"/>
  <c r="T66" i="3" s="1"/>
  <c r="R82" i="3"/>
  <c r="U82" i="3" s="1"/>
  <c r="P82" i="3"/>
  <c r="T82" i="3" s="1"/>
  <c r="R98" i="3"/>
  <c r="U98" i="3" s="1"/>
  <c r="P98" i="3"/>
  <c r="T98" i="3" s="1"/>
  <c r="R114" i="3"/>
  <c r="U114" i="3" s="1"/>
  <c r="P114" i="3"/>
  <c r="T114" i="3" s="1"/>
  <c r="R130" i="3"/>
  <c r="U130" i="3" s="1"/>
  <c r="P130" i="3"/>
  <c r="T130" i="3" s="1"/>
  <c r="R15" i="3"/>
  <c r="U15" i="3" s="1"/>
  <c r="P15" i="3"/>
  <c r="T15" i="3" s="1"/>
  <c r="R31" i="3"/>
  <c r="U31" i="3" s="1"/>
  <c r="P31" i="3"/>
  <c r="T31" i="3" s="1"/>
  <c r="R47" i="3"/>
  <c r="U47" i="3" s="1"/>
  <c r="P47" i="3"/>
  <c r="T47" i="3" s="1"/>
  <c r="R63" i="3"/>
  <c r="U63" i="3" s="1"/>
  <c r="P63" i="3"/>
  <c r="T63" i="3" s="1"/>
  <c r="R79" i="3"/>
  <c r="U79" i="3" s="1"/>
  <c r="P79" i="3"/>
  <c r="T79" i="3" s="1"/>
  <c r="R95" i="3"/>
  <c r="U95" i="3" s="1"/>
  <c r="P95" i="3"/>
  <c r="T95" i="3" s="1"/>
  <c r="R111" i="3"/>
  <c r="U111" i="3" s="1"/>
  <c r="P111" i="3"/>
  <c r="T111" i="3" s="1"/>
  <c r="R127" i="3"/>
  <c r="U127" i="3" s="1"/>
  <c r="P127" i="3"/>
  <c r="T127" i="3" s="1"/>
  <c r="P12" i="3"/>
  <c r="T12" i="3" s="1"/>
  <c r="R12" i="3"/>
  <c r="U12" i="3" s="1"/>
  <c r="R28" i="3"/>
  <c r="U28" i="3" s="1"/>
  <c r="P28" i="3"/>
  <c r="T28" i="3" s="1"/>
  <c r="P44" i="3"/>
  <c r="T44" i="3" s="1"/>
  <c r="R44" i="3"/>
  <c r="U44" i="3" s="1"/>
  <c r="P60" i="3"/>
  <c r="T60" i="3" s="1"/>
  <c r="R60" i="3"/>
  <c r="U60" i="3" s="1"/>
  <c r="R76" i="3"/>
  <c r="U76" i="3" s="1"/>
  <c r="P76" i="3"/>
  <c r="T76" i="3" s="1"/>
  <c r="R92" i="3"/>
  <c r="U92" i="3" s="1"/>
  <c r="P92" i="3"/>
  <c r="T92" i="3" s="1"/>
  <c r="R108" i="3"/>
  <c r="U108" i="3" s="1"/>
  <c r="P108" i="3"/>
  <c r="T108" i="3" s="1"/>
  <c r="R124" i="3"/>
  <c r="U124" i="3" s="1"/>
  <c r="P124" i="3"/>
  <c r="T124" i="3" s="1"/>
  <c r="K112" i="3"/>
  <c r="R5" i="3"/>
  <c r="U5" i="3" s="1"/>
  <c r="P5" i="3"/>
  <c r="T5" i="3" s="1"/>
  <c r="R21" i="3"/>
  <c r="U21" i="3" s="1"/>
  <c r="P21" i="3"/>
  <c r="T21" i="3" s="1"/>
  <c r="R37" i="3"/>
  <c r="U37" i="3" s="1"/>
  <c r="P37" i="3"/>
  <c r="T37" i="3" s="1"/>
  <c r="R53" i="3"/>
  <c r="U53" i="3" s="1"/>
  <c r="P53" i="3"/>
  <c r="T53" i="3" s="1"/>
  <c r="R69" i="3"/>
  <c r="U69" i="3" s="1"/>
  <c r="P69" i="3"/>
  <c r="T69" i="3" s="1"/>
  <c r="R85" i="3"/>
  <c r="U85" i="3" s="1"/>
  <c r="P85" i="3"/>
  <c r="T85" i="3" s="1"/>
  <c r="R101" i="3"/>
  <c r="U101" i="3" s="1"/>
  <c r="P101" i="3"/>
  <c r="T101" i="3" s="1"/>
  <c r="R117" i="3"/>
  <c r="U117" i="3" s="1"/>
  <c r="P117" i="3"/>
  <c r="T117" i="3" s="1"/>
  <c r="R6" i="3"/>
  <c r="U6" i="3" s="1"/>
  <c r="P6" i="3"/>
  <c r="T6" i="3" s="1"/>
  <c r="R22" i="3"/>
  <c r="U22" i="3" s="1"/>
  <c r="P22" i="3"/>
  <c r="T22" i="3" s="1"/>
  <c r="R38" i="3"/>
  <c r="U38" i="3" s="1"/>
  <c r="P38" i="3"/>
  <c r="T38" i="3" s="1"/>
  <c r="R54" i="3"/>
  <c r="U54" i="3" s="1"/>
  <c r="P54" i="3"/>
  <c r="T54" i="3" s="1"/>
  <c r="R70" i="3"/>
  <c r="U70" i="3" s="1"/>
  <c r="P70" i="3"/>
  <c r="T70" i="3" s="1"/>
  <c r="R86" i="3"/>
  <c r="U86" i="3" s="1"/>
  <c r="P86" i="3"/>
  <c r="T86" i="3" s="1"/>
  <c r="R102" i="3"/>
  <c r="U102" i="3" s="1"/>
  <c r="P102" i="3"/>
  <c r="T102" i="3" s="1"/>
  <c r="R118" i="3"/>
  <c r="U118" i="3" s="1"/>
  <c r="P118" i="3"/>
  <c r="T118" i="3" s="1"/>
  <c r="R3" i="3"/>
  <c r="U3" i="3" s="1"/>
  <c r="P3" i="3"/>
  <c r="T3" i="3" s="1"/>
  <c r="R19" i="3"/>
  <c r="U19" i="3" s="1"/>
  <c r="P19" i="3"/>
  <c r="T19" i="3" s="1"/>
  <c r="R35" i="3"/>
  <c r="U35" i="3" s="1"/>
  <c r="P35" i="3"/>
  <c r="T35" i="3" s="1"/>
  <c r="R51" i="3"/>
  <c r="U51" i="3" s="1"/>
  <c r="P51" i="3"/>
  <c r="T51" i="3" s="1"/>
  <c r="R67" i="3"/>
  <c r="U67" i="3" s="1"/>
  <c r="P67" i="3"/>
  <c r="T67" i="3" s="1"/>
  <c r="R83" i="3"/>
  <c r="U83" i="3" s="1"/>
  <c r="P83" i="3"/>
  <c r="T83" i="3" s="1"/>
  <c r="R99" i="3"/>
  <c r="U99" i="3" s="1"/>
  <c r="P99" i="3"/>
  <c r="T99" i="3" s="1"/>
  <c r="R115" i="3"/>
  <c r="U115" i="3" s="1"/>
  <c r="P115" i="3"/>
  <c r="T115" i="3" s="1"/>
  <c r="R131" i="3"/>
  <c r="U131" i="3" s="1"/>
  <c r="P131" i="3"/>
  <c r="T131" i="3" s="1"/>
  <c r="R16" i="3"/>
  <c r="U16" i="3" s="1"/>
  <c r="P16" i="3"/>
  <c r="T16" i="3" s="1"/>
  <c r="R32" i="3"/>
  <c r="U32" i="3" s="1"/>
  <c r="P32" i="3"/>
  <c r="T32" i="3" s="1"/>
  <c r="R48" i="3"/>
  <c r="U48" i="3" s="1"/>
  <c r="P48" i="3"/>
  <c r="T48" i="3" s="1"/>
  <c r="R64" i="3"/>
  <c r="U64" i="3" s="1"/>
  <c r="P64" i="3"/>
  <c r="T64" i="3" s="1"/>
  <c r="P80" i="3"/>
  <c r="T80" i="3" s="1"/>
  <c r="R80" i="3"/>
  <c r="U80" i="3" s="1"/>
  <c r="R96" i="3"/>
  <c r="U96" i="3" s="1"/>
  <c r="P96" i="3"/>
  <c r="T96" i="3" s="1"/>
  <c r="R112" i="3"/>
  <c r="U112" i="3" s="1"/>
  <c r="P112" i="3"/>
  <c r="T112" i="3" s="1"/>
  <c r="R128" i="3"/>
  <c r="U128" i="3" s="1"/>
  <c r="P128" i="3"/>
  <c r="T128" i="3" s="1"/>
  <c r="S32" i="3"/>
  <c r="S48" i="3"/>
  <c r="S64" i="3"/>
  <c r="S80" i="3"/>
  <c r="S96" i="3"/>
  <c r="S128" i="3"/>
  <c r="P9" i="3"/>
  <c r="T9" i="3" s="1"/>
  <c r="R9" i="3"/>
  <c r="U9" i="3" s="1"/>
  <c r="P25" i="3"/>
  <c r="T25" i="3" s="1"/>
  <c r="R25" i="3"/>
  <c r="U25" i="3" s="1"/>
  <c r="R41" i="3"/>
  <c r="U41" i="3" s="1"/>
  <c r="P41" i="3"/>
  <c r="T41" i="3" s="1"/>
  <c r="R57" i="3"/>
  <c r="P57" i="3"/>
  <c r="T57" i="3" s="1"/>
  <c r="R73" i="3"/>
  <c r="P73" i="3"/>
  <c r="T73" i="3" s="1"/>
  <c r="R89" i="3"/>
  <c r="P89" i="3"/>
  <c r="T89" i="3" s="1"/>
  <c r="R105" i="3"/>
  <c r="P105" i="3"/>
  <c r="T105" i="3" s="1"/>
  <c r="R121" i="3"/>
  <c r="U121" i="3" s="1"/>
  <c r="P121" i="3"/>
  <c r="T121" i="3" s="1"/>
  <c r="R10" i="3"/>
  <c r="U10" i="3" s="1"/>
  <c r="P10" i="3"/>
  <c r="T10" i="3" s="1"/>
  <c r="R26" i="3"/>
  <c r="U26" i="3" s="1"/>
  <c r="P26" i="3"/>
  <c r="T26" i="3" s="1"/>
  <c r="R42" i="3"/>
  <c r="U42" i="3" s="1"/>
  <c r="P42" i="3"/>
  <c r="T42" i="3" s="1"/>
  <c r="R58" i="3"/>
  <c r="U58" i="3" s="1"/>
  <c r="P58" i="3"/>
  <c r="T58" i="3" s="1"/>
  <c r="R74" i="3"/>
  <c r="U74" i="3" s="1"/>
  <c r="P74" i="3"/>
  <c r="T74" i="3" s="1"/>
  <c r="R90" i="3"/>
  <c r="U90" i="3" s="1"/>
  <c r="P90" i="3"/>
  <c r="T90" i="3" s="1"/>
  <c r="R106" i="3"/>
  <c r="U106" i="3" s="1"/>
  <c r="P106" i="3"/>
  <c r="T106" i="3" s="1"/>
  <c r="R122" i="3"/>
  <c r="U122" i="3" s="1"/>
  <c r="P122" i="3"/>
  <c r="T122" i="3" s="1"/>
  <c r="R7" i="3"/>
  <c r="U7" i="3" s="1"/>
  <c r="P7" i="3"/>
  <c r="T7" i="3" s="1"/>
  <c r="R23" i="3"/>
  <c r="U23" i="3" s="1"/>
  <c r="P23" i="3"/>
  <c r="T23" i="3" s="1"/>
  <c r="R39" i="3"/>
  <c r="U39" i="3" s="1"/>
  <c r="P39" i="3"/>
  <c r="T39" i="3" s="1"/>
  <c r="R55" i="3"/>
  <c r="U55" i="3" s="1"/>
  <c r="P55" i="3"/>
  <c r="T55" i="3" s="1"/>
  <c r="R71" i="3"/>
  <c r="U71" i="3" s="1"/>
  <c r="P71" i="3"/>
  <c r="T71" i="3" s="1"/>
  <c r="R87" i="3"/>
  <c r="U87" i="3" s="1"/>
  <c r="P87" i="3"/>
  <c r="T87" i="3" s="1"/>
  <c r="R103" i="3"/>
  <c r="U103" i="3" s="1"/>
  <c r="P103" i="3"/>
  <c r="T103" i="3" s="1"/>
  <c r="R119" i="3"/>
  <c r="U119" i="3" s="1"/>
  <c r="P119" i="3"/>
  <c r="T119" i="3" s="1"/>
  <c r="P4" i="3"/>
  <c r="T4" i="3" s="1"/>
  <c r="R4" i="3"/>
  <c r="U4" i="3" s="1"/>
  <c r="R20" i="3"/>
  <c r="U20" i="3" s="1"/>
  <c r="P20" i="3"/>
  <c r="T20" i="3" s="1"/>
  <c r="P36" i="3"/>
  <c r="T36" i="3" s="1"/>
  <c r="R36" i="3"/>
  <c r="U36" i="3" s="1"/>
  <c r="P52" i="3"/>
  <c r="T52" i="3" s="1"/>
  <c r="R52" i="3"/>
  <c r="U52" i="3" s="1"/>
  <c r="P68" i="3"/>
  <c r="T68" i="3" s="1"/>
  <c r="R68" i="3"/>
  <c r="U68" i="3" s="1"/>
  <c r="R84" i="3"/>
  <c r="U84" i="3" s="1"/>
  <c r="P84" i="3"/>
  <c r="T84" i="3" s="1"/>
  <c r="R100" i="3"/>
  <c r="U100" i="3" s="1"/>
  <c r="P100" i="3"/>
  <c r="T100" i="3" s="1"/>
  <c r="R116" i="3"/>
  <c r="U116" i="3" s="1"/>
  <c r="P116" i="3"/>
  <c r="T116" i="3" s="1"/>
  <c r="R2" i="3"/>
  <c r="U2" i="3" s="1"/>
  <c r="P2" i="3"/>
  <c r="T2" i="3" s="1"/>
  <c r="R13" i="3"/>
  <c r="U13" i="3" s="1"/>
  <c r="P13" i="3"/>
  <c r="T13" i="3" s="1"/>
  <c r="R29" i="3"/>
  <c r="U29" i="3" s="1"/>
  <c r="P29" i="3"/>
  <c r="T29" i="3" s="1"/>
  <c r="R45" i="3"/>
  <c r="U45" i="3" s="1"/>
  <c r="P45" i="3"/>
  <c r="T45" i="3" s="1"/>
  <c r="R61" i="3"/>
  <c r="P61" i="3"/>
  <c r="T61" i="3" s="1"/>
  <c r="R77" i="3"/>
  <c r="U77" i="3" s="1"/>
  <c r="P77" i="3"/>
  <c r="T77" i="3" s="1"/>
  <c r="R93" i="3"/>
  <c r="U93" i="3" s="1"/>
  <c r="P93" i="3"/>
  <c r="T93" i="3" s="1"/>
  <c r="R109" i="3"/>
  <c r="U109" i="3" s="1"/>
  <c r="P109" i="3"/>
  <c r="T109" i="3" s="1"/>
  <c r="R125" i="3"/>
  <c r="P125" i="3"/>
  <c r="T125" i="3" s="1"/>
  <c r="R14" i="3"/>
  <c r="U14" i="3" s="1"/>
  <c r="P14" i="3"/>
  <c r="T14" i="3" s="1"/>
  <c r="R30" i="3"/>
  <c r="P30" i="3"/>
  <c r="T30" i="3" s="1"/>
  <c r="R46" i="3"/>
  <c r="U46" i="3" s="1"/>
  <c r="P46" i="3"/>
  <c r="T46" i="3" s="1"/>
  <c r="R62" i="3"/>
  <c r="U62" i="3" s="1"/>
  <c r="P62" i="3"/>
  <c r="T62" i="3" s="1"/>
  <c r="R78" i="3"/>
  <c r="U78" i="3" s="1"/>
  <c r="P78" i="3"/>
  <c r="T78" i="3" s="1"/>
  <c r="R94" i="3"/>
  <c r="U94" i="3" s="1"/>
  <c r="P94" i="3"/>
  <c r="T94" i="3" s="1"/>
  <c r="R110" i="3"/>
  <c r="U110" i="3" s="1"/>
  <c r="P110" i="3"/>
  <c r="T110" i="3" s="1"/>
  <c r="R126" i="3"/>
  <c r="U126" i="3" s="1"/>
  <c r="P126" i="3"/>
  <c r="T126" i="3" s="1"/>
  <c r="R11" i="3"/>
  <c r="P11" i="3"/>
  <c r="T11" i="3" s="1"/>
  <c r="R27" i="3"/>
  <c r="U27" i="3" s="1"/>
  <c r="P27" i="3"/>
  <c r="T27" i="3" s="1"/>
  <c r="R43" i="3"/>
  <c r="U43" i="3" s="1"/>
  <c r="P43" i="3"/>
  <c r="T43" i="3" s="1"/>
  <c r="R59" i="3"/>
  <c r="U59" i="3" s="1"/>
  <c r="P59" i="3"/>
  <c r="T59" i="3" s="1"/>
  <c r="R75" i="3"/>
  <c r="P75" i="3"/>
  <c r="T75" i="3" s="1"/>
  <c r="R91" i="3"/>
  <c r="U91" i="3" s="1"/>
  <c r="P91" i="3"/>
  <c r="T91" i="3" s="1"/>
  <c r="R107" i="3"/>
  <c r="U107" i="3" s="1"/>
  <c r="P107" i="3"/>
  <c r="T107" i="3" s="1"/>
  <c r="R123" i="3"/>
  <c r="U123" i="3" s="1"/>
  <c r="P123" i="3"/>
  <c r="T123" i="3" s="1"/>
  <c r="P8" i="3"/>
  <c r="T8" i="3" s="1"/>
  <c r="R8" i="3"/>
  <c r="U8" i="3" s="1"/>
  <c r="P24" i="3"/>
  <c r="T24" i="3" s="1"/>
  <c r="R24" i="3"/>
  <c r="U24" i="3" s="1"/>
  <c r="P40" i="3"/>
  <c r="T40" i="3" s="1"/>
  <c r="R40" i="3"/>
  <c r="U40" i="3" s="1"/>
  <c r="R56" i="3"/>
  <c r="U56" i="3" s="1"/>
  <c r="P56" i="3"/>
  <c r="T56" i="3" s="1"/>
  <c r="P72" i="3"/>
  <c r="T72" i="3" s="1"/>
  <c r="R72" i="3"/>
  <c r="U72" i="3" s="1"/>
  <c r="R88" i="3"/>
  <c r="U88" i="3" s="1"/>
  <c r="P88" i="3"/>
  <c r="T88" i="3" s="1"/>
  <c r="R104" i="3"/>
  <c r="U104" i="3" s="1"/>
  <c r="P104" i="3"/>
  <c r="T104" i="3" s="1"/>
  <c r="R120" i="3"/>
  <c r="U120" i="3" s="1"/>
  <c r="P120" i="3"/>
  <c r="T120" i="3" s="1"/>
  <c r="S8" i="3"/>
  <c r="S24" i="3"/>
  <c r="S40" i="3"/>
  <c r="S56" i="3"/>
  <c r="S72" i="3"/>
  <c r="S88" i="3"/>
  <c r="S104" i="3"/>
  <c r="S120" i="3"/>
  <c r="K12" i="3"/>
  <c r="K28" i="3"/>
  <c r="K44" i="3"/>
  <c r="K60" i="3"/>
  <c r="K76" i="3"/>
  <c r="K92" i="3"/>
  <c r="K108" i="3"/>
  <c r="K124" i="3"/>
  <c r="K16" i="3"/>
  <c r="K4" i="3"/>
  <c r="K20" i="3"/>
  <c r="K36" i="3"/>
  <c r="K52" i="3"/>
  <c r="K68" i="3"/>
  <c r="K84" i="3"/>
  <c r="K100" i="3"/>
  <c r="K116" i="3"/>
  <c r="K2" i="3"/>
  <c r="U61" i="3" l="1"/>
  <c r="U11" i="3"/>
  <c r="U89" i="3"/>
  <c r="U57" i="3"/>
  <c r="U75" i="3"/>
  <c r="U30" i="3"/>
  <c r="U125" i="3"/>
  <c r="U105" i="3"/>
  <c r="U73" i="3"/>
</calcChain>
</file>

<file path=xl/sharedStrings.xml><?xml version="1.0" encoding="utf-8"?>
<sst xmlns="http://schemas.openxmlformats.org/spreadsheetml/2006/main" count="1519" uniqueCount="708">
  <si>
    <t>SYMBOL</t>
  </si>
  <si>
    <t>TIMESTAMP</t>
  </si>
  <si>
    <t>QUOTE_TIMESTAMP</t>
  </si>
  <si>
    <t>SEQ_NUM</t>
  </si>
  <si>
    <t>BID_TIMESTAMP</t>
  </si>
  <si>
    <t>BID_PRICE</t>
  </si>
  <si>
    <t>BID_SIZE</t>
  </si>
  <si>
    <t>BID_EXCHANGE</t>
  </si>
  <si>
    <t>ASK_TIMESTAMP</t>
  </si>
  <si>
    <t>ASK_PRICE</t>
  </si>
  <si>
    <t>ASK_SIZE</t>
  </si>
  <si>
    <t>ASK_EXCHANGE</t>
  </si>
  <si>
    <t>BID_VOL</t>
  </si>
  <si>
    <t>MID_VOL</t>
  </si>
  <si>
    <t>ASK_VOL</t>
  </si>
  <si>
    <t>DELTA</t>
  </si>
  <si>
    <t>EST_DELTA</t>
  </si>
  <si>
    <t>GAMMA</t>
  </si>
  <si>
    <t>VEGA</t>
  </si>
  <si>
    <t>THETA</t>
  </si>
  <si>
    <t>RHO</t>
  </si>
  <si>
    <t>UPRICE_BID</t>
  </si>
  <si>
    <t>UPRICE_ASK</t>
  </si>
  <si>
    <t>FWD_PRICE</t>
  </si>
  <si>
    <t>BORROW</t>
  </si>
  <si>
    <t>RESERVED_1</t>
  </si>
  <si>
    <t>RESERVED_2</t>
  </si>
  <si>
    <t>TSLA  170120C00180000</t>
  </si>
  <si>
    <t>2016-07-19 16:00:00.000 000000</t>
  </si>
  <si>
    <t>2016-07-19 15:59:52.594 465000</t>
  </si>
  <si>
    <t>2016-07-19 15:15:08.964 000000</t>
  </si>
  <si>
    <t>C</t>
  </si>
  <si>
    <t>2016-07-19 15:15:02.197 000000</t>
  </si>
  <si>
    <t>TSLA  170120C00185000</t>
  </si>
  <si>
    <t>2016-07-19 15:59:52.593 994000</t>
  </si>
  <si>
    <t>2016-07-19 15:43:48.019 000000</t>
  </si>
  <si>
    <t>TSLA  170120C00190000</t>
  </si>
  <si>
    <t>2016-07-19 15:59:52.594 321000</t>
  </si>
  <si>
    <t>2016-07-19 15:56:13.541 000000</t>
  </si>
  <si>
    <t>B</t>
  </si>
  <si>
    <t>2016-07-19 15:57:11.949 000000</t>
  </si>
  <si>
    <t>TSLA  170120C00195000</t>
  </si>
  <si>
    <t>2016-07-19 15:59:52.594 355000</t>
  </si>
  <si>
    <t>2016-07-19 15:12:41.954 000000</t>
  </si>
  <si>
    <t>2016-07-19 15:17:59.262 000000</t>
  </si>
  <si>
    <t>TSLA  170120C00200000</t>
  </si>
  <si>
    <t>2016-07-19 15:56:03.994 000000</t>
  </si>
  <si>
    <t>2016-07-19 15:56:19.143 000000</t>
  </si>
  <si>
    <t>TSLA  170120C00210000</t>
  </si>
  <si>
    <t>2016-07-19 15:57:08.309 015000</t>
  </si>
  <si>
    <t>2016-07-19 15:43:18.924 000000</t>
  </si>
  <si>
    <t>TSLA  170120C00220000</t>
  </si>
  <si>
    <t>2016-07-19 15:59:38.660 812000</t>
  </si>
  <si>
    <t>2016-07-19 15:53:01.409 000000</t>
  </si>
  <si>
    <t>Q</t>
  </si>
  <si>
    <t>TSLA  170120C00230000</t>
  </si>
  <si>
    <t>2016-07-19 15:59:38.660 821000</t>
  </si>
  <si>
    <t>2016-07-19 15:40:59.312 000000</t>
  </si>
  <si>
    <t>X</t>
  </si>
  <si>
    <t>2016-07-19 15:39:59.034 000000</t>
  </si>
  <si>
    <t>TSLA  170120C00240000</t>
  </si>
  <si>
    <t>2016-07-19 15:57:08.308 885000</t>
  </si>
  <si>
    <t>2016-07-19 15:43:03.556 000000</t>
  </si>
  <si>
    <t>Z</t>
  </si>
  <si>
    <t>2016-07-19 15:43:03.507 000000</t>
  </si>
  <si>
    <t>TSLA  170120C00250000</t>
  </si>
  <si>
    <t>2016-07-19 15:54:39.902 800000</t>
  </si>
  <si>
    <t>2016-07-19 15:52:38.571 000000</t>
  </si>
  <si>
    <t>2016-07-19 15:52:38.570 000000</t>
  </si>
  <si>
    <t>TSLA  170120C00260000</t>
  </si>
  <si>
    <t>2016-07-19 15:59:38.660 831000</t>
  </si>
  <si>
    <t>2016-07-19 15:46:21.614 000000</t>
  </si>
  <si>
    <t>N</t>
  </si>
  <si>
    <t>TSLA  170120C00270000</t>
  </si>
  <si>
    <t>2016-07-19 15:59:55.743 452000</t>
  </si>
  <si>
    <t>2016-07-19 15:59:55.363 000000</t>
  </si>
  <si>
    <t>2016-07-19 15:59:55.385 000000</t>
  </si>
  <si>
    <t>TSLA  170120C00280000</t>
  </si>
  <si>
    <t>2016-07-19 15:54:39.902 750000</t>
  </si>
  <si>
    <t>2016-07-19 15:26:25.354 000000</t>
  </si>
  <si>
    <t>TSLA  170120C00290000</t>
  </si>
  <si>
    <t>2016-07-19 15:59:32.115 866000</t>
  </si>
  <si>
    <t>2016-07-19 15:59:30.148 000000</t>
  </si>
  <si>
    <t>2016-07-19 15:59:31.878 000000</t>
  </si>
  <si>
    <t>T</t>
  </si>
  <si>
    <t>TSLA  170120C00300000</t>
  </si>
  <si>
    <t>2016-07-19 15:52:15.387 500000</t>
  </si>
  <si>
    <t>2016-07-19 15:52:15.224 000000</t>
  </si>
  <si>
    <t>A</t>
  </si>
  <si>
    <t>2016-07-19 15:51:52.917 000000</t>
  </si>
  <si>
    <t>TSLA  170120C00310000</t>
  </si>
  <si>
    <t>2016-07-19 15:54:39.902 993000</t>
  </si>
  <si>
    <t>2016-07-19 15:51:48.973 000000</t>
  </si>
  <si>
    <t>2016-07-19 15:51:49.052 000000</t>
  </si>
  <si>
    <t>TSLA  170120C00320000</t>
  </si>
  <si>
    <t>2016-07-19 15:54:39.903 121000</t>
  </si>
  <si>
    <t>2016-07-19 15:51:48.966 000000</t>
  </si>
  <si>
    <t>TSLA  170120C00330000</t>
  </si>
  <si>
    <t>2016-07-19 15:54:39.903 191000</t>
  </si>
  <si>
    <t>2016-07-19 15:51:48.977 000000</t>
  </si>
  <si>
    <t>TSLA  170120C00340000</t>
  </si>
  <si>
    <t>2016-07-19 15:52:05.049 493000</t>
  </si>
  <si>
    <t>2016-07-19 15:51:49.033 000000</t>
  </si>
  <si>
    <t>TSLA  170120P00180000</t>
  </si>
  <si>
    <t>2016-07-19 15:59:53.720 418000</t>
  </si>
  <si>
    <t>2016-07-19 15:59:53.472 000000</t>
  </si>
  <si>
    <t>2016-07-19 15:59:51.914 000000</t>
  </si>
  <si>
    <t>TSLA  170120P00185000</t>
  </si>
  <si>
    <t>2016-07-19 15:59:52.594 042000</t>
  </si>
  <si>
    <t>2016-07-19 15:59:52.377 000000</t>
  </si>
  <si>
    <t>2016-07-19 15:59:51.922 000000</t>
  </si>
  <si>
    <t>TSLA  170120P00190000</t>
  </si>
  <si>
    <t>2016-07-19 15:55:32.821 083000</t>
  </si>
  <si>
    <t>2016-07-19 14:28:09.522 000000</t>
  </si>
  <si>
    <t>2016-07-19 14:28:09.523 000000</t>
  </si>
  <si>
    <t>TSLA  170120P00195000</t>
  </si>
  <si>
    <t>2016-07-19 15:55:32.821 129000</t>
  </si>
  <si>
    <t>2016-07-19 15:41:49.603 000000</t>
  </si>
  <si>
    <t>TSLA  170120P00200000</t>
  </si>
  <si>
    <t>2016-07-19 15:55:32.821 865000</t>
  </si>
  <si>
    <t>2016-07-19 15:12:04.974 000000</t>
  </si>
  <si>
    <t>2016-07-19 15:12:04.997 000000</t>
  </si>
  <si>
    <t>I</t>
  </si>
  <si>
    <t>TSLA  170120P00210000</t>
  </si>
  <si>
    <t>2016-07-19 15:54:48.722 000000</t>
  </si>
  <si>
    <t>2016-07-19 15:54:49.013 000000</t>
  </si>
  <si>
    <t>TSLA  170120P00220000</t>
  </si>
  <si>
    <t>2016-07-19 15:43:59.654 000000</t>
  </si>
  <si>
    <t>2016-07-19 15:45:02.980 000000</t>
  </si>
  <si>
    <t>TSLA  170120P00230000</t>
  </si>
  <si>
    <t>2016-07-19 15:59:52.479 000000</t>
  </si>
  <si>
    <t>2016-07-19 15:59:51.936 000000</t>
  </si>
  <si>
    <t>TSLA  170120P00240000</t>
  </si>
  <si>
    <t>2016-07-19 15:59:55.743 492000</t>
  </si>
  <si>
    <t>2016-07-19 15:59:55.370 000000</t>
  </si>
  <si>
    <t>M</t>
  </si>
  <si>
    <t>2016-07-19 15:59:55.249 000000</t>
  </si>
  <si>
    <t>TSLA  170120P00250000</t>
  </si>
  <si>
    <t>2016-07-19 15:59:44.021 000000</t>
  </si>
  <si>
    <t>2016-07-19 15:59:55.345 000000</t>
  </si>
  <si>
    <t>TSLA  170120P00260000</t>
  </si>
  <si>
    <t>2016-07-19 15:59:52.593 939000</t>
  </si>
  <si>
    <t>2016-07-19 15:46:06.220 000000</t>
  </si>
  <si>
    <t>2016-07-19 15:46:06.211 000000</t>
  </si>
  <si>
    <t>TSLA  170120P00270000</t>
  </si>
  <si>
    <t>2016-07-19 15:51:56.097 000000</t>
  </si>
  <si>
    <t>2016-07-19 15:51:51.130 000000</t>
  </si>
  <si>
    <t>TSLA  170120P00280000</t>
  </si>
  <si>
    <t>2016-07-19 15:59:52.594 367000</t>
  </si>
  <si>
    <t>TSLA  170120P00290000</t>
  </si>
  <si>
    <t>2016-07-19 15:59:52.593 893000</t>
  </si>
  <si>
    <t>2016-07-19 15:51:56.098 000000</t>
  </si>
  <si>
    <t>2016-07-19 15:50:28.690 000000</t>
  </si>
  <si>
    <t>TSLA  170120P00300000</t>
  </si>
  <si>
    <t>2016-07-19 15:52:12.522 000000</t>
  </si>
  <si>
    <t>2016-07-19 15:52:12.997 000000</t>
  </si>
  <si>
    <t>TSLA  170120P00310000</t>
  </si>
  <si>
    <t>2016-07-19 15:59:52.594 181000</t>
  </si>
  <si>
    <t>2016-07-19 15:48:50.625 000000</t>
  </si>
  <si>
    <t>TSLA  170120P00320000</t>
  </si>
  <si>
    <t>2016-07-19 15:46:48.326 000000</t>
  </si>
  <si>
    <t>2016-07-19 15:43:33.678 000000</t>
  </si>
  <si>
    <t>TSLA  170120P00330000</t>
  </si>
  <si>
    <t>2016-07-19 15:59:52.594 309000</t>
  </si>
  <si>
    <t>2016-07-19 15:43:36.179 000000</t>
  </si>
  <si>
    <t>TSLA  170120P00340000</t>
  </si>
  <si>
    <t>2016-07-19 15:51:46.699 000000</t>
  </si>
  <si>
    <t>2016-07-19 15:50:24.743 000000</t>
  </si>
  <si>
    <t>TSLA  170120C00050000</t>
  </si>
  <si>
    <t>2016-07-19 15:59:16.952 000000</t>
  </si>
  <si>
    <t>2016-07-19 15:59:16.964 000000</t>
  </si>
  <si>
    <t>TSLA  170120C00055000</t>
  </si>
  <si>
    <t>2016-07-19 15:59:15.662 000000</t>
  </si>
  <si>
    <t>2016-07-19 15:59:15.686 000000</t>
  </si>
  <si>
    <t>TSLA  170120C00110000</t>
  </si>
  <si>
    <t>2016-07-19 15:57:18.818 000000</t>
  </si>
  <si>
    <t>2016-07-19 15:59:15.709 000000</t>
  </si>
  <si>
    <t>TSLA  170120C00115000</t>
  </si>
  <si>
    <t>2016-07-19 15:38:25.899 000000</t>
  </si>
  <si>
    <t>2016-07-19 15:38:02.221 000000</t>
  </si>
  <si>
    <t>TSLA  170120C00120000</t>
  </si>
  <si>
    <t>2016-07-19 15:59:15.688 000000</t>
  </si>
  <si>
    <t>W</t>
  </si>
  <si>
    <t>2016-07-19 15:59:15.687 000000</t>
  </si>
  <si>
    <t>TSLA  170120C00125000</t>
  </si>
  <si>
    <t>2016-07-19 15:57:48.982 000000</t>
  </si>
  <si>
    <t>TSLA  170120C00130000</t>
  </si>
  <si>
    <t>2016-07-19 15:59:52.594 129000</t>
  </si>
  <si>
    <t>2016-07-19 15:59:47.444 000000</t>
  </si>
  <si>
    <t>TSLA  170120C00135000</t>
  </si>
  <si>
    <t>2016-07-19 15:59:16.395 000000</t>
  </si>
  <si>
    <t>TSLA  170120C00140000</t>
  </si>
  <si>
    <t>2016-07-19 15:10:41.846 000000</t>
  </si>
  <si>
    <t>2016-07-19 15:10:40.197 000000</t>
  </si>
  <si>
    <t>TSLA  170120C00145000</t>
  </si>
  <si>
    <t>2016-07-19 15:11:57.540 000000</t>
  </si>
  <si>
    <t>2016-07-19 15:11:55.785 000000</t>
  </si>
  <si>
    <t>TSLA  170120C00150000</t>
  </si>
  <si>
    <t>2016-07-19 15:59:15.685 000000</t>
  </si>
  <si>
    <t>H</t>
  </si>
  <si>
    <t>2016-07-19 15:57:41.962 000000</t>
  </si>
  <si>
    <t>TSLA  170120C00155000</t>
  </si>
  <si>
    <t>2016-07-19 15:59:16.968 000000</t>
  </si>
  <si>
    <t>2016-07-19 15:59:16.966 000000</t>
  </si>
  <si>
    <t>TSLA  170120C00160000</t>
  </si>
  <si>
    <t>2016-07-19 15:39:38.021 000000</t>
  </si>
  <si>
    <t>2016-07-19 15:37:13.144 000000</t>
  </si>
  <si>
    <t>TSLA  170120C00165000</t>
  </si>
  <si>
    <t>2016-07-19 15:59:30.450 000000</t>
  </si>
  <si>
    <t>2016-07-19 15:59:44.169 000000</t>
  </si>
  <si>
    <t>TSLA  170120C00170000</t>
  </si>
  <si>
    <t>2016-07-19 15:39:38.017 000000</t>
  </si>
  <si>
    <t>2016-07-19 15:38:18.579 000000</t>
  </si>
  <si>
    <t>TSLA  170120C00175000</t>
  </si>
  <si>
    <t>2016-07-19 14:28:11.703 000000</t>
  </si>
  <si>
    <t>2016-07-19 14:28:11.681 000000</t>
  </si>
  <si>
    <t>TSLA  170120C00350000</t>
  </si>
  <si>
    <t>2016-07-19 15:55:32.821 494000</t>
  </si>
  <si>
    <t>2016-07-19 15:48:53.007 000000</t>
  </si>
  <si>
    <t>2016-07-19 15:48:53.008 000000</t>
  </si>
  <si>
    <t>TSLA  170120C00360000</t>
  </si>
  <si>
    <t>2016-07-19 15:53:01.266 612000</t>
  </si>
  <si>
    <t>2016-07-19 15:53:01.222 000000</t>
  </si>
  <si>
    <t>2016-07-19 15:52:35.654 000000</t>
  </si>
  <si>
    <t>TSLA  170120C00370000</t>
  </si>
  <si>
    <t>2016-07-19 15:55:32.821 264000</t>
  </si>
  <si>
    <t>2016-07-19 09:30:01.747 000000</t>
  </si>
  <si>
    <t>TSLA  170120C00380000</t>
  </si>
  <si>
    <t>2016-07-19 09:30:01.337 000000</t>
  </si>
  <si>
    <t>2016-07-19 09:30:01.710 000000</t>
  </si>
  <si>
    <t>TSLA  170120C00060000</t>
  </si>
  <si>
    <t>2016-07-19 15:59:52.594 418000</t>
  </si>
  <si>
    <t>2016-07-19 15:59:21.171 000000</t>
  </si>
  <si>
    <t>2016-07-19 15:59:21.158 000000</t>
  </si>
  <si>
    <t>TSLA  170120C00065000</t>
  </si>
  <si>
    <t>2016-07-19 15:59:52.594 089000</t>
  </si>
  <si>
    <t>2016-07-19 15:59:16.355 000000</t>
  </si>
  <si>
    <t>2016-07-19 15:59:16.351 000000</t>
  </si>
  <si>
    <t>TSLA  170120C00070000</t>
  </si>
  <si>
    <t>2016-07-19 15:59:18.643 000000</t>
  </si>
  <si>
    <t>TSLA  170120C00075000</t>
  </si>
  <si>
    <t>2016-07-19 15:59:15.728 000000</t>
  </si>
  <si>
    <t>TSLA  170120C00080000</t>
  </si>
  <si>
    <t>2016-07-19 15:59:15.692 000000</t>
  </si>
  <si>
    <t>2016-07-19 15:59:15.730 000000</t>
  </si>
  <si>
    <t>TSLA  170120C00085000</t>
  </si>
  <si>
    <t>2016-07-19 15:59:16.932 000000</t>
  </si>
  <si>
    <t>2016-07-19 15:59:15.828 000000</t>
  </si>
  <si>
    <t>TSLA  170120C00090000</t>
  </si>
  <si>
    <t>2016-07-19 15:59:19.342 000000</t>
  </si>
  <si>
    <t>TSLA  170120C00095000</t>
  </si>
  <si>
    <t>TSLA  170120C00100000</t>
  </si>
  <si>
    <t>2016-07-19 14:29:02.244 000000</t>
  </si>
  <si>
    <t>2016-07-19 14:29:02.754 000000</t>
  </si>
  <si>
    <t>TSLA  170120C00105000</t>
  </si>
  <si>
    <t>2016-07-19 15:59:15.660 000000</t>
  </si>
  <si>
    <t>TSLA  170120P00050000</t>
  </si>
  <si>
    <t>2016-07-19 15:55:32.821 959000</t>
  </si>
  <si>
    <t>2016-07-19 11:28:53.080 000000</t>
  </si>
  <si>
    <t>2016-07-19 11:38:16.416 000000</t>
  </si>
  <si>
    <t>TSLA  170120P00055000</t>
  </si>
  <si>
    <t>2016-07-19 15:55:32.821 592000</t>
  </si>
  <si>
    <t>2016-07-19 11:03:10.392 000000</t>
  </si>
  <si>
    <t>2016-07-19 11:03:21.518 000000</t>
  </si>
  <si>
    <t>TSLA  170120P00110000</t>
  </si>
  <si>
    <t>2016-07-19 15:55:32.821 773000</t>
  </si>
  <si>
    <t>2016-07-19 13:55:09.988 000000</t>
  </si>
  <si>
    <t>2016-07-19 13:55:26.324 000000</t>
  </si>
  <si>
    <t>TSLA  170120P00115000</t>
  </si>
  <si>
    <t>2016-07-19 15:54:39.902 601000</t>
  </si>
  <si>
    <t>2016-07-19 13:47:03.331 000000</t>
  </si>
  <si>
    <t>TSLA  170120P00120000</t>
  </si>
  <si>
    <t>2016-07-19 15:54:39.902 558000</t>
  </si>
  <si>
    <t>2016-07-19 13:55:26.233 000000</t>
  </si>
  <si>
    <t>TSLA  170120P00125000</t>
  </si>
  <si>
    <t>2016-07-19 15:55:32.821 408000</t>
  </si>
  <si>
    <t>2016-07-19 15:48:36.599 000000</t>
  </si>
  <si>
    <t>2016-07-19 15:48:36.149 000000</t>
  </si>
  <si>
    <t>TSLA  170120P00130000</t>
  </si>
  <si>
    <t>2016-07-19 15:38:21.574 000000</t>
  </si>
  <si>
    <t>2016-07-19 15:38:21.578 000000</t>
  </si>
  <si>
    <t>TSLA  170120P00135000</t>
  </si>
  <si>
    <t>2016-07-19 15:48:35.987 000000</t>
  </si>
  <si>
    <t>2016-07-19 15:48:35.986 000000</t>
  </si>
  <si>
    <t>TSLA  170120P00140000</t>
  </si>
  <si>
    <t>2016-07-19 15:55:32.821 819000</t>
  </si>
  <si>
    <t>2016-07-19 15:48:35.975 000000</t>
  </si>
  <si>
    <t>2016-07-19 15:48:35.592 000000</t>
  </si>
  <si>
    <t>TSLA  170120P00145000</t>
  </si>
  <si>
    <t>2016-07-19 15:54:39.902 697000</t>
  </si>
  <si>
    <t>2016-07-19 15:34:30.020 000000</t>
  </si>
  <si>
    <t>2016-07-19 15:37:55.994 000000</t>
  </si>
  <si>
    <t>TSLA  170120P00150000</t>
  </si>
  <si>
    <t>2016-07-19 15:48:35.974 000000</t>
  </si>
  <si>
    <t>2016-07-19 15:48:35.597 000000</t>
  </si>
  <si>
    <t>TSLA  170120P00155000</t>
  </si>
  <si>
    <t>2016-07-19 15:54:39.902 547000</t>
  </si>
  <si>
    <t>2016-07-19 15:38:22.579 000000</t>
  </si>
  <si>
    <t>2016-07-19 15:38:10.451 000000</t>
  </si>
  <si>
    <t>TSLA  170120P00160000</t>
  </si>
  <si>
    <t>2016-07-19 15:45:05.805 000000</t>
  </si>
  <si>
    <t>2016-07-19 15:45:05.923 000000</t>
  </si>
  <si>
    <t>TSLA  170120P00165000</t>
  </si>
  <si>
    <t>2016-07-19 15:55:32.821 912000</t>
  </si>
  <si>
    <t>2016-07-19 15:49:05.343 000000</t>
  </si>
  <si>
    <t>TSLA  170120P00170000</t>
  </si>
  <si>
    <t>2016-07-19 15:59:38.660 719000</t>
  </si>
  <si>
    <t>2016-07-19 15:47:29.811 000000</t>
  </si>
  <si>
    <t>TSLA  170120P00175000</t>
  </si>
  <si>
    <t>2016-07-19 15:59:38.660 784000</t>
  </si>
  <si>
    <t>2016-07-19 15:43:40.328 000000</t>
  </si>
  <si>
    <t>2016-07-19 15:43:38.538 000000</t>
  </si>
  <si>
    <t>TSLA  170120P00350000</t>
  </si>
  <si>
    <t>2016-07-19 15:46:28.995 000000</t>
  </si>
  <si>
    <t>TSLA  170120P00360000</t>
  </si>
  <si>
    <t>2016-07-19 15:46:45.953 000000</t>
  </si>
  <si>
    <t>2016-07-19 15:46:36.836 000000</t>
  </si>
  <si>
    <t>TSLA  170120P00370000</t>
  </si>
  <si>
    <t>TSLA  170120P00380000</t>
  </si>
  <si>
    <t>2016-07-19 15:52:09.047 000000</t>
  </si>
  <si>
    <t>TSLA  170120P00060000</t>
  </si>
  <si>
    <t>2016-07-19 15:55:32.821 360000</t>
  </si>
  <si>
    <t>2016-07-19 13:47:57.715 000000</t>
  </si>
  <si>
    <t>2016-07-19 13:48:02.423 000000</t>
  </si>
  <si>
    <t>TSLA  170120P00065000</t>
  </si>
  <si>
    <t>2016-07-19 14:47:07.679 000000</t>
  </si>
  <si>
    <t>2016-07-19 14:47:07.644 000000</t>
  </si>
  <si>
    <t>TSLA  170120P00070000</t>
  </si>
  <si>
    <t>2016-07-19 13:58:30.284 000000</t>
  </si>
  <si>
    <t>2016-07-19 13:58:30.251 000000</t>
  </si>
  <si>
    <t>TSLA  170120P00075000</t>
  </si>
  <si>
    <t>2016-07-19 13:54:54.452 000000</t>
  </si>
  <si>
    <t>TSLA  170120P00080000</t>
  </si>
  <si>
    <t>2016-07-19 15:55:32.821 312000</t>
  </si>
  <si>
    <t>2016-07-19 14:46:59.127 000000</t>
  </si>
  <si>
    <t>TSLA  170120P00085000</t>
  </si>
  <si>
    <t>2016-07-19 15:12:54.636 000000</t>
  </si>
  <si>
    <t>2016-07-19 15:12:45.730 000000</t>
  </si>
  <si>
    <t>TSLA  170120P00090000</t>
  </si>
  <si>
    <t>2016-07-19 15:55:32.821 174000</t>
  </si>
  <si>
    <t>2016-07-19 15:22:45.445 000000</t>
  </si>
  <si>
    <t>2016-07-19 15:22:45.447 000000</t>
  </si>
  <si>
    <t>TSLA  170120P00095000</t>
  </si>
  <si>
    <t>2016-07-19 15:55:32.821 543000</t>
  </si>
  <si>
    <t>2016-07-19 13:55:22.475 000000</t>
  </si>
  <si>
    <t>TSLA  170120P00100000</t>
  </si>
  <si>
    <t>2016-07-19 15:46:21.629 000000</t>
  </si>
  <si>
    <t>2016-07-19 15:40:32.328 000000</t>
  </si>
  <si>
    <t>TSLA  170120P00105000</t>
  </si>
  <si>
    <t>2016-07-19 13:55:19.785 000000</t>
  </si>
  <si>
    <t>2016-07-19 13:55:26.232 000000</t>
  </si>
  <si>
    <t>TSLA  170120C00420000</t>
  </si>
  <si>
    <t>2016-07-19 09:30:00.734 000000</t>
  </si>
  <si>
    <t>TSLA  170120C00430000</t>
  </si>
  <si>
    <t>2016-07-19 15:55:32.821 637000</t>
  </si>
  <si>
    <t>2016-07-19 09:30:01.750 000000</t>
  </si>
  <si>
    <t>TSLA  170120C00440000</t>
  </si>
  <si>
    <t>TSLA  170120C00450000</t>
  </si>
  <si>
    <t>2016-07-19 09:30:00.444 000000</t>
  </si>
  <si>
    <t>TSLA  170120C00460000</t>
  </si>
  <si>
    <t>2016-07-19 15:59:38.660 743000</t>
  </si>
  <si>
    <t>2016-07-19 13:46:38.846 000000</t>
  </si>
  <si>
    <t>J</t>
  </si>
  <si>
    <t>2016-07-19 15:41:23.190 000000</t>
  </si>
  <si>
    <t>TSLA  170120C00470000</t>
  </si>
  <si>
    <t>2016-07-19 11:30:03.727 000000</t>
  </si>
  <si>
    <t>2016-07-19 11:36:39.421 000000</t>
  </si>
  <si>
    <t>TSLA  170120C00480000</t>
  </si>
  <si>
    <t>2016-07-19 11:36:55.313 000000</t>
  </si>
  <si>
    <t>TSLA  170120C00490000</t>
  </si>
  <si>
    <t>2016-07-19 15:55:32.820 987000</t>
  </si>
  <si>
    <t>2016-07-19 11:37:05.322 000000</t>
  </si>
  <si>
    <t>TSLA  170120C00390000</t>
  </si>
  <si>
    <t>2016-07-19 15:55:32.821 037000</t>
  </si>
  <si>
    <t>2016-07-19 11:38:49.781 000000</t>
  </si>
  <si>
    <t>2016-07-19 11:40:21.390 000000</t>
  </si>
  <si>
    <t>TSLA  170120C00400000</t>
  </si>
  <si>
    <t>2016-07-19 09:30:01.749 000000</t>
  </si>
  <si>
    <t>TSLA  170120C00410000</t>
  </si>
  <si>
    <t>2016-07-19 09:30:01.341 000000</t>
  </si>
  <si>
    <t>TSLA  170120P00420000</t>
  </si>
  <si>
    <t>2016-07-19 15:46:21.650 000000</t>
  </si>
  <si>
    <t>2016-07-19 15:46:09.912 000000</t>
  </si>
  <si>
    <t>TSLA  170120P00430000</t>
  </si>
  <si>
    <t>2016-07-19 15:51:56.159 000000</t>
  </si>
  <si>
    <t>TSLA  170120P00440000</t>
  </si>
  <si>
    <t>2016-07-19 15:46:21.681 000000</t>
  </si>
  <si>
    <t>2016-07-19 15:46:06.968 000000</t>
  </si>
  <si>
    <t>TSLA  170120P00450000</t>
  </si>
  <si>
    <t>2016-07-19 15:49:06.192 000000</t>
  </si>
  <si>
    <t>2016-07-19 15:48:39.188 000000</t>
  </si>
  <si>
    <t>TSLA  170120P00460000</t>
  </si>
  <si>
    <t>2016-07-19 15:50:24.742 000000</t>
  </si>
  <si>
    <t>TSLA  170120P00470000</t>
  </si>
  <si>
    <t>2016-07-19 15:46:12.154 000000</t>
  </si>
  <si>
    <t>2016-07-19 15:43:33.677 000000</t>
  </si>
  <si>
    <t>TSLA  170120P00480000</t>
  </si>
  <si>
    <t>2016-07-19 15:49:17.983 000000</t>
  </si>
  <si>
    <t>2016-07-19 15:48:35.587 000000</t>
  </si>
  <si>
    <t>TSLA  170120P00490000</t>
  </si>
  <si>
    <t>2016-07-19 15:46:15.165 000000</t>
  </si>
  <si>
    <t>TSLA  170120P00390000</t>
  </si>
  <si>
    <t>2016-07-19 15:48:35.977 000000</t>
  </si>
  <si>
    <t>TSLA  170120P00400000</t>
  </si>
  <si>
    <t>TSLA  170120P00410000</t>
  </si>
  <si>
    <t>2016-07-19 15:41:52.551 000000</t>
  </si>
  <si>
    <t>TSLA  170120C00040000</t>
  </si>
  <si>
    <t>2016-07-19 15:59:17.397 000000</t>
  </si>
  <si>
    <t>TSLA  170120C00045000</t>
  </si>
  <si>
    <t>TSLA  170120C00025000</t>
  </si>
  <si>
    <t>2016-07-19 15:59:20.225 000000</t>
  </si>
  <si>
    <t>TSLA  170120C00030000</t>
  </si>
  <si>
    <t>2016-07-19 15:59:52.594 552000</t>
  </si>
  <si>
    <t>2016-07-19 15:59:16.971 000000</t>
  </si>
  <si>
    <t>2016-07-19 15:59:17.005 000000</t>
  </si>
  <si>
    <t>TSLA  170120C00035000</t>
  </si>
  <si>
    <t>2016-07-19 15:48:25.292 000000</t>
  </si>
  <si>
    <t>2016-07-19 15:59:16.965 000000</t>
  </si>
  <si>
    <t>TSLA  170120P00040000</t>
  </si>
  <si>
    <t>2016-07-19 12:49:27.628 000000</t>
  </si>
  <si>
    <t>2016-07-19 13:08:00.787 000000</t>
  </si>
  <si>
    <t>TSLA  170120P00045000</t>
  </si>
  <si>
    <t>2016-07-19 11:00:53.250 000000</t>
  </si>
  <si>
    <t>TSLA  170120P00025000</t>
  </si>
  <si>
    <t>2016-07-19 09:40:20.537 000000</t>
  </si>
  <si>
    <t>2016-07-19 09:40:20.596 000000</t>
  </si>
  <si>
    <t>TSLA  170120P00030000</t>
  </si>
  <si>
    <t>2016-07-19 13:52:19.441 000000</t>
  </si>
  <si>
    <t>2016-07-19 13:55:06.781 000000</t>
  </si>
  <si>
    <t>TSLA  170120P00035000</t>
  </si>
  <si>
    <t>2016-07-19 15:55:32.821 728000</t>
  </si>
  <si>
    <t>2016-07-19 10:59:45.658 000000</t>
  </si>
  <si>
    <t>2016-07-19 11:15:20.741 000000</t>
  </si>
  <si>
    <t>Value Date</t>
  </si>
  <si>
    <t>Horizon Date</t>
  </si>
  <si>
    <t>Option Type</t>
  </si>
  <si>
    <t>Option Expiration</t>
  </si>
  <si>
    <t>Exercise</t>
  </si>
  <si>
    <t>Strike</t>
  </si>
  <si>
    <t>Spot</t>
  </si>
  <si>
    <t>Volatility</t>
  </si>
  <si>
    <t>Option Premium</t>
  </si>
  <si>
    <t>Tree Size</t>
  </si>
  <si>
    <t>Greeks</t>
  </si>
  <si>
    <t>Model Type</t>
  </si>
  <si>
    <t>Adjust Vol</t>
  </si>
  <si>
    <t>discount curve</t>
  </si>
  <si>
    <t>borrow curve</t>
  </si>
  <si>
    <t>NaN</t>
  </si>
  <si>
    <t>optType</t>
  </si>
  <si>
    <t>stockPrice</t>
  </si>
  <si>
    <t>strikePrice</t>
  </si>
  <si>
    <t>div</t>
  </si>
  <si>
    <t>todayDate</t>
  </si>
  <si>
    <t>borrowRate1</t>
  </si>
  <si>
    <t>borrowRate2</t>
  </si>
  <si>
    <t>borrowRate3</t>
  </si>
  <si>
    <t>expDate</t>
  </si>
  <si>
    <t>borrowCost</t>
  </si>
  <si>
    <t>ticker</t>
  </si>
  <si>
    <t>ts</t>
  </si>
  <si>
    <t>zeroRate</t>
  </si>
  <si>
    <t>b</t>
  </si>
  <si>
    <t>TSLA</t>
  </si>
  <si>
    <t>divMap</t>
  </si>
  <si>
    <t>amt</t>
  </si>
  <si>
    <t>vol</t>
  </si>
  <si>
    <t>E</t>
  </si>
  <si>
    <t>optPrice_Euro</t>
  </si>
  <si>
    <t>optPrice_Am</t>
  </si>
  <si>
    <t>matchCode</t>
  </si>
  <si>
    <t>ownCode</t>
  </si>
  <si>
    <t>oppsitePrice_Euro</t>
  </si>
  <si>
    <t>C-P_Euro</t>
  </si>
  <si>
    <t>oppsite_Am</t>
  </si>
  <si>
    <t>C-P_Am</t>
  </si>
  <si>
    <t>S-Ke^rT</t>
  </si>
  <si>
    <t>TSLA valuation parameters</t>
  </si>
  <si>
    <t>AAPL valuation parameters</t>
  </si>
  <si>
    <t>AAPL  171117C00090000</t>
  </si>
  <si>
    <t>2017-05-08 16:00:00.000 000000</t>
  </si>
  <si>
    <t>2017-05-08 15:59:50.975 442000</t>
  </si>
  <si>
    <t>2017-05-08 15:59:50.816 000000</t>
  </si>
  <si>
    <t>AAPL  171117C00095000</t>
  </si>
  <si>
    <t>2017-05-08 15:59:51.389 305000</t>
  </si>
  <si>
    <t>2017-05-08 15:59:51.011 000000</t>
  </si>
  <si>
    <t>AAPL  171117C00100000</t>
  </si>
  <si>
    <t>2017-05-08 15:59:50.588 679000</t>
  </si>
  <si>
    <t>2017-05-08 15:59:50.230 000000</t>
  </si>
  <si>
    <t>AAPL  171117C00105000</t>
  </si>
  <si>
    <t>2017-05-08 15:59:43.222 851000</t>
  </si>
  <si>
    <t>2017-05-08 15:44:14.907 000000</t>
  </si>
  <si>
    <t>2017-05-08 15:44:18.010 000000</t>
  </si>
  <si>
    <t>AAPL  171117C00110000</t>
  </si>
  <si>
    <t>2017-05-08 15:59:56.250 902000</t>
  </si>
  <si>
    <t>2017-05-08 15:59:55.691 000000</t>
  </si>
  <si>
    <t>2017-05-08 15:59:52.333 000000</t>
  </si>
  <si>
    <t>AAPL  171117C00115000</t>
  </si>
  <si>
    <t>2017-05-08 15:59:50.878 000000</t>
  </si>
  <si>
    <t>2017-05-08 15:59:50.870 000000</t>
  </si>
  <si>
    <t>AAPL  171117C00120000</t>
  </si>
  <si>
    <t>2017-05-08 15:59:43.222 342000</t>
  </si>
  <si>
    <t>2017-05-08 15:55:56.526 000000</t>
  </si>
  <si>
    <t>2017-05-08 15:55:55.654 000000</t>
  </si>
  <si>
    <t>AAPL  171117C00125000</t>
  </si>
  <si>
    <t>2017-05-08 15:59:43.222 047000</t>
  </si>
  <si>
    <t>2017-05-08 15:53:06.196 000000</t>
  </si>
  <si>
    <t>2017-05-08 15:52:50.010 000000</t>
  </si>
  <si>
    <t>AAPL  171117C00130000</t>
  </si>
  <si>
    <t>2017-05-08 15:59:52.292 521000</t>
  </si>
  <si>
    <t>2017-05-08 15:59:52.154 000000</t>
  </si>
  <si>
    <t>2017-05-08 15:59:50.521 000000</t>
  </si>
  <si>
    <t>AAPL  171117C00135000</t>
  </si>
  <si>
    <t>2017-05-08 15:59:55.654 000000</t>
  </si>
  <si>
    <t>2017-05-08 15:59:55.602 000000</t>
  </si>
  <si>
    <t>AAPL  171117C00140000</t>
  </si>
  <si>
    <t>2017-05-08 15:59:44.725 767000</t>
  </si>
  <si>
    <t>2017-05-08 15:59:44.617 000000</t>
  </si>
  <si>
    <t>2017-05-08 15:59:44.597 000000</t>
  </si>
  <si>
    <t>AAPL  171117C00145000</t>
  </si>
  <si>
    <t>2017-05-08 15:59:57.580 109000</t>
  </si>
  <si>
    <t>2017-05-08 15:59:57.203 000000</t>
  </si>
  <si>
    <t>2017-05-08 15:59:56.782 000000</t>
  </si>
  <si>
    <t>AAPL  171117C00150000</t>
  </si>
  <si>
    <t>2017-05-08 15:59:48.304 554000</t>
  </si>
  <si>
    <t>2017-05-08 15:59:48.159 000000</t>
  </si>
  <si>
    <t>2017-05-08 15:59:46.508 000000</t>
  </si>
  <si>
    <t>AAPL  171117C00155000</t>
  </si>
  <si>
    <t>2017-05-08 15:59:56.756 751000</t>
  </si>
  <si>
    <t>2017-05-08 15:59:56.591 000000</t>
  </si>
  <si>
    <t>2017-05-08 15:59:56.659 000000</t>
  </si>
  <si>
    <t>AAPL  171117C00160000</t>
  </si>
  <si>
    <t>2017-05-08 15:59:55.845 000000</t>
  </si>
  <si>
    <t>2017-05-08 15:59:55.853 000000</t>
  </si>
  <si>
    <t>AAPL  171117C00050000</t>
  </si>
  <si>
    <t>2017-05-08 15:59:51.389 363000</t>
  </si>
  <si>
    <t>AAPL  171117C00055000</t>
  </si>
  <si>
    <t>2017-05-08 15:59:51.892 000000</t>
  </si>
  <si>
    <t>AAPL  171117C00060000</t>
  </si>
  <si>
    <t>2017-05-08 15:59:52.292 526000</t>
  </si>
  <si>
    <t>AAPL  171117C00065000</t>
  </si>
  <si>
    <t>2017-05-08 15:59:50.144 141000</t>
  </si>
  <si>
    <t>2017-05-08 15:59:49.788 000000</t>
  </si>
  <si>
    <t>AAPL  171117C00070000</t>
  </si>
  <si>
    <t>AAPL  171117C00075000</t>
  </si>
  <si>
    <t>AAPL  171117C00080000</t>
  </si>
  <si>
    <t>AAPL  171117C00085000</t>
  </si>
  <si>
    <t>2017-05-08 15:59:51.389 293000</t>
  </si>
  <si>
    <t>AAPL  171117P00090000</t>
  </si>
  <si>
    <t>2017-05-08 15:59:33.746 039000</t>
  </si>
  <si>
    <t>2017-05-08 15:59:31.366 000000</t>
  </si>
  <si>
    <t>2017-05-08 15:59:33.649 000000</t>
  </si>
  <si>
    <t>AAPL  171117P00095000</t>
  </si>
  <si>
    <t>2017-05-08 15:55:34.082 870000</t>
  </si>
  <si>
    <t>2017-05-08 13:00:41.611 000000</t>
  </si>
  <si>
    <t>2017-05-08 13:00:29.444 000000</t>
  </si>
  <si>
    <t>AAPL  171117P00100000</t>
  </si>
  <si>
    <t>2017-05-08 14:20:41.003 000000</t>
  </si>
  <si>
    <t>2017-05-08 14:20:36.130 000000</t>
  </si>
  <si>
    <t>AAPL  171117P00105000</t>
  </si>
  <si>
    <t>2017-05-08 15:55:34.082 980000</t>
  </si>
  <si>
    <t>2017-05-08 14:31:17.734 000000</t>
  </si>
  <si>
    <t>2017-05-08 14:31:01.082 000000</t>
  </si>
  <si>
    <t>AAPL  171117P00110000</t>
  </si>
  <si>
    <t>2017-05-08 15:59:55.222 415000</t>
  </si>
  <si>
    <t>2017-05-08 15:59:55.102 000000</t>
  </si>
  <si>
    <t>AAPL  171117P00115000</t>
  </si>
  <si>
    <t>2017-05-08 15:59:00.903 124000</t>
  </si>
  <si>
    <t>2017-05-08 15:59:00.781 000000</t>
  </si>
  <si>
    <t>2017-05-08 15:58:45.626 000000</t>
  </si>
  <si>
    <t>AAPL  171117P00120000</t>
  </si>
  <si>
    <t>2017-05-08 15:58:32.115 594000</t>
  </si>
  <si>
    <t>2017-05-08 15:58:32.040 000000</t>
  </si>
  <si>
    <t>AAPL  171117P00125000</t>
  </si>
  <si>
    <t>2017-05-08 15:59:39.985 753000</t>
  </si>
  <si>
    <t>2017-05-08 15:59:39.718 000000</t>
  </si>
  <si>
    <t>2017-05-08 15:59:39.715 000000</t>
  </si>
  <si>
    <t>AAPL  171117P00130000</t>
  </si>
  <si>
    <t>2017-05-08 15:59:46.537 096000</t>
  </si>
  <si>
    <t>2017-05-08 15:59:46.438 000000</t>
  </si>
  <si>
    <t>2017-05-08 15:59:46.208 000000</t>
  </si>
  <si>
    <t>AAPL  171117P00135000</t>
  </si>
  <si>
    <t>2017-05-08 15:59:51.855 273000</t>
  </si>
  <si>
    <t>2017-05-08 15:59:51.665 000000</t>
  </si>
  <si>
    <t>2017-05-08 15:59:50.556 000000</t>
  </si>
  <si>
    <t>AAPL  171117P00140000</t>
  </si>
  <si>
    <t>2017-05-08 15:52:16.094 923000</t>
  </si>
  <si>
    <t>2017-05-08 15:52:14.612 000000</t>
  </si>
  <si>
    <t>2017-05-08 15:52:15.929 000000</t>
  </si>
  <si>
    <t>AAPL  171117P00145000</t>
  </si>
  <si>
    <t>2017-05-08 15:59:43.579 307000</t>
  </si>
  <si>
    <t>2017-05-08 15:59:43.226 000000</t>
  </si>
  <si>
    <t>2017-05-08 15:59:43.003 000000</t>
  </si>
  <si>
    <t>AAPL  171117P00150000</t>
  </si>
  <si>
    <t>2017-05-08 15:59:59.169 969000</t>
  </si>
  <si>
    <t>2017-05-08 15:59:58.934 000000</t>
  </si>
  <si>
    <t>2017-05-08 15:59:58.937 000000</t>
  </si>
  <si>
    <t>AAPL  171117P00155000</t>
  </si>
  <si>
    <t>2017-05-08 15:59:56.552 000000</t>
  </si>
  <si>
    <t>2017-05-08 15:59:56.448 000000</t>
  </si>
  <si>
    <t>AAPL  171117P00160000</t>
  </si>
  <si>
    <t>2017-05-08 15:59:52.055 000000</t>
  </si>
  <si>
    <t>2017-05-08 15:59:50.506 000000</t>
  </si>
  <si>
    <t>AAPL  171117P00050000</t>
  </si>
  <si>
    <t>2017-05-08 15:57:46.292 324000</t>
  </si>
  <si>
    <t>2017-05-08 15:57:46.156 000000</t>
  </si>
  <si>
    <t>2017-05-08 15:57:46.158 000000</t>
  </si>
  <si>
    <t>AAPL  171117P00055000</t>
  </si>
  <si>
    <t>2017-05-08 15:57:46.157 810000</t>
  </si>
  <si>
    <t>2017-05-08 15:57:46.040 000000</t>
  </si>
  <si>
    <t>2017-05-08 15:57:46.074 000000</t>
  </si>
  <si>
    <t>AAPL  171117P00060000</t>
  </si>
  <si>
    <t>2017-05-08 15:55:34.082 895000</t>
  </si>
  <si>
    <t>2017-05-08 09:30:01.091 000000</t>
  </si>
  <si>
    <t>P</t>
  </si>
  <si>
    <t>2017-05-08 09:30:02.116 000000</t>
  </si>
  <si>
    <t>AAPL  171117P00065000</t>
  </si>
  <si>
    <t>2017-05-08 15:55:34.082 916000</t>
  </si>
  <si>
    <t>2017-05-08 09:30:06.106 000000</t>
  </si>
  <si>
    <t>2017-05-08 09:30:08.883 000000</t>
  </si>
  <si>
    <t>AAPL  171117P00070000</t>
  </si>
  <si>
    <t>2017-05-08 15:55:34.082 966000</t>
  </si>
  <si>
    <t>2017-05-08 09:42:02.470 000000</t>
  </si>
  <si>
    <t>2017-05-08 09:40:21.689 000000</t>
  </si>
  <si>
    <t>AAPL  171117P00075000</t>
  </si>
  <si>
    <t>2017-05-08 15:55:34.083 001000</t>
  </si>
  <si>
    <t>2017-05-08 12:35:06.029 000000</t>
  </si>
  <si>
    <t>2017-05-08 12:35:06.046 000000</t>
  </si>
  <si>
    <t>AAPL  171117P00080000</t>
  </si>
  <si>
    <t>2017-05-08 15:55:34.082 991000</t>
  </si>
  <si>
    <t>2017-05-08 15:46:31.889 000000</t>
  </si>
  <si>
    <t>2017-05-08 15:46:31.639 000000</t>
  </si>
  <si>
    <t>AAPL  171117P00085000</t>
  </si>
  <si>
    <t>2017-05-08 15:55:34.082 882000</t>
  </si>
  <si>
    <t>2017-05-08 12:59:43.279 000000</t>
  </si>
  <si>
    <t>2017-05-08 12:59:43.216 000000</t>
  </si>
  <si>
    <t>AAPL  171117C00097500</t>
  </si>
  <si>
    <t>AAPL  171117C00047500</t>
  </si>
  <si>
    <t>AAPL  171117C00092500</t>
  </si>
  <si>
    <t>AAPL  171117P00097500</t>
  </si>
  <si>
    <t>2017-05-08 15:59:06.679 093000</t>
  </si>
  <si>
    <t>2017-05-08 15:59:06.529 000000</t>
  </si>
  <si>
    <t>2017-05-08 15:59:06.571 000000</t>
  </si>
  <si>
    <t>AAPL  171117P00047500</t>
  </si>
  <si>
    <t>2017-05-08 13:47:06.825 000000</t>
  </si>
  <si>
    <t>2017-05-08 13:47:07.548 000000</t>
  </si>
  <si>
    <t>AAPL  171117P00092500</t>
  </si>
  <si>
    <t>2017-05-08 12:31:51.866 000000</t>
  </si>
  <si>
    <t>2017-05-08 12:32:05.365 000000</t>
  </si>
  <si>
    <t>AAPL  171117C00165000</t>
  </si>
  <si>
    <t>2017-05-08 15:59:50.517 000000</t>
  </si>
  <si>
    <t>2017-05-08 15:59:50.687 000000</t>
  </si>
  <si>
    <t>AAPL  171117P00165000</t>
  </si>
  <si>
    <t>2017-05-08 15:59:59.169 915000</t>
  </si>
  <si>
    <t>2017-05-08 15:59:59.019 000000</t>
  </si>
  <si>
    <t>2017-05-08 15:59:58.337 000000</t>
  </si>
  <si>
    <t>AAPL  171117C00170000</t>
  </si>
  <si>
    <t>2017-05-08 15:59:55.625 273000</t>
  </si>
  <si>
    <t>2017-05-08 15:59:55.517 000000</t>
  </si>
  <si>
    <t>2017-05-08 15:59:55.525 000000</t>
  </si>
  <si>
    <t>AAPL  171117P00170000</t>
  </si>
  <si>
    <t>2017-05-08 15:59:43.222 631000</t>
  </si>
  <si>
    <t>2017-05-08 15:56:09.513 000000</t>
  </si>
  <si>
    <t>2017-05-08 15:56:12.664 000000</t>
  </si>
  <si>
    <t>AAPL  171117C00175000</t>
  </si>
  <si>
    <t>2017-05-08 15:59:43.222 131000</t>
  </si>
  <si>
    <t>2017-05-08 15:59:29.905 000000</t>
  </si>
  <si>
    <t>2017-05-08 15:59:29.902 000000</t>
  </si>
  <si>
    <t>AAPL  171117P00175000</t>
  </si>
  <si>
    <t>2017-05-08 15:59:43.222 215000</t>
  </si>
  <si>
    <t>2017-05-08 15:53:49.325 000000</t>
  </si>
  <si>
    <t>2017-05-08 15:53:49.307 000000</t>
  </si>
  <si>
    <t>AAPL  171117C00180000</t>
  </si>
  <si>
    <t>2017-05-08 15:55:21.335 000000</t>
  </si>
  <si>
    <t>AAPL  171117P00180000</t>
  </si>
  <si>
    <t>2017-05-08 15:53:24.054 000000</t>
  </si>
  <si>
    <t>2017-05-08 15:53:25.142 000000</t>
  </si>
  <si>
    <t>AAPL  171117C00185000</t>
  </si>
  <si>
    <t>2017-05-08 15:59:56.756 763000</t>
  </si>
  <si>
    <t>2017-05-08 15:59:55.964 000000</t>
  </si>
  <si>
    <t>2017-05-08 15:59:56.387 000000</t>
  </si>
  <si>
    <t>AAPL  171117P00185000</t>
  </si>
  <si>
    <t>2017-05-08 15:59:54.066 617000</t>
  </si>
  <si>
    <t>2017-05-08 15:59:52.801 000000</t>
  </si>
  <si>
    <t>2017-05-08 15:59:53.741 000000</t>
  </si>
  <si>
    <t>AAPL  171117C00190000</t>
  </si>
  <si>
    <t>2017-05-08 15:59:55.222 108000</t>
  </si>
  <si>
    <t>2017-05-08 15:59:54.302 000000</t>
  </si>
  <si>
    <t>2017-05-08 15:59:55.098 000000</t>
  </si>
  <si>
    <t>AAPL  171117P00190000</t>
  </si>
  <si>
    <t>2017-05-08 15:59:59.034 000000</t>
  </si>
  <si>
    <t>AAPL  171117C00195000</t>
  </si>
  <si>
    <t>2017-05-08 15:55:07.706 249000</t>
  </si>
  <si>
    <t>2017-05-08 15:55:06.293 000000</t>
  </si>
  <si>
    <t>2017-05-08 15:55:07.579 000000</t>
  </si>
  <si>
    <t>AAPL  171117C00200000</t>
  </si>
  <si>
    <t>2017-05-08 15:59:53.726 286000</t>
  </si>
  <si>
    <t>2017-05-08 15:59:53.611 000000</t>
  </si>
  <si>
    <t>2017-05-08 15:59:53.307 000000</t>
  </si>
  <si>
    <t>AAPL  171117P00195000</t>
  </si>
  <si>
    <t>2017-05-08 15:59:59.870 837000</t>
  </si>
  <si>
    <t>2017-05-08 15:59:59.450 000000</t>
  </si>
  <si>
    <t>AAPL  171117P00200000</t>
  </si>
  <si>
    <t>2017-05-08 15:59:51.731 000000</t>
  </si>
  <si>
    <t>borrow curve aapl</t>
  </si>
  <si>
    <t>divMap aapl</t>
  </si>
  <si>
    <t>discount curve aapl</t>
  </si>
  <si>
    <t>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</si>
</sst>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6323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11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14" fontId="0" fillId="0" borderId="0" xfId="0" applyNumberFormat="1"/>
    <xf numFmtId="0" fontId="16" fillId="0" borderId="10" xfId="0" applyFont="1" applyBorder="1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34" borderId="0" xfId="0" applyFill="1"/>
    <xf numFmtId="0" fontId="0" fillId="35" borderId="0" xfId="0" applyFill="1"/>
    <xf numFmtId="0" fontId="16" fillId="0" borderId="0" xfId="0" applyFont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70" fontId="16" fillId="33" borderId="10" xfId="0" applyNumberFormat="1" applyFont="1" applyFill="1" applyBorder="1" applyAlignment="1">
      <alignment horizontal="center" vertical="center"/>
    </xf>
    <xf numFmtId="0" fontId="0" fillId="0" borderId="0" xfId="0"/>
    <xf numFmtId="11" fontId="0" fillId="0" borderId="0" xfId="0" applyNumberFormat="1"/>
    <xf numFmtId="0" fontId="0" fillId="0" borderId="10" xfId="0" applyBorder="1" applyAlignment="1">
      <alignment horizontal="center" vertical="center"/>
    </xf>
    <xf numFmtId="14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0" xfId="0"/>
    <xf numFmtId="47" fontId="0" fillId="0" borderId="0" xfId="0" applyNumberFormat="1"/>
    <xf numFmtId="0" fontId="18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dIns/JG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jge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9"/>
  <sheetViews>
    <sheetView topLeftCell="F1" workbookViewId="0">
      <pane ySplit="1" topLeftCell="A137" activePane="bottomLeft" state="frozen"/>
      <selection pane="bottomLeft" activeCell="A170" sqref="A170:XFD171"/>
    </sheetView>
  </sheetViews>
  <sheetFormatPr defaultRowHeight="15" x14ac:dyDescent="0.25"/>
  <cols>
    <col min="1" max="1" width="21.5703125" bestFit="1" customWidth="1"/>
    <col min="2" max="3" width="28.5703125" bestFit="1" customWidth="1"/>
    <col min="4" max="4" width="9.85546875" bestFit="1" customWidth="1"/>
    <col min="5" max="5" width="28.5703125" bestFit="1" customWidth="1"/>
    <col min="6" max="6" width="10" bestFit="1" customWidth="1"/>
    <col min="7" max="7" width="8.5703125" bestFit="1" customWidth="1"/>
    <col min="8" max="8" width="14.7109375" bestFit="1" customWidth="1"/>
    <col min="9" max="9" width="28.5703125" bestFit="1" customWidth="1"/>
    <col min="10" max="10" width="10.42578125" bestFit="1" customWidth="1"/>
    <col min="11" max="11" width="9" bestFit="1" customWidth="1"/>
    <col min="12" max="12" width="15.140625" bestFit="1" customWidth="1"/>
    <col min="13" max="13" width="8.5703125" bestFit="1" customWidth="1"/>
    <col min="15" max="15" width="9" bestFit="1" customWidth="1"/>
    <col min="16" max="16" width="8.7109375" bestFit="1" customWidth="1"/>
    <col min="17" max="17" width="10.42578125" bestFit="1" customWidth="1"/>
    <col min="18" max="18" width="8.28515625" bestFit="1" customWidth="1"/>
    <col min="19" max="19" width="8" bestFit="1" customWidth="1"/>
    <col min="20" max="20" width="9" bestFit="1" customWidth="1"/>
    <col min="21" max="21" width="8.7109375" bestFit="1" customWidth="1"/>
    <col min="22" max="22" width="11.28515625" bestFit="1" customWidth="1"/>
    <col min="23" max="23" width="11.7109375" bestFit="1" customWidth="1"/>
    <col min="24" max="24" width="11.140625" bestFit="1" customWidth="1"/>
    <col min="25" max="25" width="9.7109375" bestFit="1" customWidth="1"/>
    <col min="26" max="27" width="11.85546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 t="s">
        <v>28</v>
      </c>
      <c r="C2" t="s">
        <v>29</v>
      </c>
      <c r="D2">
        <v>27786542</v>
      </c>
      <c r="E2" t="s">
        <v>30</v>
      </c>
      <c r="F2">
        <v>46.4</v>
      </c>
      <c r="G2">
        <v>34</v>
      </c>
      <c r="H2" t="s">
        <v>31</v>
      </c>
      <c r="I2" t="s">
        <v>32</v>
      </c>
      <c r="J2">
        <v>49.25</v>
      </c>
      <c r="K2">
        <v>126</v>
      </c>
      <c r="L2" t="s">
        <v>31</v>
      </c>
      <c r="M2">
        <v>0.41353000000000001</v>
      </c>
      <c r="N2">
        <v>0.46026</v>
      </c>
      <c r="O2">
        <v>0.49958999999999998</v>
      </c>
      <c r="P2">
        <v>0.82164999999999999</v>
      </c>
      <c r="Q2">
        <v>0.82164999999999999</v>
      </c>
      <c r="R2">
        <v>6.6100000000000004E-3</v>
      </c>
      <c r="S2">
        <v>0.33883999999999997</v>
      </c>
      <c r="T2">
        <v>-9.6839999999999996E-2</v>
      </c>
      <c r="U2">
        <v>0.21603</v>
      </c>
      <c r="V2">
        <v>225.25</v>
      </c>
      <c r="W2">
        <v>225.28</v>
      </c>
      <c r="X2">
        <v>208.39676</v>
      </c>
      <c r="Y2">
        <v>-16.86824</v>
      </c>
      <c r="Z2">
        <v>45.265000000000001</v>
      </c>
      <c r="AA2">
        <v>2.56</v>
      </c>
    </row>
    <row r="3" spans="1:27" x14ac:dyDescent="0.25">
      <c r="A3" t="s">
        <v>33</v>
      </c>
      <c r="B3" t="s">
        <v>28</v>
      </c>
      <c r="C3" t="s">
        <v>34</v>
      </c>
      <c r="D3">
        <v>27786490</v>
      </c>
      <c r="E3" t="s">
        <v>35</v>
      </c>
      <c r="F3">
        <v>42.5</v>
      </c>
      <c r="G3">
        <v>70</v>
      </c>
      <c r="H3" t="s">
        <v>31</v>
      </c>
      <c r="I3" t="s">
        <v>35</v>
      </c>
      <c r="J3">
        <v>45.05</v>
      </c>
      <c r="K3">
        <v>93</v>
      </c>
      <c r="L3" t="s">
        <v>31</v>
      </c>
      <c r="M3">
        <v>0.41583999999999999</v>
      </c>
      <c r="N3">
        <v>0.45077</v>
      </c>
      <c r="O3">
        <v>0.48265000000000002</v>
      </c>
      <c r="P3">
        <v>0.78749999999999998</v>
      </c>
      <c r="Q3">
        <v>0.78749999999999998</v>
      </c>
      <c r="R3">
        <v>6.8500000000000002E-3</v>
      </c>
      <c r="S3">
        <v>0.39539999999999997</v>
      </c>
      <c r="T3">
        <v>-9.6409999999999996E-2</v>
      </c>
      <c r="U3">
        <v>0.24761</v>
      </c>
      <c r="V3">
        <v>225.25</v>
      </c>
      <c r="W3">
        <v>225.28</v>
      </c>
      <c r="X3">
        <v>208.39676</v>
      </c>
      <c r="Y3">
        <v>-16.86824</v>
      </c>
      <c r="Z3">
        <v>40.265000000000001</v>
      </c>
      <c r="AA3">
        <v>3.51</v>
      </c>
    </row>
    <row r="4" spans="1:27" x14ac:dyDescent="0.25">
      <c r="A4" t="s">
        <v>36</v>
      </c>
      <c r="B4" t="s">
        <v>28</v>
      </c>
      <c r="C4" t="s">
        <v>37</v>
      </c>
      <c r="D4">
        <v>27786520</v>
      </c>
      <c r="E4" t="s">
        <v>38</v>
      </c>
      <c r="F4">
        <v>38.9</v>
      </c>
      <c r="G4">
        <v>1</v>
      </c>
      <c r="H4" t="s">
        <v>39</v>
      </c>
      <c r="I4" t="s">
        <v>40</v>
      </c>
      <c r="J4">
        <v>41.4</v>
      </c>
      <c r="K4">
        <v>5</v>
      </c>
      <c r="L4" t="s">
        <v>31</v>
      </c>
      <c r="M4">
        <v>0.41761999999999999</v>
      </c>
      <c r="N4">
        <v>0.44745000000000001</v>
      </c>
      <c r="O4">
        <v>0.47543999999999997</v>
      </c>
      <c r="P4">
        <v>0.74817999999999996</v>
      </c>
      <c r="Q4">
        <v>0.74817999999999996</v>
      </c>
      <c r="R4">
        <v>6.9199999999999999E-3</v>
      </c>
      <c r="S4">
        <v>0.44380999999999998</v>
      </c>
      <c r="T4">
        <v>-9.604E-2</v>
      </c>
      <c r="U4">
        <v>0.26984999999999998</v>
      </c>
      <c r="V4">
        <v>225.25</v>
      </c>
      <c r="W4">
        <v>225.28</v>
      </c>
      <c r="X4">
        <v>208.39676</v>
      </c>
      <c r="Y4">
        <v>-16.86824</v>
      </c>
      <c r="Z4">
        <v>35.265000000000001</v>
      </c>
      <c r="AA4">
        <v>4.8849999999999998</v>
      </c>
    </row>
    <row r="5" spans="1:27" x14ac:dyDescent="0.25">
      <c r="A5" t="s">
        <v>41</v>
      </c>
      <c r="B5" t="s">
        <v>28</v>
      </c>
      <c r="C5" t="s">
        <v>42</v>
      </c>
      <c r="D5">
        <v>27786524</v>
      </c>
      <c r="E5" t="s">
        <v>43</v>
      </c>
      <c r="F5">
        <v>35.25</v>
      </c>
      <c r="G5">
        <v>1</v>
      </c>
      <c r="H5" t="s">
        <v>39</v>
      </c>
      <c r="I5" t="s">
        <v>44</v>
      </c>
      <c r="J5">
        <v>37.9</v>
      </c>
      <c r="K5">
        <v>70</v>
      </c>
      <c r="L5" t="s">
        <v>31</v>
      </c>
      <c r="M5">
        <v>0.41195999999999999</v>
      </c>
      <c r="N5">
        <v>0.44058999999999998</v>
      </c>
      <c r="O5">
        <v>0.46801999999999999</v>
      </c>
      <c r="P5">
        <v>0.71079999999999999</v>
      </c>
      <c r="Q5">
        <v>0.71079999999999999</v>
      </c>
      <c r="R5">
        <v>7.0499999999999998E-3</v>
      </c>
      <c r="S5">
        <v>0.47653000000000001</v>
      </c>
      <c r="T5">
        <v>-9.486E-2</v>
      </c>
      <c r="U5">
        <v>0.26917000000000002</v>
      </c>
      <c r="V5">
        <v>225.25</v>
      </c>
      <c r="W5">
        <v>225.28</v>
      </c>
      <c r="X5">
        <v>208.39676</v>
      </c>
      <c r="Y5">
        <v>-16.86824</v>
      </c>
      <c r="Z5">
        <v>30.265000000000001</v>
      </c>
      <c r="AA5">
        <v>6.31</v>
      </c>
    </row>
    <row r="6" spans="1:27" x14ac:dyDescent="0.25">
      <c r="A6" t="s">
        <v>45</v>
      </c>
      <c r="B6" t="s">
        <v>28</v>
      </c>
      <c r="C6" t="s">
        <v>42</v>
      </c>
      <c r="D6">
        <v>27786523</v>
      </c>
      <c r="E6" t="s">
        <v>46</v>
      </c>
      <c r="F6">
        <v>31.85</v>
      </c>
      <c r="G6">
        <v>1</v>
      </c>
      <c r="H6" t="s">
        <v>39</v>
      </c>
      <c r="I6" t="s">
        <v>47</v>
      </c>
      <c r="J6">
        <v>34.75</v>
      </c>
      <c r="K6">
        <v>2</v>
      </c>
      <c r="L6" t="s">
        <v>31</v>
      </c>
      <c r="M6">
        <v>0.40711999999999998</v>
      </c>
      <c r="N6">
        <v>0.43592999999999998</v>
      </c>
      <c r="O6">
        <v>0.46423999999999999</v>
      </c>
      <c r="P6">
        <v>0.67266000000000004</v>
      </c>
      <c r="Q6">
        <v>0.67266000000000004</v>
      </c>
      <c r="R6">
        <v>7.1199999999999996E-3</v>
      </c>
      <c r="S6">
        <v>0.50555000000000005</v>
      </c>
      <c r="T6">
        <v>-9.3890000000000001E-2</v>
      </c>
      <c r="U6">
        <v>0.28553000000000001</v>
      </c>
      <c r="V6">
        <v>225.25</v>
      </c>
      <c r="W6">
        <v>225.28</v>
      </c>
      <c r="X6">
        <v>208.39676</v>
      </c>
      <c r="Y6">
        <v>-16.86824</v>
      </c>
      <c r="Z6">
        <v>25.265000000000001</v>
      </c>
      <c r="AA6">
        <v>8.0350000000000001</v>
      </c>
    </row>
    <row r="7" spans="1:27" x14ac:dyDescent="0.25">
      <c r="A7" t="s">
        <v>48</v>
      </c>
      <c r="B7" t="s">
        <v>28</v>
      </c>
      <c r="C7" t="s">
        <v>49</v>
      </c>
      <c r="D7">
        <v>27613085</v>
      </c>
      <c r="E7" t="s">
        <v>50</v>
      </c>
      <c r="F7">
        <v>26.4</v>
      </c>
      <c r="G7">
        <v>61</v>
      </c>
      <c r="H7" t="s">
        <v>31</v>
      </c>
      <c r="I7" t="s">
        <v>50</v>
      </c>
      <c r="J7">
        <v>28.45</v>
      </c>
      <c r="K7">
        <v>22</v>
      </c>
      <c r="L7" t="s">
        <v>31</v>
      </c>
      <c r="M7">
        <v>0.41021999999999997</v>
      </c>
      <c r="N7">
        <v>0.42854999999999999</v>
      </c>
      <c r="O7">
        <v>0.44680999999999998</v>
      </c>
      <c r="P7">
        <v>0.59584000000000004</v>
      </c>
      <c r="Q7">
        <v>0.59584000000000004</v>
      </c>
      <c r="R7">
        <v>7.1199999999999996E-3</v>
      </c>
      <c r="S7">
        <v>0.56081999999999999</v>
      </c>
      <c r="T7">
        <v>-9.0789999999999996E-2</v>
      </c>
      <c r="U7">
        <v>0.30180000000000001</v>
      </c>
      <c r="V7">
        <v>225.2</v>
      </c>
      <c r="W7">
        <v>225.22</v>
      </c>
      <c r="X7">
        <v>208.42098999999999</v>
      </c>
      <c r="Y7">
        <v>-16.789020000000001</v>
      </c>
      <c r="Z7">
        <v>15.21</v>
      </c>
      <c r="AA7">
        <v>12.215</v>
      </c>
    </row>
    <row r="8" spans="1:27" x14ac:dyDescent="0.25">
      <c r="A8" t="s">
        <v>51</v>
      </c>
      <c r="B8" t="s">
        <v>28</v>
      </c>
      <c r="C8" t="s">
        <v>52</v>
      </c>
      <c r="D8">
        <v>27751269</v>
      </c>
      <c r="E8" t="s">
        <v>53</v>
      </c>
      <c r="F8">
        <v>21.65</v>
      </c>
      <c r="G8">
        <v>51</v>
      </c>
      <c r="H8" t="s">
        <v>31</v>
      </c>
      <c r="I8" t="s">
        <v>53</v>
      </c>
      <c r="J8">
        <v>22.95</v>
      </c>
      <c r="K8">
        <v>5</v>
      </c>
      <c r="L8" t="s">
        <v>54</v>
      </c>
      <c r="M8">
        <v>0.40994000000000003</v>
      </c>
      <c r="N8">
        <v>0.42108000000000001</v>
      </c>
      <c r="O8">
        <v>0.43218000000000001</v>
      </c>
      <c r="P8">
        <v>0.52146000000000003</v>
      </c>
      <c r="Q8">
        <v>0.52146000000000003</v>
      </c>
      <c r="R8">
        <v>7.0200000000000002E-3</v>
      </c>
      <c r="S8">
        <v>0.58569000000000004</v>
      </c>
      <c r="T8">
        <v>-8.6470000000000005E-2</v>
      </c>
      <c r="U8">
        <v>0.29425000000000001</v>
      </c>
      <c r="V8">
        <v>225.19</v>
      </c>
      <c r="W8">
        <v>225.25998999999999</v>
      </c>
      <c r="X8">
        <v>208.35977</v>
      </c>
      <c r="Y8">
        <v>-16.86523</v>
      </c>
      <c r="Z8">
        <v>5.2249999999999996</v>
      </c>
      <c r="AA8">
        <v>17.074999999999999</v>
      </c>
    </row>
    <row r="9" spans="1:27" x14ac:dyDescent="0.25">
      <c r="A9" t="s">
        <v>55</v>
      </c>
      <c r="B9" t="s">
        <v>28</v>
      </c>
      <c r="C9" t="s">
        <v>56</v>
      </c>
      <c r="D9">
        <v>27751277</v>
      </c>
      <c r="E9" t="s">
        <v>57</v>
      </c>
      <c r="F9">
        <v>17.3</v>
      </c>
      <c r="G9">
        <v>1</v>
      </c>
      <c r="H9" t="s">
        <v>58</v>
      </c>
      <c r="I9" t="s">
        <v>59</v>
      </c>
      <c r="J9">
        <v>19.149999999999999</v>
      </c>
      <c r="K9">
        <v>117</v>
      </c>
      <c r="L9" t="s">
        <v>31</v>
      </c>
      <c r="M9">
        <v>0.40322000000000002</v>
      </c>
      <c r="N9">
        <v>0.41892000000000001</v>
      </c>
      <c r="O9">
        <v>0.43458000000000002</v>
      </c>
      <c r="P9">
        <v>0.45238</v>
      </c>
      <c r="Q9">
        <v>0.45238</v>
      </c>
      <c r="R9">
        <v>6.7099999999999998E-3</v>
      </c>
      <c r="S9">
        <v>0.59030000000000005</v>
      </c>
      <c r="T9">
        <v>-8.1850000000000006E-2</v>
      </c>
      <c r="U9">
        <v>0.28027000000000002</v>
      </c>
      <c r="V9">
        <v>225.19</v>
      </c>
      <c r="W9">
        <v>225.25998999999999</v>
      </c>
      <c r="X9">
        <v>208.35977</v>
      </c>
      <c r="Y9">
        <v>-16.86523</v>
      </c>
      <c r="Z9">
        <v>0</v>
      </c>
      <c r="AA9">
        <v>18.225000000000001</v>
      </c>
    </row>
    <row r="10" spans="1:27" x14ac:dyDescent="0.25">
      <c r="A10" t="s">
        <v>60</v>
      </c>
      <c r="B10" t="s">
        <v>28</v>
      </c>
      <c r="C10" t="s">
        <v>61</v>
      </c>
      <c r="D10">
        <v>27613072</v>
      </c>
      <c r="E10" t="s">
        <v>62</v>
      </c>
      <c r="F10">
        <v>13.65</v>
      </c>
      <c r="G10">
        <v>2</v>
      </c>
      <c r="H10" t="s">
        <v>63</v>
      </c>
      <c r="I10" t="s">
        <v>64</v>
      </c>
      <c r="J10">
        <v>15</v>
      </c>
      <c r="K10">
        <v>77</v>
      </c>
      <c r="L10" t="s">
        <v>31</v>
      </c>
      <c r="M10">
        <v>0.39662999999999998</v>
      </c>
      <c r="N10">
        <v>0.40838999999999998</v>
      </c>
      <c r="O10">
        <v>0.42009000000000002</v>
      </c>
      <c r="P10">
        <v>0.38514999999999999</v>
      </c>
      <c r="Q10">
        <v>0.38514999999999999</v>
      </c>
      <c r="R10">
        <v>6.4400000000000004E-3</v>
      </c>
      <c r="S10">
        <v>0.57691999999999999</v>
      </c>
      <c r="T10">
        <v>-7.4639999999999998E-2</v>
      </c>
      <c r="U10">
        <v>0.25818000000000002</v>
      </c>
      <c r="V10">
        <v>225.2</v>
      </c>
      <c r="W10">
        <v>225.22</v>
      </c>
      <c r="X10">
        <v>208.42098999999999</v>
      </c>
      <c r="Y10">
        <v>-16.789020000000001</v>
      </c>
      <c r="Z10">
        <v>0</v>
      </c>
      <c r="AA10">
        <v>14.324999999999999</v>
      </c>
    </row>
    <row r="11" spans="1:27" x14ac:dyDescent="0.25">
      <c r="A11" t="s">
        <v>65</v>
      </c>
      <c r="B11" t="s">
        <v>28</v>
      </c>
      <c r="C11" t="s">
        <v>66</v>
      </c>
      <c r="D11">
        <v>27458172</v>
      </c>
      <c r="E11" t="s">
        <v>67</v>
      </c>
      <c r="F11">
        <v>10.6</v>
      </c>
      <c r="G11">
        <v>30</v>
      </c>
      <c r="H11" t="s">
        <v>63</v>
      </c>
      <c r="I11" t="s">
        <v>68</v>
      </c>
      <c r="J11">
        <v>11.75</v>
      </c>
      <c r="K11">
        <v>20</v>
      </c>
      <c r="L11" t="s">
        <v>58</v>
      </c>
      <c r="M11">
        <v>0.38989000000000001</v>
      </c>
      <c r="N11">
        <v>0.40048</v>
      </c>
      <c r="O11">
        <v>0.41099999999999998</v>
      </c>
      <c r="P11">
        <v>0.32343</v>
      </c>
      <c r="Q11">
        <v>0.32343</v>
      </c>
      <c r="R11">
        <v>6.0299999999999998E-3</v>
      </c>
      <c r="S11">
        <v>0.54671999999999998</v>
      </c>
      <c r="T11">
        <v>-6.7100000000000007E-2</v>
      </c>
      <c r="U11">
        <v>0.23</v>
      </c>
      <c r="V11">
        <v>225.12</v>
      </c>
      <c r="W11">
        <v>225.22</v>
      </c>
      <c r="X11">
        <v>208.45707999999999</v>
      </c>
      <c r="Y11">
        <v>-16.71292</v>
      </c>
      <c r="Z11">
        <v>0</v>
      </c>
      <c r="AA11">
        <v>11.175000000000001</v>
      </c>
    </row>
    <row r="12" spans="1:27" x14ac:dyDescent="0.25">
      <c r="A12" t="s">
        <v>69</v>
      </c>
      <c r="B12" t="s">
        <v>28</v>
      </c>
      <c r="C12" t="s">
        <v>70</v>
      </c>
      <c r="D12">
        <v>27751280</v>
      </c>
      <c r="E12" t="s">
        <v>71</v>
      </c>
      <c r="F12">
        <v>8.3000000000000007</v>
      </c>
      <c r="G12">
        <v>38</v>
      </c>
      <c r="H12" t="s">
        <v>31</v>
      </c>
      <c r="I12" t="s">
        <v>71</v>
      </c>
      <c r="J12">
        <v>9.25</v>
      </c>
      <c r="K12">
        <v>1</v>
      </c>
      <c r="L12" t="s">
        <v>72</v>
      </c>
      <c r="M12">
        <v>0.38766</v>
      </c>
      <c r="N12">
        <v>0.39712999999999998</v>
      </c>
      <c r="O12">
        <v>0.40649999999999997</v>
      </c>
      <c r="P12">
        <v>0.26979999999999998</v>
      </c>
      <c r="Q12">
        <v>0.26979999999999998</v>
      </c>
      <c r="R12">
        <v>5.4999999999999997E-3</v>
      </c>
      <c r="S12">
        <v>0.50734999999999997</v>
      </c>
      <c r="T12">
        <v>-6.0139999999999999E-2</v>
      </c>
      <c r="U12">
        <v>0.20232</v>
      </c>
      <c r="V12">
        <v>225.19</v>
      </c>
      <c r="W12">
        <v>225.25998999999999</v>
      </c>
      <c r="X12">
        <v>208.35977</v>
      </c>
      <c r="Y12">
        <v>-16.86523</v>
      </c>
      <c r="Z12">
        <v>0</v>
      </c>
      <c r="AA12">
        <v>8.7750000000000004</v>
      </c>
    </row>
    <row r="13" spans="1:27" x14ac:dyDescent="0.25">
      <c r="A13" t="s">
        <v>73</v>
      </c>
      <c r="B13" t="s">
        <v>28</v>
      </c>
      <c r="C13" t="s">
        <v>74</v>
      </c>
      <c r="D13">
        <v>27795615</v>
      </c>
      <c r="E13" t="s">
        <v>75</v>
      </c>
      <c r="F13">
        <v>6.2</v>
      </c>
      <c r="G13">
        <v>47</v>
      </c>
      <c r="H13" t="s">
        <v>31</v>
      </c>
      <c r="I13" t="s">
        <v>76</v>
      </c>
      <c r="J13">
        <v>7.2</v>
      </c>
      <c r="K13">
        <v>5</v>
      </c>
      <c r="L13" t="s">
        <v>31</v>
      </c>
      <c r="M13">
        <v>0.37945000000000001</v>
      </c>
      <c r="N13">
        <v>0.39057999999999998</v>
      </c>
      <c r="O13">
        <v>0.40144000000000002</v>
      </c>
      <c r="P13">
        <v>0.22059999999999999</v>
      </c>
      <c r="Q13">
        <v>0.22059999999999999</v>
      </c>
      <c r="R13">
        <v>4.9500000000000004E-3</v>
      </c>
      <c r="S13">
        <v>0.45928999999999998</v>
      </c>
      <c r="T13">
        <v>-5.228E-2</v>
      </c>
      <c r="U13">
        <v>0.17282</v>
      </c>
      <c r="V13">
        <v>225.25</v>
      </c>
      <c r="W13">
        <v>225.28</v>
      </c>
      <c r="X13">
        <v>208.39676</v>
      </c>
      <c r="Y13">
        <v>-16.86824</v>
      </c>
      <c r="Z13">
        <v>0</v>
      </c>
      <c r="AA13">
        <v>6.7</v>
      </c>
    </row>
    <row r="14" spans="1:27" x14ac:dyDescent="0.25">
      <c r="A14" t="s">
        <v>77</v>
      </c>
      <c r="B14" t="s">
        <v>28</v>
      </c>
      <c r="C14" t="s">
        <v>78</v>
      </c>
      <c r="D14">
        <v>27458164</v>
      </c>
      <c r="E14" t="s">
        <v>79</v>
      </c>
      <c r="F14">
        <v>4.9000000000000004</v>
      </c>
      <c r="G14">
        <v>56</v>
      </c>
      <c r="H14" t="s">
        <v>31</v>
      </c>
      <c r="I14" t="s">
        <v>79</v>
      </c>
      <c r="J14">
        <v>5.65</v>
      </c>
      <c r="K14">
        <v>10</v>
      </c>
      <c r="L14" t="s">
        <v>31</v>
      </c>
      <c r="M14">
        <v>0.38070999999999999</v>
      </c>
      <c r="N14">
        <v>0.39006000000000002</v>
      </c>
      <c r="O14">
        <v>0.39917999999999998</v>
      </c>
      <c r="P14">
        <v>0.18212</v>
      </c>
      <c r="Q14">
        <v>0.18212</v>
      </c>
      <c r="R14">
        <v>4.3699999999999998E-3</v>
      </c>
      <c r="S14">
        <v>0.41159000000000001</v>
      </c>
      <c r="T14">
        <v>-4.5909999999999999E-2</v>
      </c>
      <c r="U14">
        <v>0.14741000000000001</v>
      </c>
      <c r="V14">
        <v>225.12</v>
      </c>
      <c r="W14">
        <v>225.22</v>
      </c>
      <c r="X14">
        <v>208.45707999999999</v>
      </c>
      <c r="Y14">
        <v>-16.71292</v>
      </c>
      <c r="Z14">
        <v>0</v>
      </c>
      <c r="AA14">
        <v>5.2750000000000004</v>
      </c>
    </row>
    <row r="15" spans="1:27" x14ac:dyDescent="0.25">
      <c r="A15" t="s">
        <v>80</v>
      </c>
      <c r="B15" t="s">
        <v>28</v>
      </c>
      <c r="C15" t="s">
        <v>81</v>
      </c>
      <c r="D15">
        <v>27741545</v>
      </c>
      <c r="E15" t="s">
        <v>82</v>
      </c>
      <c r="F15">
        <v>3.8</v>
      </c>
      <c r="G15">
        <v>61</v>
      </c>
      <c r="H15" t="s">
        <v>31</v>
      </c>
      <c r="I15" t="s">
        <v>83</v>
      </c>
      <c r="J15">
        <v>4.0999999999999996</v>
      </c>
      <c r="K15">
        <v>2</v>
      </c>
      <c r="L15" t="s">
        <v>84</v>
      </c>
      <c r="M15">
        <v>0.38029000000000002</v>
      </c>
      <c r="N15">
        <v>0.38458999999999999</v>
      </c>
      <c r="O15">
        <v>0.38883000000000001</v>
      </c>
      <c r="P15">
        <v>0.14530999999999999</v>
      </c>
      <c r="Q15">
        <v>0.14530999999999999</v>
      </c>
      <c r="R15">
        <v>3.79E-3</v>
      </c>
      <c r="S15">
        <v>0.35815000000000002</v>
      </c>
      <c r="T15">
        <v>-3.8719999999999997E-2</v>
      </c>
      <c r="U15">
        <v>0.12046</v>
      </c>
      <c r="V15">
        <v>225.25998999999999</v>
      </c>
      <c r="W15">
        <v>225.28</v>
      </c>
      <c r="X15">
        <v>208.40136999999999</v>
      </c>
      <c r="Y15">
        <v>-16.868639999999999</v>
      </c>
      <c r="Z15">
        <v>0</v>
      </c>
      <c r="AA15">
        <v>3.95</v>
      </c>
    </row>
    <row r="16" spans="1:27" x14ac:dyDescent="0.25">
      <c r="A16" t="s">
        <v>85</v>
      </c>
      <c r="B16" t="s">
        <v>28</v>
      </c>
      <c r="C16" t="s">
        <v>86</v>
      </c>
      <c r="D16">
        <v>27381907</v>
      </c>
      <c r="E16" t="s">
        <v>87</v>
      </c>
      <c r="F16">
        <v>2.87</v>
      </c>
      <c r="G16">
        <v>83</v>
      </c>
      <c r="H16" t="s">
        <v>88</v>
      </c>
      <c r="I16" t="s">
        <v>89</v>
      </c>
      <c r="J16">
        <v>3.55</v>
      </c>
      <c r="K16">
        <v>47</v>
      </c>
      <c r="L16" t="s">
        <v>31</v>
      </c>
      <c r="M16">
        <v>0.37741000000000002</v>
      </c>
      <c r="N16">
        <v>0.38862999999999998</v>
      </c>
      <c r="O16">
        <v>0.39928999999999998</v>
      </c>
      <c r="P16">
        <v>0.12139</v>
      </c>
      <c r="Q16">
        <v>0.12139</v>
      </c>
      <c r="R16">
        <v>3.3E-3</v>
      </c>
      <c r="S16">
        <v>0.31786999999999999</v>
      </c>
      <c r="T16">
        <v>-3.424E-2</v>
      </c>
      <c r="U16">
        <v>0.10303</v>
      </c>
      <c r="V16">
        <v>225.17</v>
      </c>
      <c r="W16">
        <v>225.19</v>
      </c>
      <c r="X16">
        <v>208.46619000000001</v>
      </c>
      <c r="Y16">
        <v>-16.713809999999999</v>
      </c>
      <c r="Z16">
        <v>0</v>
      </c>
      <c r="AA16">
        <v>3.21</v>
      </c>
    </row>
    <row r="17" spans="1:27" x14ac:dyDescent="0.25">
      <c r="A17" t="s">
        <v>90</v>
      </c>
      <c r="B17" t="s">
        <v>28</v>
      </c>
      <c r="C17" t="s">
        <v>91</v>
      </c>
      <c r="D17">
        <v>27458190</v>
      </c>
      <c r="E17" t="s">
        <v>92</v>
      </c>
      <c r="F17">
        <v>2.2400000000000002</v>
      </c>
      <c r="G17">
        <v>67</v>
      </c>
      <c r="H17" t="s">
        <v>31</v>
      </c>
      <c r="I17" t="s">
        <v>93</v>
      </c>
      <c r="J17">
        <v>2.81</v>
      </c>
      <c r="K17">
        <v>5</v>
      </c>
      <c r="L17" t="s">
        <v>39</v>
      </c>
      <c r="M17">
        <v>0.37844</v>
      </c>
      <c r="N17">
        <v>0.38933000000000001</v>
      </c>
      <c r="O17">
        <v>0.39965000000000001</v>
      </c>
      <c r="P17">
        <v>9.9150000000000002E-2</v>
      </c>
      <c r="Q17">
        <v>9.9150000000000002E-2</v>
      </c>
      <c r="R17">
        <v>2.8300000000000001E-3</v>
      </c>
      <c r="S17">
        <v>0.27600000000000002</v>
      </c>
      <c r="T17">
        <v>-2.9440000000000001E-2</v>
      </c>
      <c r="U17">
        <v>8.5699999999999998E-2</v>
      </c>
      <c r="V17">
        <v>225.12</v>
      </c>
      <c r="W17">
        <v>225.22</v>
      </c>
      <c r="X17">
        <v>208.45707999999999</v>
      </c>
      <c r="Y17">
        <v>-16.71292</v>
      </c>
      <c r="Z17">
        <v>0</v>
      </c>
      <c r="AA17">
        <v>2.5249999999999999</v>
      </c>
    </row>
    <row r="18" spans="1:27" x14ac:dyDescent="0.25">
      <c r="A18" t="s">
        <v>94</v>
      </c>
      <c r="B18" t="s">
        <v>28</v>
      </c>
      <c r="C18" t="s">
        <v>95</v>
      </c>
      <c r="D18">
        <v>27458199</v>
      </c>
      <c r="E18" t="s">
        <v>96</v>
      </c>
      <c r="F18">
        <v>1.7</v>
      </c>
      <c r="G18">
        <v>76</v>
      </c>
      <c r="H18" t="s">
        <v>31</v>
      </c>
      <c r="I18" t="s">
        <v>93</v>
      </c>
      <c r="J18">
        <v>2.27</v>
      </c>
      <c r="K18">
        <v>10</v>
      </c>
      <c r="L18" t="s">
        <v>39</v>
      </c>
      <c r="M18">
        <v>0.37722</v>
      </c>
      <c r="N18">
        <v>0.39005000000000001</v>
      </c>
      <c r="O18">
        <v>0.40195999999999998</v>
      </c>
      <c r="P18">
        <v>8.0790000000000001E-2</v>
      </c>
      <c r="Q18">
        <v>8.0790000000000001E-2</v>
      </c>
      <c r="R18">
        <v>2.4199999999999998E-3</v>
      </c>
      <c r="S18">
        <v>0.23791999999999999</v>
      </c>
      <c r="T18">
        <v>-2.5159999999999998E-2</v>
      </c>
      <c r="U18">
        <v>7.1099999999999997E-2</v>
      </c>
      <c r="V18">
        <v>225.12</v>
      </c>
      <c r="W18">
        <v>225.22</v>
      </c>
      <c r="X18">
        <v>208.45707999999999</v>
      </c>
      <c r="Y18">
        <v>-16.71292</v>
      </c>
      <c r="Z18">
        <v>0</v>
      </c>
      <c r="AA18">
        <v>1.9850000000000001</v>
      </c>
    </row>
    <row r="19" spans="1:27" x14ac:dyDescent="0.25">
      <c r="A19" t="s">
        <v>97</v>
      </c>
      <c r="B19" t="s">
        <v>28</v>
      </c>
      <c r="C19" t="s">
        <v>98</v>
      </c>
      <c r="D19">
        <v>27458212</v>
      </c>
      <c r="E19" t="s">
        <v>99</v>
      </c>
      <c r="F19">
        <v>1.36</v>
      </c>
      <c r="G19">
        <v>31</v>
      </c>
      <c r="H19" t="s">
        <v>31</v>
      </c>
      <c r="I19" t="s">
        <v>93</v>
      </c>
      <c r="J19">
        <v>1.86</v>
      </c>
      <c r="K19">
        <v>10</v>
      </c>
      <c r="L19" t="s">
        <v>39</v>
      </c>
      <c r="M19">
        <v>0.38028000000000001</v>
      </c>
      <c r="N19">
        <v>0.39329999999999998</v>
      </c>
      <c r="O19">
        <v>0.40528999999999998</v>
      </c>
      <c r="P19">
        <v>6.7129999999999995E-2</v>
      </c>
      <c r="Q19">
        <v>6.7129999999999995E-2</v>
      </c>
      <c r="R19">
        <v>2.0699999999999998E-3</v>
      </c>
      <c r="S19">
        <v>0.20738999999999999</v>
      </c>
      <c r="T19">
        <v>-2.1899999999999999E-2</v>
      </c>
      <c r="U19">
        <v>5.9859999999999997E-2</v>
      </c>
      <c r="V19">
        <v>225.12</v>
      </c>
      <c r="W19">
        <v>225.22</v>
      </c>
      <c r="X19">
        <v>208.45707999999999</v>
      </c>
      <c r="Y19">
        <v>-16.71292</v>
      </c>
      <c r="Z19">
        <v>0</v>
      </c>
      <c r="AA19">
        <v>1.61</v>
      </c>
    </row>
    <row r="20" spans="1:27" x14ac:dyDescent="0.25">
      <c r="A20" t="s">
        <v>100</v>
      </c>
      <c r="B20" t="s">
        <v>28</v>
      </c>
      <c r="C20" t="s">
        <v>101</v>
      </c>
      <c r="D20">
        <v>27376977</v>
      </c>
      <c r="E20" t="s">
        <v>102</v>
      </c>
      <c r="F20">
        <v>1.01</v>
      </c>
      <c r="G20">
        <v>56</v>
      </c>
      <c r="H20" t="s">
        <v>31</v>
      </c>
      <c r="I20" t="s">
        <v>93</v>
      </c>
      <c r="J20">
        <v>1.67</v>
      </c>
      <c r="K20">
        <v>8</v>
      </c>
      <c r="L20" t="s">
        <v>39</v>
      </c>
      <c r="M20">
        <v>0.37780000000000002</v>
      </c>
      <c r="N20">
        <v>0.39806999999999998</v>
      </c>
      <c r="O20">
        <v>0.41567999999999999</v>
      </c>
      <c r="P20">
        <v>5.6800000000000003E-2</v>
      </c>
      <c r="Q20">
        <v>5.6800000000000003E-2</v>
      </c>
      <c r="R20">
        <v>1.7899999999999999E-3</v>
      </c>
      <c r="S20">
        <v>0.18240000000000001</v>
      </c>
      <c r="T20">
        <v>-1.9359999999999999E-2</v>
      </c>
      <c r="U20">
        <v>5.11E-2</v>
      </c>
      <c r="V20">
        <v>225.16</v>
      </c>
      <c r="W20">
        <v>225.19</v>
      </c>
      <c r="X20">
        <v>208.50359</v>
      </c>
      <c r="Y20">
        <v>-16.671420000000001</v>
      </c>
      <c r="Z20">
        <v>0</v>
      </c>
      <c r="AA20">
        <v>1.34</v>
      </c>
    </row>
    <row r="21" spans="1:27" x14ac:dyDescent="0.25">
      <c r="A21" t="s">
        <v>103</v>
      </c>
      <c r="B21" t="s">
        <v>28</v>
      </c>
      <c r="C21" t="s">
        <v>104</v>
      </c>
      <c r="D21">
        <v>27790496</v>
      </c>
      <c r="E21" t="s">
        <v>105</v>
      </c>
      <c r="F21">
        <v>13.5</v>
      </c>
      <c r="G21">
        <v>8</v>
      </c>
      <c r="H21" t="s">
        <v>31</v>
      </c>
      <c r="I21" t="s">
        <v>106</v>
      </c>
      <c r="J21">
        <v>14.4</v>
      </c>
      <c r="K21">
        <v>3</v>
      </c>
      <c r="L21" t="s">
        <v>54</v>
      </c>
      <c r="M21">
        <v>0.46039999999999998</v>
      </c>
      <c r="N21">
        <v>0.46956999999999999</v>
      </c>
      <c r="O21">
        <v>0.47871999999999998</v>
      </c>
      <c r="P21">
        <v>-0.25130000000000002</v>
      </c>
      <c r="Q21">
        <v>-0.25130000000000002</v>
      </c>
      <c r="R21">
        <v>4.0499999999999998E-3</v>
      </c>
      <c r="S21">
        <v>0.49236999999999997</v>
      </c>
      <c r="T21">
        <v>-6.2300000000000001E-2</v>
      </c>
      <c r="U21">
        <v>-0.3574</v>
      </c>
      <c r="V21">
        <v>225.25</v>
      </c>
      <c r="W21">
        <v>225.28</v>
      </c>
      <c r="X21">
        <v>208.39676</v>
      </c>
      <c r="Y21">
        <v>-16.86824</v>
      </c>
      <c r="Z21">
        <v>0</v>
      </c>
      <c r="AA21">
        <v>13.95</v>
      </c>
    </row>
    <row r="22" spans="1:27" x14ac:dyDescent="0.25">
      <c r="A22" t="s">
        <v>107</v>
      </c>
      <c r="B22" t="s">
        <v>28</v>
      </c>
      <c r="C22" t="s">
        <v>108</v>
      </c>
      <c r="D22">
        <v>27786497</v>
      </c>
      <c r="E22" t="s">
        <v>109</v>
      </c>
      <c r="F22">
        <v>14.7</v>
      </c>
      <c r="G22">
        <v>8</v>
      </c>
      <c r="H22" t="s">
        <v>31</v>
      </c>
      <c r="I22" t="s">
        <v>110</v>
      </c>
      <c r="J22">
        <v>16.3</v>
      </c>
      <c r="K22">
        <v>44</v>
      </c>
      <c r="L22" t="s">
        <v>31</v>
      </c>
      <c r="M22">
        <v>0.44445000000000001</v>
      </c>
      <c r="N22">
        <v>0.46006999999999998</v>
      </c>
      <c r="O22">
        <v>0.47560999999999998</v>
      </c>
      <c r="P22">
        <v>-0.27559</v>
      </c>
      <c r="Q22">
        <v>-0.27559</v>
      </c>
      <c r="R22">
        <v>4.3200000000000001E-3</v>
      </c>
      <c r="S22">
        <v>0.51415</v>
      </c>
      <c r="T22">
        <v>-6.3789999999999999E-2</v>
      </c>
      <c r="U22">
        <v>-0.39295999999999998</v>
      </c>
      <c r="V22">
        <v>225.25</v>
      </c>
      <c r="W22">
        <v>225.28</v>
      </c>
      <c r="X22">
        <v>208.39676</v>
      </c>
      <c r="Y22">
        <v>-16.86824</v>
      </c>
      <c r="Z22">
        <v>0</v>
      </c>
      <c r="AA22">
        <v>15.5</v>
      </c>
    </row>
    <row r="23" spans="1:27" x14ac:dyDescent="0.25">
      <c r="A23" t="s">
        <v>111</v>
      </c>
      <c r="B23" t="s">
        <v>28</v>
      </c>
      <c r="C23" t="s">
        <v>112</v>
      </c>
      <c r="D23">
        <v>27536143</v>
      </c>
      <c r="E23" t="s">
        <v>113</v>
      </c>
      <c r="F23">
        <v>16.5</v>
      </c>
      <c r="G23">
        <v>120</v>
      </c>
      <c r="H23" t="s">
        <v>54</v>
      </c>
      <c r="I23" t="s">
        <v>114</v>
      </c>
      <c r="J23">
        <v>18</v>
      </c>
      <c r="K23">
        <v>63</v>
      </c>
      <c r="L23" t="s">
        <v>31</v>
      </c>
      <c r="M23">
        <v>0.43804999999999999</v>
      </c>
      <c r="N23">
        <v>0.45212000000000002</v>
      </c>
      <c r="O23">
        <v>0.46616000000000002</v>
      </c>
      <c r="P23">
        <v>-0.30135000000000001</v>
      </c>
      <c r="Q23">
        <v>-0.30135000000000001</v>
      </c>
      <c r="R23">
        <v>4.5700000000000003E-3</v>
      </c>
      <c r="S23">
        <v>0.53408</v>
      </c>
      <c r="T23">
        <v>-6.5140000000000003E-2</v>
      </c>
      <c r="U23">
        <v>-0.43136999999999998</v>
      </c>
      <c r="V23">
        <v>225.19</v>
      </c>
      <c r="W23">
        <v>225.21001000000001</v>
      </c>
      <c r="X23">
        <v>208.41162</v>
      </c>
      <c r="Y23">
        <v>-16.78838</v>
      </c>
      <c r="Z23">
        <v>0</v>
      </c>
      <c r="AA23">
        <v>17.25</v>
      </c>
    </row>
    <row r="24" spans="1:27" x14ac:dyDescent="0.25">
      <c r="A24" t="s">
        <v>115</v>
      </c>
      <c r="B24" t="s">
        <v>28</v>
      </c>
      <c r="C24" t="s">
        <v>116</v>
      </c>
      <c r="D24">
        <v>27536148</v>
      </c>
      <c r="E24" t="s">
        <v>117</v>
      </c>
      <c r="F24">
        <v>18.649999999999999</v>
      </c>
      <c r="G24">
        <v>6</v>
      </c>
      <c r="H24" t="s">
        <v>31</v>
      </c>
      <c r="I24" t="s">
        <v>117</v>
      </c>
      <c r="J24">
        <v>19.899999999999999</v>
      </c>
      <c r="K24">
        <v>45</v>
      </c>
      <c r="L24" t="s">
        <v>31</v>
      </c>
      <c r="M24">
        <v>0.43541000000000002</v>
      </c>
      <c r="N24">
        <v>0.44674000000000003</v>
      </c>
      <c r="O24">
        <v>0.45806999999999998</v>
      </c>
      <c r="P24">
        <v>-0.32828000000000002</v>
      </c>
      <c r="Q24">
        <v>-0.32828000000000002</v>
      </c>
      <c r="R24">
        <v>4.7800000000000004E-3</v>
      </c>
      <c r="S24">
        <v>0.55169999999999997</v>
      </c>
      <c r="T24">
        <v>-6.6479999999999997E-2</v>
      </c>
      <c r="U24">
        <v>-0.47223999999999999</v>
      </c>
      <c r="V24">
        <v>225.19</v>
      </c>
      <c r="W24">
        <v>225.21001000000001</v>
      </c>
      <c r="X24">
        <v>208.41162</v>
      </c>
      <c r="Y24">
        <v>-16.78838</v>
      </c>
      <c r="Z24">
        <v>0</v>
      </c>
      <c r="AA24">
        <v>19.274999999999999</v>
      </c>
    </row>
    <row r="25" spans="1:27" x14ac:dyDescent="0.25">
      <c r="A25" t="s">
        <v>118</v>
      </c>
      <c r="B25" t="s">
        <v>28</v>
      </c>
      <c r="C25" t="s">
        <v>119</v>
      </c>
      <c r="D25">
        <v>27536230</v>
      </c>
      <c r="E25" t="s">
        <v>120</v>
      </c>
      <c r="F25">
        <v>20.8</v>
      </c>
      <c r="G25">
        <v>21</v>
      </c>
      <c r="H25" t="s">
        <v>58</v>
      </c>
      <c r="I25" t="s">
        <v>121</v>
      </c>
      <c r="J25">
        <v>22.2</v>
      </c>
      <c r="K25">
        <v>1</v>
      </c>
      <c r="L25" t="s">
        <v>122</v>
      </c>
      <c r="M25">
        <v>0.43001</v>
      </c>
      <c r="N25">
        <v>0.44238</v>
      </c>
      <c r="O25">
        <v>0.45474999999999999</v>
      </c>
      <c r="P25">
        <v>-0.35593000000000002</v>
      </c>
      <c r="Q25">
        <v>-0.35593000000000002</v>
      </c>
      <c r="R25">
        <v>4.9500000000000004E-3</v>
      </c>
      <c r="S25">
        <v>0.56633</v>
      </c>
      <c r="T25">
        <v>-6.7559999999999995E-2</v>
      </c>
      <c r="U25">
        <v>-0.51561000000000001</v>
      </c>
      <c r="V25">
        <v>225.19</v>
      </c>
      <c r="W25">
        <v>225.21001000000001</v>
      </c>
      <c r="X25">
        <v>208.41162</v>
      </c>
      <c r="Y25">
        <v>-16.78838</v>
      </c>
      <c r="Z25">
        <v>0</v>
      </c>
      <c r="AA25">
        <v>21.5</v>
      </c>
    </row>
    <row r="26" spans="1:27" x14ac:dyDescent="0.25">
      <c r="A26" t="s">
        <v>123</v>
      </c>
      <c r="B26" t="s">
        <v>28</v>
      </c>
      <c r="C26" t="s">
        <v>56</v>
      </c>
      <c r="D26">
        <v>27751274</v>
      </c>
      <c r="E26" t="s">
        <v>124</v>
      </c>
      <c r="F26">
        <v>24.85</v>
      </c>
      <c r="G26">
        <v>84</v>
      </c>
      <c r="H26" t="s">
        <v>31</v>
      </c>
      <c r="I26" t="s">
        <v>125</v>
      </c>
      <c r="J26">
        <v>27.55</v>
      </c>
      <c r="K26">
        <v>3</v>
      </c>
      <c r="L26" t="s">
        <v>72</v>
      </c>
      <c r="M26">
        <v>0.40699000000000002</v>
      </c>
      <c r="N26">
        <v>0.43004999999999999</v>
      </c>
      <c r="O26">
        <v>0.45312999999999998</v>
      </c>
      <c r="P26">
        <v>-0.41322999999999999</v>
      </c>
      <c r="Q26">
        <v>-0.41322999999999999</v>
      </c>
      <c r="R26">
        <v>5.2599999999999999E-3</v>
      </c>
      <c r="S26">
        <v>0.58469000000000004</v>
      </c>
      <c r="T26">
        <v>-6.7830000000000001E-2</v>
      </c>
      <c r="U26">
        <v>-0.60499000000000003</v>
      </c>
      <c r="V26">
        <v>225.19</v>
      </c>
      <c r="W26">
        <v>225.25998999999999</v>
      </c>
      <c r="X26">
        <v>208.35977</v>
      </c>
      <c r="Y26">
        <v>-16.86523</v>
      </c>
      <c r="Z26">
        <v>0</v>
      </c>
      <c r="AA26">
        <v>26.2</v>
      </c>
    </row>
    <row r="27" spans="1:27" x14ac:dyDescent="0.25">
      <c r="A27" t="s">
        <v>126</v>
      </c>
      <c r="B27" t="s">
        <v>28</v>
      </c>
      <c r="C27" t="s">
        <v>37</v>
      </c>
      <c r="D27">
        <v>27786518</v>
      </c>
      <c r="E27" t="s">
        <v>127</v>
      </c>
      <c r="F27">
        <v>31</v>
      </c>
      <c r="G27">
        <v>18</v>
      </c>
      <c r="H27" t="s">
        <v>58</v>
      </c>
      <c r="I27" t="s">
        <v>128</v>
      </c>
      <c r="J27">
        <v>33.15</v>
      </c>
      <c r="K27">
        <v>1</v>
      </c>
      <c r="L27" t="s">
        <v>72</v>
      </c>
      <c r="M27">
        <v>0.41027000000000002</v>
      </c>
      <c r="N27">
        <v>0.42848999999999998</v>
      </c>
      <c r="O27">
        <v>0.44672000000000001</v>
      </c>
      <c r="P27">
        <v>-0.46882000000000001</v>
      </c>
      <c r="Q27">
        <v>-0.46882000000000001</v>
      </c>
      <c r="R27">
        <v>5.3200000000000001E-3</v>
      </c>
      <c r="S27">
        <v>0.59003000000000005</v>
      </c>
      <c r="T27">
        <v>-6.8049999999999999E-2</v>
      </c>
      <c r="U27">
        <v>-0.69838999999999996</v>
      </c>
      <c r="V27">
        <v>225.25</v>
      </c>
      <c r="W27">
        <v>225.28</v>
      </c>
      <c r="X27">
        <v>208.39676</v>
      </c>
      <c r="Y27">
        <v>-16.86824</v>
      </c>
      <c r="Z27">
        <v>0</v>
      </c>
      <c r="AA27">
        <v>32.075000000000003</v>
      </c>
    </row>
    <row r="28" spans="1:27" x14ac:dyDescent="0.25">
      <c r="A28" t="s">
        <v>129</v>
      </c>
      <c r="B28" t="s">
        <v>28</v>
      </c>
      <c r="C28" t="s">
        <v>37</v>
      </c>
      <c r="D28">
        <v>27786522</v>
      </c>
      <c r="E28" t="s">
        <v>130</v>
      </c>
      <c r="F28">
        <v>36.35</v>
      </c>
      <c r="G28">
        <v>3</v>
      </c>
      <c r="H28" t="s">
        <v>72</v>
      </c>
      <c r="I28" t="s">
        <v>131</v>
      </c>
      <c r="J28">
        <v>38.950000000000003</v>
      </c>
      <c r="K28">
        <v>41</v>
      </c>
      <c r="L28" t="s">
        <v>31</v>
      </c>
      <c r="M28">
        <v>0.38934999999999997</v>
      </c>
      <c r="N28">
        <v>0.41182999999999997</v>
      </c>
      <c r="O28">
        <v>0.43421999999999999</v>
      </c>
      <c r="P28">
        <v>-0.52864999999999995</v>
      </c>
      <c r="Q28">
        <v>-0.52864999999999995</v>
      </c>
      <c r="R28">
        <v>5.45E-3</v>
      </c>
      <c r="S28">
        <v>0.58045999999999998</v>
      </c>
      <c r="T28">
        <v>-6.4140000000000003E-2</v>
      </c>
      <c r="U28">
        <v>-0.79529000000000005</v>
      </c>
      <c r="V28">
        <v>225.25</v>
      </c>
      <c r="W28">
        <v>225.28</v>
      </c>
      <c r="X28">
        <v>208.39676</v>
      </c>
      <c r="Y28">
        <v>-16.86824</v>
      </c>
      <c r="Z28">
        <v>4.7350000000000003</v>
      </c>
      <c r="AA28">
        <v>32.914999999999999</v>
      </c>
    </row>
    <row r="29" spans="1:27" x14ac:dyDescent="0.25">
      <c r="A29" t="s">
        <v>132</v>
      </c>
      <c r="B29" t="s">
        <v>28</v>
      </c>
      <c r="C29" t="s">
        <v>133</v>
      </c>
      <c r="D29">
        <v>27795616</v>
      </c>
      <c r="E29" t="s">
        <v>134</v>
      </c>
      <c r="F29">
        <v>43.05</v>
      </c>
      <c r="G29">
        <v>1</v>
      </c>
      <c r="H29" t="s">
        <v>135</v>
      </c>
      <c r="I29" t="s">
        <v>136</v>
      </c>
      <c r="J29">
        <v>45.1</v>
      </c>
      <c r="K29">
        <v>1</v>
      </c>
      <c r="L29" t="s">
        <v>72</v>
      </c>
      <c r="M29">
        <v>0.38146000000000002</v>
      </c>
      <c r="N29">
        <v>0.40005000000000002</v>
      </c>
      <c r="O29">
        <v>0.41843999999999998</v>
      </c>
      <c r="P29">
        <v>-0.58628999999999998</v>
      </c>
      <c r="Q29">
        <v>-0.58628999999999998</v>
      </c>
      <c r="R29">
        <v>5.3699999999999998E-3</v>
      </c>
      <c r="S29">
        <v>0.55635999999999997</v>
      </c>
      <c r="T29">
        <v>-5.9459999999999999E-2</v>
      </c>
      <c r="U29">
        <v>-0.89393999999999996</v>
      </c>
      <c r="V29">
        <v>225.25</v>
      </c>
      <c r="W29">
        <v>225.28</v>
      </c>
      <c r="X29">
        <v>208.39676</v>
      </c>
      <c r="Y29">
        <v>-16.86824</v>
      </c>
      <c r="Z29">
        <v>14.734999999999999</v>
      </c>
      <c r="AA29">
        <v>29.34</v>
      </c>
    </row>
    <row r="30" spans="1:27" x14ac:dyDescent="0.25">
      <c r="A30" t="s">
        <v>137</v>
      </c>
      <c r="B30" t="s">
        <v>28</v>
      </c>
      <c r="C30" t="s">
        <v>74</v>
      </c>
      <c r="D30">
        <v>27795614</v>
      </c>
      <c r="E30" t="s">
        <v>138</v>
      </c>
      <c r="F30">
        <v>50.35</v>
      </c>
      <c r="G30">
        <v>3</v>
      </c>
      <c r="H30" t="s">
        <v>88</v>
      </c>
      <c r="I30" t="s">
        <v>139</v>
      </c>
      <c r="J30">
        <v>52.95</v>
      </c>
      <c r="K30">
        <v>1</v>
      </c>
      <c r="L30" t="s">
        <v>135</v>
      </c>
      <c r="M30">
        <v>0.37468000000000001</v>
      </c>
      <c r="N30">
        <v>0.39989999999999998</v>
      </c>
      <c r="O30">
        <v>0.42453999999999997</v>
      </c>
      <c r="P30">
        <v>-0.63432999999999995</v>
      </c>
      <c r="Q30">
        <v>-0.63432999999999995</v>
      </c>
      <c r="R30">
        <v>5.0600000000000003E-3</v>
      </c>
      <c r="S30">
        <v>0.52432000000000001</v>
      </c>
      <c r="T30">
        <v>-5.5759999999999997E-2</v>
      </c>
      <c r="U30">
        <v>-0.98751</v>
      </c>
      <c r="V30">
        <v>225.25</v>
      </c>
      <c r="W30">
        <v>225.28</v>
      </c>
      <c r="X30">
        <v>208.39676</v>
      </c>
      <c r="Y30">
        <v>-16.86824</v>
      </c>
      <c r="Z30">
        <v>24.734999999999999</v>
      </c>
      <c r="AA30">
        <v>26.914999999999999</v>
      </c>
    </row>
    <row r="31" spans="1:27" x14ac:dyDescent="0.25">
      <c r="A31" t="s">
        <v>140</v>
      </c>
      <c r="B31" t="s">
        <v>28</v>
      </c>
      <c r="C31" t="s">
        <v>141</v>
      </c>
      <c r="D31">
        <v>27786483</v>
      </c>
      <c r="E31" t="s">
        <v>142</v>
      </c>
      <c r="F31">
        <v>58.05</v>
      </c>
      <c r="G31">
        <v>3</v>
      </c>
      <c r="H31" t="s">
        <v>88</v>
      </c>
      <c r="I31" t="s">
        <v>143</v>
      </c>
      <c r="J31">
        <v>60.95</v>
      </c>
      <c r="K31">
        <v>1</v>
      </c>
      <c r="L31" t="s">
        <v>122</v>
      </c>
      <c r="M31">
        <v>0.36599999999999999</v>
      </c>
      <c r="N31">
        <v>0.39693000000000001</v>
      </c>
      <c r="O31">
        <v>0.42649999999999999</v>
      </c>
      <c r="P31">
        <v>-0.67945999999999995</v>
      </c>
      <c r="Q31">
        <v>-0.67945999999999995</v>
      </c>
      <c r="R31">
        <v>4.7000000000000002E-3</v>
      </c>
      <c r="S31">
        <v>0.48402000000000001</v>
      </c>
      <c r="T31">
        <v>-5.0779999999999999E-2</v>
      </c>
      <c r="U31">
        <v>-1.07883</v>
      </c>
      <c r="V31">
        <v>225.25</v>
      </c>
      <c r="W31">
        <v>225.28</v>
      </c>
      <c r="X31">
        <v>208.39676</v>
      </c>
      <c r="Y31">
        <v>-16.86824</v>
      </c>
      <c r="Z31">
        <v>34.734999999999999</v>
      </c>
      <c r="AA31">
        <v>24.765000000000001</v>
      </c>
    </row>
    <row r="32" spans="1:27" x14ac:dyDescent="0.25">
      <c r="A32" t="s">
        <v>144</v>
      </c>
      <c r="B32" t="s">
        <v>28</v>
      </c>
      <c r="C32" t="s">
        <v>37</v>
      </c>
      <c r="D32">
        <v>27786521</v>
      </c>
      <c r="E32" t="s">
        <v>145</v>
      </c>
      <c r="F32">
        <v>66.25</v>
      </c>
      <c r="G32">
        <v>1</v>
      </c>
      <c r="H32" t="s">
        <v>122</v>
      </c>
      <c r="I32" t="s">
        <v>146</v>
      </c>
      <c r="J32">
        <v>68.8</v>
      </c>
      <c r="K32">
        <v>69</v>
      </c>
      <c r="L32" t="s">
        <v>31</v>
      </c>
      <c r="M32">
        <v>0.35848000000000002</v>
      </c>
      <c r="N32">
        <v>0.38923000000000002</v>
      </c>
      <c r="O32">
        <v>0.41803000000000001</v>
      </c>
      <c r="P32">
        <v>-0.72333000000000003</v>
      </c>
      <c r="Q32">
        <v>-0.72333000000000003</v>
      </c>
      <c r="R32">
        <v>4.2900000000000004E-3</v>
      </c>
      <c r="S32">
        <v>0.43496000000000001</v>
      </c>
      <c r="T32">
        <v>-4.4319999999999998E-2</v>
      </c>
      <c r="U32">
        <v>-1.16974</v>
      </c>
      <c r="V32">
        <v>225.25</v>
      </c>
      <c r="W32">
        <v>225.28</v>
      </c>
      <c r="X32">
        <v>208.39676</v>
      </c>
      <c r="Y32">
        <v>-16.86824</v>
      </c>
      <c r="Z32">
        <v>44.734999999999999</v>
      </c>
      <c r="AA32">
        <v>22.79</v>
      </c>
    </row>
    <row r="33" spans="1:27" x14ac:dyDescent="0.25">
      <c r="A33" t="s">
        <v>147</v>
      </c>
      <c r="B33" t="s">
        <v>28</v>
      </c>
      <c r="C33" t="s">
        <v>148</v>
      </c>
      <c r="D33">
        <v>27786530</v>
      </c>
      <c r="E33" t="s">
        <v>145</v>
      </c>
      <c r="F33">
        <v>74.75</v>
      </c>
      <c r="G33">
        <v>1</v>
      </c>
      <c r="H33" t="s">
        <v>122</v>
      </c>
      <c r="I33" t="s">
        <v>146</v>
      </c>
      <c r="J33">
        <v>77.599999999999994</v>
      </c>
      <c r="K33">
        <v>74</v>
      </c>
      <c r="L33" t="s">
        <v>31</v>
      </c>
      <c r="M33">
        <v>0.34845999999999999</v>
      </c>
      <c r="N33">
        <v>0.38812999999999998</v>
      </c>
      <c r="O33">
        <v>0.42360999999999999</v>
      </c>
      <c r="P33">
        <v>-0.75753000000000004</v>
      </c>
      <c r="Q33">
        <v>-0.75753000000000004</v>
      </c>
      <c r="R33">
        <v>3.8400000000000001E-3</v>
      </c>
      <c r="S33">
        <v>0.38833000000000001</v>
      </c>
      <c r="T33">
        <v>-3.909E-2</v>
      </c>
      <c r="U33">
        <v>-1.25206</v>
      </c>
      <c r="V33">
        <v>225.25</v>
      </c>
      <c r="W33">
        <v>225.28</v>
      </c>
      <c r="X33">
        <v>208.39676</v>
      </c>
      <c r="Y33">
        <v>-16.86824</v>
      </c>
      <c r="Z33">
        <v>54.734999999999999</v>
      </c>
      <c r="AA33">
        <v>21.44</v>
      </c>
    </row>
    <row r="34" spans="1:27" x14ac:dyDescent="0.25">
      <c r="A34" t="s">
        <v>149</v>
      </c>
      <c r="B34" t="s">
        <v>28</v>
      </c>
      <c r="C34" t="s">
        <v>150</v>
      </c>
      <c r="D34">
        <v>27786481</v>
      </c>
      <c r="E34" t="s">
        <v>151</v>
      </c>
      <c r="F34">
        <v>83.55</v>
      </c>
      <c r="G34">
        <v>1</v>
      </c>
      <c r="H34" t="s">
        <v>88</v>
      </c>
      <c r="I34" t="s">
        <v>152</v>
      </c>
      <c r="J34">
        <v>86.5</v>
      </c>
      <c r="K34">
        <v>1</v>
      </c>
      <c r="L34" t="s">
        <v>39</v>
      </c>
      <c r="M34">
        <v>0.33628000000000002</v>
      </c>
      <c r="N34">
        <v>0.38524000000000003</v>
      </c>
      <c r="O34">
        <v>0.42646000000000001</v>
      </c>
      <c r="P34">
        <v>-0.78825999999999996</v>
      </c>
      <c r="Q34">
        <v>-0.78825999999999996</v>
      </c>
      <c r="R34">
        <v>3.3800000000000002E-3</v>
      </c>
      <c r="S34">
        <v>0.3402</v>
      </c>
      <c r="T34">
        <v>-3.3529999999999997E-2</v>
      </c>
      <c r="U34">
        <v>-1.3319399999999999</v>
      </c>
      <c r="V34">
        <v>225.25</v>
      </c>
      <c r="W34">
        <v>225.28</v>
      </c>
      <c r="X34">
        <v>208.39676</v>
      </c>
      <c r="Y34">
        <v>-16.86824</v>
      </c>
      <c r="Z34">
        <v>64.734999999999999</v>
      </c>
      <c r="AA34">
        <v>20.29</v>
      </c>
    </row>
    <row r="35" spans="1:27" x14ac:dyDescent="0.25">
      <c r="A35" t="s">
        <v>153</v>
      </c>
      <c r="B35" t="s">
        <v>28</v>
      </c>
      <c r="C35" t="s">
        <v>34</v>
      </c>
      <c r="D35">
        <v>27786488</v>
      </c>
      <c r="E35" t="s">
        <v>154</v>
      </c>
      <c r="F35">
        <v>92.7</v>
      </c>
      <c r="G35">
        <v>1</v>
      </c>
      <c r="H35" t="s">
        <v>84</v>
      </c>
      <c r="I35" t="s">
        <v>155</v>
      </c>
      <c r="J35">
        <v>95.6</v>
      </c>
      <c r="K35">
        <v>2</v>
      </c>
      <c r="L35" t="s">
        <v>122</v>
      </c>
      <c r="M35">
        <v>0.32523999999999997</v>
      </c>
      <c r="N35">
        <v>0.38389000000000001</v>
      </c>
      <c r="O35">
        <v>0.42960999999999999</v>
      </c>
      <c r="P35">
        <v>-0.81340000000000001</v>
      </c>
      <c r="Q35">
        <v>-0.81340000000000001</v>
      </c>
      <c r="R35">
        <v>2.9299999999999999E-3</v>
      </c>
      <c r="S35">
        <v>0.29526999999999998</v>
      </c>
      <c r="T35">
        <v>-2.8559999999999999E-2</v>
      </c>
      <c r="U35">
        <v>-1.40686</v>
      </c>
      <c r="V35">
        <v>225.25</v>
      </c>
      <c r="W35">
        <v>225.28</v>
      </c>
      <c r="X35">
        <v>208.39676</v>
      </c>
      <c r="Y35">
        <v>-16.86824</v>
      </c>
      <c r="Z35">
        <v>74.734999999999999</v>
      </c>
      <c r="AA35">
        <v>19.414999999999999</v>
      </c>
    </row>
    <row r="36" spans="1:27" x14ac:dyDescent="0.25">
      <c r="A36" t="s">
        <v>156</v>
      </c>
      <c r="B36" t="s">
        <v>28</v>
      </c>
      <c r="C36" t="s">
        <v>157</v>
      </c>
      <c r="D36">
        <v>27786510</v>
      </c>
      <c r="E36" t="s">
        <v>158</v>
      </c>
      <c r="F36">
        <v>102.1</v>
      </c>
      <c r="G36">
        <v>1</v>
      </c>
      <c r="H36" t="s">
        <v>84</v>
      </c>
      <c r="I36" t="s">
        <v>158</v>
      </c>
      <c r="J36">
        <v>104.9</v>
      </c>
      <c r="K36">
        <v>1</v>
      </c>
      <c r="L36" t="s">
        <v>39</v>
      </c>
      <c r="M36">
        <v>0.31405</v>
      </c>
      <c r="N36">
        <v>0.38446000000000002</v>
      </c>
      <c r="O36">
        <v>0.43429000000000001</v>
      </c>
      <c r="P36">
        <v>-0.83328000000000002</v>
      </c>
      <c r="Q36">
        <v>-0.83328000000000002</v>
      </c>
      <c r="R36">
        <v>2.5300000000000001E-3</v>
      </c>
      <c r="S36">
        <v>0.25458999999999998</v>
      </c>
      <c r="T36">
        <v>-2.4340000000000001E-2</v>
      </c>
      <c r="U36">
        <v>-1.4772000000000001</v>
      </c>
      <c r="V36">
        <v>225.25</v>
      </c>
      <c r="W36">
        <v>225.28</v>
      </c>
      <c r="X36">
        <v>208.39676</v>
      </c>
      <c r="Y36">
        <v>-16.86824</v>
      </c>
      <c r="Z36">
        <v>84.734999999999999</v>
      </c>
      <c r="AA36">
        <v>18.765000000000001</v>
      </c>
    </row>
    <row r="37" spans="1:27" x14ac:dyDescent="0.25">
      <c r="A37" t="s">
        <v>159</v>
      </c>
      <c r="B37" t="s">
        <v>28</v>
      </c>
      <c r="C37" t="s">
        <v>34</v>
      </c>
      <c r="D37">
        <v>27786491</v>
      </c>
      <c r="E37" t="s">
        <v>160</v>
      </c>
      <c r="F37">
        <v>111.5</v>
      </c>
      <c r="G37">
        <v>1</v>
      </c>
      <c r="H37" t="s">
        <v>84</v>
      </c>
      <c r="I37" t="s">
        <v>161</v>
      </c>
      <c r="J37">
        <v>114.3</v>
      </c>
      <c r="K37">
        <v>1</v>
      </c>
      <c r="L37" t="s">
        <v>39</v>
      </c>
      <c r="M37">
        <v>0.27998000000000001</v>
      </c>
      <c r="N37">
        <v>0.38129000000000002</v>
      </c>
      <c r="O37">
        <v>0.43841000000000002</v>
      </c>
      <c r="P37">
        <v>-0.85199999999999998</v>
      </c>
      <c r="Q37">
        <v>-0.85199999999999998</v>
      </c>
      <c r="R37">
        <v>2.1299999999999999E-3</v>
      </c>
      <c r="S37">
        <v>0.21532000000000001</v>
      </c>
      <c r="T37">
        <v>-1.976E-2</v>
      </c>
      <c r="U37">
        <v>-1.54556</v>
      </c>
      <c r="V37">
        <v>225.25</v>
      </c>
      <c r="W37">
        <v>225.28</v>
      </c>
      <c r="X37">
        <v>208.39676</v>
      </c>
      <c r="Y37">
        <v>-16.86824</v>
      </c>
      <c r="Z37">
        <v>94.734999999999999</v>
      </c>
      <c r="AA37">
        <v>18.164999999999999</v>
      </c>
    </row>
    <row r="38" spans="1:27" x14ac:dyDescent="0.25">
      <c r="A38" t="s">
        <v>162</v>
      </c>
      <c r="B38" t="s">
        <v>28</v>
      </c>
      <c r="C38" t="s">
        <v>163</v>
      </c>
      <c r="D38">
        <v>27786516</v>
      </c>
      <c r="E38" t="s">
        <v>160</v>
      </c>
      <c r="F38">
        <v>121.1</v>
      </c>
      <c r="G38">
        <v>1</v>
      </c>
      <c r="H38" t="s">
        <v>84</v>
      </c>
      <c r="I38" t="s">
        <v>164</v>
      </c>
      <c r="J38">
        <v>123.85</v>
      </c>
      <c r="K38">
        <v>1</v>
      </c>
      <c r="L38" t="s">
        <v>39</v>
      </c>
      <c r="M38">
        <v>0</v>
      </c>
      <c r="N38">
        <v>0.38072</v>
      </c>
      <c r="O38">
        <v>0.44457999999999998</v>
      </c>
      <c r="P38">
        <v>-0.86602999999999997</v>
      </c>
      <c r="Q38">
        <v>-0.86602999999999997</v>
      </c>
      <c r="R38">
        <v>1.8E-3</v>
      </c>
      <c r="S38">
        <v>0.18002000000000001</v>
      </c>
      <c r="T38">
        <v>-1.6160000000000001E-2</v>
      </c>
      <c r="U38">
        <v>-1.6101099999999999</v>
      </c>
      <c r="V38">
        <v>225.25</v>
      </c>
      <c r="W38">
        <v>225.28</v>
      </c>
      <c r="X38">
        <v>208.39676</v>
      </c>
      <c r="Y38">
        <v>-16.86824</v>
      </c>
      <c r="Z38">
        <v>104.735</v>
      </c>
      <c r="AA38">
        <v>17.739999999999998</v>
      </c>
    </row>
    <row r="39" spans="1:27" x14ac:dyDescent="0.25">
      <c r="A39" t="s">
        <v>165</v>
      </c>
      <c r="B39" t="s">
        <v>28</v>
      </c>
      <c r="C39" t="s">
        <v>148</v>
      </c>
      <c r="D39">
        <v>27786531</v>
      </c>
      <c r="E39" t="s">
        <v>166</v>
      </c>
      <c r="F39">
        <v>130.89999</v>
      </c>
      <c r="G39">
        <v>1</v>
      </c>
      <c r="H39" t="s">
        <v>84</v>
      </c>
      <c r="I39" t="s">
        <v>167</v>
      </c>
      <c r="J39">
        <v>133.5</v>
      </c>
      <c r="K39">
        <v>1</v>
      </c>
      <c r="L39" t="s">
        <v>39</v>
      </c>
      <c r="M39">
        <v>0</v>
      </c>
      <c r="N39">
        <v>0.38446000000000002</v>
      </c>
      <c r="O39">
        <v>0.45199</v>
      </c>
      <c r="P39">
        <v>-0.87544</v>
      </c>
      <c r="Q39">
        <v>-0.87544</v>
      </c>
      <c r="R39">
        <v>1.5399999999999999E-3</v>
      </c>
      <c r="S39">
        <v>0.15744</v>
      </c>
      <c r="T39">
        <v>-1.371E-2</v>
      </c>
      <c r="U39">
        <v>-1.6699200000000001</v>
      </c>
      <c r="V39">
        <v>225.25</v>
      </c>
      <c r="W39">
        <v>225.28</v>
      </c>
      <c r="X39">
        <v>208.39676</v>
      </c>
      <c r="Y39">
        <v>-16.86824</v>
      </c>
      <c r="Z39">
        <v>114.735</v>
      </c>
      <c r="AA39">
        <v>17.465</v>
      </c>
    </row>
    <row r="40" spans="1:27" x14ac:dyDescent="0.25">
      <c r="A40" t="s">
        <v>168</v>
      </c>
      <c r="B40" t="s">
        <v>28</v>
      </c>
      <c r="C40" t="s">
        <v>108</v>
      </c>
      <c r="D40">
        <v>27786494</v>
      </c>
      <c r="E40" t="s">
        <v>169</v>
      </c>
      <c r="F40">
        <v>173.85001</v>
      </c>
      <c r="G40">
        <v>1</v>
      </c>
      <c r="H40" t="s">
        <v>135</v>
      </c>
      <c r="I40" t="s">
        <v>170</v>
      </c>
      <c r="J40">
        <v>177.60001</v>
      </c>
      <c r="K40">
        <v>10</v>
      </c>
      <c r="L40" t="s">
        <v>58</v>
      </c>
      <c r="M40">
        <v>0</v>
      </c>
      <c r="N40">
        <v>1.6960999999999999</v>
      </c>
      <c r="O40">
        <v>1.9497599999999999</v>
      </c>
      <c r="P40">
        <v>0.97975999999999996</v>
      </c>
      <c r="Q40">
        <v>0.97975999999999996</v>
      </c>
      <c r="R40" s="1">
        <v>5.4000000000000001E-4</v>
      </c>
      <c r="S40">
        <v>5.5449999999999999E-2</v>
      </c>
      <c r="T40">
        <v>-0.10552</v>
      </c>
      <c r="U40">
        <v>4.0439999999999997E-2</v>
      </c>
      <c r="V40">
        <v>225.25</v>
      </c>
      <c r="W40">
        <v>225.28</v>
      </c>
      <c r="X40">
        <v>208.39676</v>
      </c>
      <c r="Y40">
        <v>-16.86824</v>
      </c>
      <c r="Z40">
        <v>175.26499999999999</v>
      </c>
      <c r="AA40">
        <v>0.46000999999999997</v>
      </c>
    </row>
    <row r="41" spans="1:27" x14ac:dyDescent="0.25">
      <c r="A41" t="s">
        <v>171</v>
      </c>
      <c r="B41" t="s">
        <v>28</v>
      </c>
      <c r="C41" t="s">
        <v>150</v>
      </c>
      <c r="D41">
        <v>27786480</v>
      </c>
      <c r="E41" t="s">
        <v>172</v>
      </c>
      <c r="F41">
        <v>168.55</v>
      </c>
      <c r="G41">
        <v>1</v>
      </c>
      <c r="H41" t="s">
        <v>122</v>
      </c>
      <c r="I41" t="s">
        <v>173</v>
      </c>
      <c r="J41">
        <v>172.3</v>
      </c>
      <c r="K41">
        <v>18</v>
      </c>
      <c r="L41" t="s">
        <v>58</v>
      </c>
      <c r="M41">
        <v>0</v>
      </c>
      <c r="N41">
        <v>1.5243100000000001</v>
      </c>
      <c r="O41">
        <v>1.7999499999999999</v>
      </c>
      <c r="P41">
        <v>0.98555000000000004</v>
      </c>
      <c r="Q41">
        <v>0.98555000000000004</v>
      </c>
      <c r="R41" s="1">
        <v>5.5999999999999995E-4</v>
      </c>
      <c r="S41">
        <v>3.474E-2</v>
      </c>
      <c r="T41">
        <v>-0.10050000000000001</v>
      </c>
      <c r="U41">
        <v>2.6859999999999998E-2</v>
      </c>
      <c r="V41">
        <v>225.25</v>
      </c>
      <c r="W41">
        <v>225.28</v>
      </c>
      <c r="X41">
        <v>208.39676</v>
      </c>
      <c r="Y41">
        <v>-16.86824</v>
      </c>
      <c r="Z41">
        <v>170.26499999999999</v>
      </c>
      <c r="AA41">
        <v>0.16</v>
      </c>
    </row>
    <row r="42" spans="1:27" x14ac:dyDescent="0.25">
      <c r="A42" t="s">
        <v>174</v>
      </c>
      <c r="B42" t="s">
        <v>28</v>
      </c>
      <c r="C42" t="s">
        <v>148</v>
      </c>
      <c r="D42">
        <v>27786532</v>
      </c>
      <c r="E42" t="s">
        <v>175</v>
      </c>
      <c r="F42">
        <v>114</v>
      </c>
      <c r="G42">
        <v>60</v>
      </c>
      <c r="H42" t="s">
        <v>31</v>
      </c>
      <c r="I42" t="s">
        <v>176</v>
      </c>
      <c r="J42">
        <v>117.5</v>
      </c>
      <c r="K42">
        <v>1</v>
      </c>
      <c r="L42" t="s">
        <v>58</v>
      </c>
      <c r="M42">
        <v>0</v>
      </c>
      <c r="N42">
        <v>0.89627000000000001</v>
      </c>
      <c r="O42">
        <v>1.01894</v>
      </c>
      <c r="P42">
        <v>0.95942000000000005</v>
      </c>
      <c r="Q42">
        <v>0.95942000000000005</v>
      </c>
      <c r="R42">
        <v>1.8699999999999999E-3</v>
      </c>
      <c r="S42">
        <v>0.10961</v>
      </c>
      <c r="T42">
        <v>-0.10313</v>
      </c>
      <c r="U42">
        <v>8.7809999999999999E-2</v>
      </c>
      <c r="V42">
        <v>225.25</v>
      </c>
      <c r="W42">
        <v>225.28</v>
      </c>
      <c r="X42">
        <v>208.39676</v>
      </c>
      <c r="Y42">
        <v>-16.86824</v>
      </c>
      <c r="Z42">
        <v>115.265</v>
      </c>
      <c r="AA42">
        <v>0.48499999999999999</v>
      </c>
    </row>
    <row r="43" spans="1:27" x14ac:dyDescent="0.25">
      <c r="A43" t="s">
        <v>177</v>
      </c>
      <c r="B43" t="s">
        <v>28</v>
      </c>
      <c r="C43" t="s">
        <v>141</v>
      </c>
      <c r="D43">
        <v>27786484</v>
      </c>
      <c r="E43" t="s">
        <v>178</v>
      </c>
      <c r="F43">
        <v>108.95</v>
      </c>
      <c r="G43">
        <v>2</v>
      </c>
      <c r="H43" t="s">
        <v>54</v>
      </c>
      <c r="I43" t="s">
        <v>179</v>
      </c>
      <c r="J43">
        <v>112</v>
      </c>
      <c r="K43">
        <v>73</v>
      </c>
      <c r="L43" t="s">
        <v>31</v>
      </c>
      <c r="M43">
        <v>0</v>
      </c>
      <c r="N43">
        <v>0.81984000000000001</v>
      </c>
      <c r="O43">
        <v>0.94077999999999995</v>
      </c>
      <c r="P43">
        <v>0.96921999999999997</v>
      </c>
      <c r="Q43">
        <v>0.96921999999999997</v>
      </c>
      <c r="R43">
        <v>2E-3</v>
      </c>
      <c r="S43">
        <v>6.6339999999999996E-2</v>
      </c>
      <c r="T43">
        <v>-9.8890000000000006E-2</v>
      </c>
      <c r="U43">
        <v>5.3100000000000001E-2</v>
      </c>
      <c r="V43">
        <v>225.25</v>
      </c>
      <c r="W43">
        <v>225.28</v>
      </c>
      <c r="X43">
        <v>208.39676</v>
      </c>
      <c r="Y43">
        <v>-16.86824</v>
      </c>
      <c r="Z43">
        <v>110.265</v>
      </c>
      <c r="AA43">
        <v>0.21</v>
      </c>
    </row>
    <row r="44" spans="1:27" x14ac:dyDescent="0.25">
      <c r="A44" t="s">
        <v>180</v>
      </c>
      <c r="B44" t="s">
        <v>28</v>
      </c>
      <c r="C44" t="s">
        <v>29</v>
      </c>
      <c r="D44">
        <v>27786541</v>
      </c>
      <c r="E44" t="s">
        <v>181</v>
      </c>
      <c r="F44">
        <v>103.3</v>
      </c>
      <c r="G44">
        <v>1</v>
      </c>
      <c r="H44" t="s">
        <v>182</v>
      </c>
      <c r="I44" t="s">
        <v>183</v>
      </c>
      <c r="J44">
        <v>107.3</v>
      </c>
      <c r="K44">
        <v>19</v>
      </c>
      <c r="L44" t="s">
        <v>58</v>
      </c>
      <c r="M44">
        <v>0</v>
      </c>
      <c r="N44">
        <v>0.75161999999999995</v>
      </c>
      <c r="O44">
        <v>0.91100999999999999</v>
      </c>
      <c r="P44">
        <v>0.97818000000000005</v>
      </c>
      <c r="Q44">
        <v>0.97818000000000005</v>
      </c>
      <c r="R44">
        <v>1.97E-3</v>
      </c>
      <c r="S44">
        <v>6.1550000000000001E-2</v>
      </c>
      <c r="T44">
        <v>-9.758E-2</v>
      </c>
      <c r="U44">
        <v>4.9059999999999999E-2</v>
      </c>
      <c r="V44">
        <v>225.25</v>
      </c>
      <c r="W44">
        <v>225.28</v>
      </c>
      <c r="X44">
        <v>208.39676</v>
      </c>
      <c r="Y44">
        <v>-16.86824</v>
      </c>
      <c r="Z44">
        <v>105.265</v>
      </c>
      <c r="AA44">
        <v>3.5000000000000003E-2</v>
      </c>
    </row>
    <row r="45" spans="1:27" x14ac:dyDescent="0.25">
      <c r="A45" t="s">
        <v>184</v>
      </c>
      <c r="B45" t="s">
        <v>28</v>
      </c>
      <c r="C45" t="s">
        <v>157</v>
      </c>
      <c r="D45">
        <v>27786512</v>
      </c>
      <c r="E45" t="s">
        <v>173</v>
      </c>
      <c r="F45">
        <v>98.55</v>
      </c>
      <c r="G45">
        <v>50</v>
      </c>
      <c r="H45" t="s">
        <v>31</v>
      </c>
      <c r="I45" t="s">
        <v>185</v>
      </c>
      <c r="J45">
        <v>101.75</v>
      </c>
      <c r="K45">
        <v>64</v>
      </c>
      <c r="L45" t="s">
        <v>31</v>
      </c>
      <c r="M45">
        <v>0</v>
      </c>
      <c r="N45">
        <v>0</v>
      </c>
      <c r="O45">
        <v>0.83581000000000005</v>
      </c>
      <c r="P45">
        <v>0.92318999999999996</v>
      </c>
      <c r="Q45">
        <v>0.92318999999999996</v>
      </c>
      <c r="R45">
        <v>2.2499999999999998E-3</v>
      </c>
      <c r="S45">
        <v>0.18079000000000001</v>
      </c>
      <c r="T45">
        <v>-0.10800999999999999</v>
      </c>
      <c r="U45">
        <v>0.13832</v>
      </c>
      <c r="V45">
        <v>225.25</v>
      </c>
      <c r="W45">
        <v>225.28</v>
      </c>
      <c r="X45">
        <v>208.39676</v>
      </c>
      <c r="Y45">
        <v>-16.86824</v>
      </c>
      <c r="Z45">
        <v>100.265</v>
      </c>
      <c r="AA45">
        <v>-0.115</v>
      </c>
    </row>
    <row r="46" spans="1:27" x14ac:dyDescent="0.25">
      <c r="A46" t="s">
        <v>186</v>
      </c>
      <c r="B46" t="s">
        <v>28</v>
      </c>
      <c r="C46" t="s">
        <v>187</v>
      </c>
      <c r="D46">
        <v>27786504</v>
      </c>
      <c r="E46" t="s">
        <v>188</v>
      </c>
      <c r="F46">
        <v>93.95</v>
      </c>
      <c r="G46">
        <v>1</v>
      </c>
      <c r="H46" t="s">
        <v>135</v>
      </c>
      <c r="I46" t="s">
        <v>188</v>
      </c>
      <c r="J46">
        <v>97</v>
      </c>
      <c r="K46">
        <v>1</v>
      </c>
      <c r="L46" t="s">
        <v>135</v>
      </c>
      <c r="M46">
        <v>0</v>
      </c>
      <c r="N46">
        <v>0.70074000000000003</v>
      </c>
      <c r="O46">
        <v>0.80652999999999997</v>
      </c>
      <c r="P46">
        <v>0.96396000000000004</v>
      </c>
      <c r="Q46">
        <v>0.96396000000000004</v>
      </c>
      <c r="R46">
        <v>2.7100000000000002E-3</v>
      </c>
      <c r="S46">
        <v>7.5259999999999994E-2</v>
      </c>
      <c r="T46">
        <v>-9.8040000000000002E-2</v>
      </c>
      <c r="U46">
        <v>5.8749999999999997E-2</v>
      </c>
      <c r="V46">
        <v>225.25</v>
      </c>
      <c r="W46">
        <v>225.28</v>
      </c>
      <c r="X46">
        <v>208.39676</v>
      </c>
      <c r="Y46">
        <v>-16.86824</v>
      </c>
      <c r="Z46">
        <v>95.265000000000001</v>
      </c>
      <c r="AA46">
        <v>0.21</v>
      </c>
    </row>
    <row r="47" spans="1:27" x14ac:dyDescent="0.25">
      <c r="A47" t="s">
        <v>189</v>
      </c>
      <c r="B47" t="s">
        <v>28</v>
      </c>
      <c r="C47" t="s">
        <v>187</v>
      </c>
      <c r="D47">
        <v>27786505</v>
      </c>
      <c r="E47" t="s">
        <v>190</v>
      </c>
      <c r="F47">
        <v>88.15</v>
      </c>
      <c r="G47">
        <v>11</v>
      </c>
      <c r="H47" t="s">
        <v>58</v>
      </c>
      <c r="I47" t="s">
        <v>190</v>
      </c>
      <c r="J47">
        <v>92.45</v>
      </c>
      <c r="K47">
        <v>1</v>
      </c>
      <c r="L47" t="s">
        <v>58</v>
      </c>
      <c r="M47">
        <v>0</v>
      </c>
      <c r="N47">
        <v>0.64010999999999996</v>
      </c>
      <c r="O47">
        <v>0.78652999999999995</v>
      </c>
      <c r="P47">
        <v>0.97443000000000002</v>
      </c>
      <c r="Q47">
        <v>0.97443000000000002</v>
      </c>
      <c r="R47">
        <v>2.6900000000000001E-3</v>
      </c>
      <c r="S47">
        <v>7.1330000000000005E-2</v>
      </c>
      <c r="T47">
        <v>-9.6920000000000006E-2</v>
      </c>
      <c r="U47">
        <v>5.5539999999999999E-2</v>
      </c>
      <c r="V47">
        <v>225.25</v>
      </c>
      <c r="W47">
        <v>225.28</v>
      </c>
      <c r="X47">
        <v>208.39676</v>
      </c>
      <c r="Y47">
        <v>-16.86824</v>
      </c>
      <c r="Z47">
        <v>90.265000000000001</v>
      </c>
      <c r="AA47">
        <v>3.5000000000000003E-2</v>
      </c>
    </row>
    <row r="48" spans="1:27" x14ac:dyDescent="0.25">
      <c r="A48" t="s">
        <v>191</v>
      </c>
      <c r="B48" t="s">
        <v>28</v>
      </c>
      <c r="C48" t="s">
        <v>34</v>
      </c>
      <c r="D48">
        <v>27786489</v>
      </c>
      <c r="E48" t="s">
        <v>192</v>
      </c>
      <c r="F48">
        <v>83.75</v>
      </c>
      <c r="G48">
        <v>46</v>
      </c>
      <c r="H48" t="s">
        <v>31</v>
      </c>
      <c r="I48" t="s">
        <v>193</v>
      </c>
      <c r="J48">
        <v>86.25</v>
      </c>
      <c r="K48">
        <v>52</v>
      </c>
      <c r="L48" t="s">
        <v>31</v>
      </c>
      <c r="M48">
        <v>0</v>
      </c>
      <c r="N48">
        <v>0</v>
      </c>
      <c r="O48">
        <v>0.68654999999999999</v>
      </c>
      <c r="P48">
        <v>0.9234</v>
      </c>
      <c r="Q48">
        <v>0.9234</v>
      </c>
      <c r="R48">
        <v>3.1700000000000001E-3</v>
      </c>
      <c r="S48">
        <v>0.18496000000000001</v>
      </c>
      <c r="T48">
        <v>-0.10264</v>
      </c>
      <c r="U48">
        <v>0.13428000000000001</v>
      </c>
      <c r="V48">
        <v>225.25</v>
      </c>
      <c r="W48">
        <v>225.28</v>
      </c>
      <c r="X48">
        <v>208.39676</v>
      </c>
      <c r="Y48">
        <v>-16.86824</v>
      </c>
      <c r="Z48">
        <v>85.265000000000001</v>
      </c>
      <c r="AA48">
        <v>-0.26500000000000001</v>
      </c>
    </row>
    <row r="49" spans="1:27" x14ac:dyDescent="0.25">
      <c r="A49" t="s">
        <v>194</v>
      </c>
      <c r="B49" t="s">
        <v>28</v>
      </c>
      <c r="C49" t="s">
        <v>163</v>
      </c>
      <c r="D49">
        <v>27786517</v>
      </c>
      <c r="E49" t="s">
        <v>195</v>
      </c>
      <c r="F49">
        <v>79.099999999999994</v>
      </c>
      <c r="G49">
        <v>19</v>
      </c>
      <c r="H49" t="s">
        <v>88</v>
      </c>
      <c r="I49" t="s">
        <v>196</v>
      </c>
      <c r="J49">
        <v>81.75</v>
      </c>
      <c r="K49">
        <v>60</v>
      </c>
      <c r="L49" t="s">
        <v>31</v>
      </c>
      <c r="M49">
        <v>0</v>
      </c>
      <c r="N49">
        <v>0.58701999999999999</v>
      </c>
      <c r="O49">
        <v>0.67386000000000001</v>
      </c>
      <c r="P49">
        <v>0.96135999999999999</v>
      </c>
      <c r="Q49">
        <v>0.96135999999999999</v>
      </c>
      <c r="R49">
        <v>3.64E-3</v>
      </c>
      <c r="S49">
        <v>8.4140000000000006E-2</v>
      </c>
      <c r="T49">
        <v>-9.6869999999999998E-2</v>
      </c>
      <c r="U49">
        <v>6.3399999999999998E-2</v>
      </c>
      <c r="V49">
        <v>225.25</v>
      </c>
      <c r="W49">
        <v>225.28</v>
      </c>
      <c r="X49">
        <v>208.39676</v>
      </c>
      <c r="Y49">
        <v>-16.86824</v>
      </c>
      <c r="Z49">
        <v>80.265000000000001</v>
      </c>
      <c r="AA49">
        <v>0.16</v>
      </c>
    </row>
    <row r="50" spans="1:27" x14ac:dyDescent="0.25">
      <c r="A50" t="s">
        <v>197</v>
      </c>
      <c r="B50" t="s">
        <v>28</v>
      </c>
      <c r="C50" t="s">
        <v>148</v>
      </c>
      <c r="D50">
        <v>27786528</v>
      </c>
      <c r="E50" t="s">
        <v>198</v>
      </c>
      <c r="F50">
        <v>73.8</v>
      </c>
      <c r="G50">
        <v>10</v>
      </c>
      <c r="H50" t="s">
        <v>199</v>
      </c>
      <c r="I50" t="s">
        <v>200</v>
      </c>
      <c r="J50">
        <v>77</v>
      </c>
      <c r="K50">
        <v>73</v>
      </c>
      <c r="L50" t="s">
        <v>31</v>
      </c>
      <c r="M50">
        <v>0</v>
      </c>
      <c r="N50">
        <v>0.55039000000000005</v>
      </c>
      <c r="O50">
        <v>0.64753000000000005</v>
      </c>
      <c r="P50">
        <v>0.96114999999999995</v>
      </c>
      <c r="Q50">
        <v>0.96114999999999995</v>
      </c>
      <c r="R50">
        <v>4.0099999999999997E-3</v>
      </c>
      <c r="S50">
        <v>8.6980000000000002E-2</v>
      </c>
      <c r="T50">
        <v>-9.6430000000000002E-2</v>
      </c>
      <c r="U50">
        <v>6.4850000000000005E-2</v>
      </c>
      <c r="V50">
        <v>225.25</v>
      </c>
      <c r="W50">
        <v>225.28</v>
      </c>
      <c r="X50">
        <v>208.39676</v>
      </c>
      <c r="Y50">
        <v>-16.86824</v>
      </c>
      <c r="Z50">
        <v>75.265000000000001</v>
      </c>
      <c r="AA50">
        <v>0.13500000000000001</v>
      </c>
    </row>
    <row r="51" spans="1:27" x14ac:dyDescent="0.25">
      <c r="A51" t="s">
        <v>201</v>
      </c>
      <c r="B51" t="s">
        <v>28</v>
      </c>
      <c r="C51" t="s">
        <v>157</v>
      </c>
      <c r="D51">
        <v>27786511</v>
      </c>
      <c r="E51" t="s">
        <v>202</v>
      </c>
      <c r="F51">
        <v>68.2</v>
      </c>
      <c r="G51">
        <v>11</v>
      </c>
      <c r="H51" t="s">
        <v>88</v>
      </c>
      <c r="I51" t="s">
        <v>203</v>
      </c>
      <c r="J51">
        <v>72.55</v>
      </c>
      <c r="K51">
        <v>18</v>
      </c>
      <c r="L51" t="s">
        <v>58</v>
      </c>
      <c r="M51">
        <v>0</v>
      </c>
      <c r="N51">
        <v>0.51476999999999995</v>
      </c>
      <c r="O51">
        <v>0.63224000000000002</v>
      </c>
      <c r="P51">
        <v>0.96101000000000003</v>
      </c>
      <c r="Q51">
        <v>0.96101000000000003</v>
      </c>
      <c r="R51">
        <v>4.45E-3</v>
      </c>
      <c r="S51">
        <v>9.0190000000000006E-2</v>
      </c>
      <c r="T51">
        <v>-9.5960000000000004E-2</v>
      </c>
      <c r="U51">
        <v>6.615E-2</v>
      </c>
      <c r="V51">
        <v>225.25</v>
      </c>
      <c r="W51">
        <v>225.28</v>
      </c>
      <c r="X51">
        <v>208.39676</v>
      </c>
      <c r="Y51">
        <v>-16.86824</v>
      </c>
      <c r="Z51">
        <v>70.265000000000001</v>
      </c>
      <c r="AA51">
        <v>0.11</v>
      </c>
    </row>
    <row r="52" spans="1:27" x14ac:dyDescent="0.25">
      <c r="A52" t="s">
        <v>204</v>
      </c>
      <c r="B52" t="s">
        <v>28</v>
      </c>
      <c r="C52" t="s">
        <v>163</v>
      </c>
      <c r="D52">
        <v>27786513</v>
      </c>
      <c r="E52" t="s">
        <v>205</v>
      </c>
      <c r="F52">
        <v>63.45</v>
      </c>
      <c r="G52">
        <v>1</v>
      </c>
      <c r="H52" t="s">
        <v>135</v>
      </c>
      <c r="I52" t="s">
        <v>206</v>
      </c>
      <c r="J52">
        <v>67.55</v>
      </c>
      <c r="K52">
        <v>9</v>
      </c>
      <c r="L52" t="s">
        <v>63</v>
      </c>
      <c r="M52">
        <v>0</v>
      </c>
      <c r="N52">
        <v>0.49598999999999999</v>
      </c>
      <c r="O52">
        <v>0.59497999999999995</v>
      </c>
      <c r="P52">
        <v>0.94681999999999999</v>
      </c>
      <c r="Q52">
        <v>0.94681999999999999</v>
      </c>
      <c r="R52">
        <v>5.3899999999999998E-3</v>
      </c>
      <c r="S52">
        <v>0.11695</v>
      </c>
      <c r="T52">
        <v>-9.5759999999999998E-2</v>
      </c>
      <c r="U52">
        <v>6.7830000000000001E-2</v>
      </c>
      <c r="V52">
        <v>225.25</v>
      </c>
      <c r="W52">
        <v>225.28</v>
      </c>
      <c r="X52">
        <v>208.39676</v>
      </c>
      <c r="Y52">
        <v>-16.86824</v>
      </c>
      <c r="Z52">
        <v>65.265000000000001</v>
      </c>
      <c r="AA52">
        <v>0.23499999999999999</v>
      </c>
    </row>
    <row r="53" spans="1:27" x14ac:dyDescent="0.25">
      <c r="A53" t="s">
        <v>207</v>
      </c>
      <c r="B53" t="s">
        <v>28</v>
      </c>
      <c r="C53" t="s">
        <v>37</v>
      </c>
      <c r="D53">
        <v>27786519</v>
      </c>
      <c r="E53" t="s">
        <v>208</v>
      </c>
      <c r="F53">
        <v>58.75</v>
      </c>
      <c r="G53">
        <v>1</v>
      </c>
      <c r="H53" t="s">
        <v>39</v>
      </c>
      <c r="I53" t="s">
        <v>209</v>
      </c>
      <c r="J53">
        <v>62.6</v>
      </c>
      <c r="K53">
        <v>1</v>
      </c>
      <c r="L53" t="s">
        <v>135</v>
      </c>
      <c r="M53">
        <v>0</v>
      </c>
      <c r="N53">
        <v>0.47682999999999998</v>
      </c>
      <c r="O53">
        <v>0.56013000000000002</v>
      </c>
      <c r="P53">
        <v>0.93018999999999996</v>
      </c>
      <c r="Q53">
        <v>0.93018999999999996</v>
      </c>
      <c r="R53">
        <v>6.1399999999999996E-3</v>
      </c>
      <c r="S53">
        <v>0.17671999999999999</v>
      </c>
      <c r="T53">
        <v>-9.6199999999999994E-2</v>
      </c>
      <c r="U53">
        <v>0.12409000000000001</v>
      </c>
      <c r="V53">
        <v>225.25</v>
      </c>
      <c r="W53">
        <v>225.28</v>
      </c>
      <c r="X53">
        <v>208.39676</v>
      </c>
      <c r="Y53">
        <v>-16.86824</v>
      </c>
      <c r="Z53">
        <v>60.265000000000001</v>
      </c>
      <c r="AA53">
        <v>0.41</v>
      </c>
    </row>
    <row r="54" spans="1:27" x14ac:dyDescent="0.25">
      <c r="A54" t="s">
        <v>210</v>
      </c>
      <c r="B54" t="s">
        <v>28</v>
      </c>
      <c r="C54" t="s">
        <v>157</v>
      </c>
      <c r="D54">
        <v>27786508</v>
      </c>
      <c r="E54" t="s">
        <v>211</v>
      </c>
      <c r="F54">
        <v>54.65</v>
      </c>
      <c r="G54">
        <v>18</v>
      </c>
      <c r="H54" t="s">
        <v>135</v>
      </c>
      <c r="I54" t="s">
        <v>212</v>
      </c>
      <c r="J54">
        <v>57.9</v>
      </c>
      <c r="K54">
        <v>68</v>
      </c>
      <c r="L54" t="s">
        <v>31</v>
      </c>
      <c r="M54">
        <v>0</v>
      </c>
      <c r="N54">
        <v>0.47524</v>
      </c>
      <c r="O54">
        <v>0.53376999999999997</v>
      </c>
      <c r="P54">
        <v>0.89022000000000001</v>
      </c>
      <c r="Q54">
        <v>0.89022000000000001</v>
      </c>
      <c r="R54">
        <v>6.2199999999999998E-3</v>
      </c>
      <c r="S54">
        <v>0.25041999999999998</v>
      </c>
      <c r="T54">
        <v>-9.6860000000000002E-2</v>
      </c>
      <c r="U54">
        <v>0.17058999999999999</v>
      </c>
      <c r="V54">
        <v>225.25</v>
      </c>
      <c r="W54">
        <v>225.28</v>
      </c>
      <c r="X54">
        <v>208.39676</v>
      </c>
      <c r="Y54">
        <v>-16.86824</v>
      </c>
      <c r="Z54">
        <v>55.265000000000001</v>
      </c>
      <c r="AA54">
        <v>1.01</v>
      </c>
    </row>
    <row r="55" spans="1:27" x14ac:dyDescent="0.25">
      <c r="A55" t="s">
        <v>213</v>
      </c>
      <c r="B55" t="s">
        <v>28</v>
      </c>
      <c r="C55" t="s">
        <v>141</v>
      </c>
      <c r="D55">
        <v>27786487</v>
      </c>
      <c r="E55" t="s">
        <v>214</v>
      </c>
      <c r="F55">
        <v>50.5</v>
      </c>
      <c r="G55">
        <v>1</v>
      </c>
      <c r="H55" t="s">
        <v>88</v>
      </c>
      <c r="I55" t="s">
        <v>215</v>
      </c>
      <c r="J55">
        <v>53.4</v>
      </c>
      <c r="K55">
        <v>89</v>
      </c>
      <c r="L55" t="s">
        <v>31</v>
      </c>
      <c r="M55">
        <v>0.40159</v>
      </c>
      <c r="N55">
        <v>0.46734999999999999</v>
      </c>
      <c r="O55">
        <v>0.51312000000000002</v>
      </c>
      <c r="P55">
        <v>0.85638000000000003</v>
      </c>
      <c r="Q55">
        <v>0.85638000000000003</v>
      </c>
      <c r="R55">
        <v>6.4099999999999999E-3</v>
      </c>
      <c r="S55">
        <v>0.29031000000000001</v>
      </c>
      <c r="T55">
        <v>-9.6680000000000002E-2</v>
      </c>
      <c r="U55">
        <v>0.17563000000000001</v>
      </c>
      <c r="V55">
        <v>225.25</v>
      </c>
      <c r="W55">
        <v>225.28</v>
      </c>
      <c r="X55">
        <v>208.39676</v>
      </c>
      <c r="Y55">
        <v>-16.86824</v>
      </c>
      <c r="Z55">
        <v>50.265000000000001</v>
      </c>
      <c r="AA55">
        <v>1.6850000000000001</v>
      </c>
    </row>
    <row r="56" spans="1:27" x14ac:dyDescent="0.25">
      <c r="A56" t="s">
        <v>216</v>
      </c>
      <c r="B56" t="s">
        <v>28</v>
      </c>
      <c r="C56" t="s">
        <v>217</v>
      </c>
      <c r="D56">
        <v>27536189</v>
      </c>
      <c r="E56" t="s">
        <v>218</v>
      </c>
      <c r="F56">
        <v>0.78</v>
      </c>
      <c r="G56">
        <v>85</v>
      </c>
      <c r="H56" t="s">
        <v>88</v>
      </c>
      <c r="I56" t="s">
        <v>219</v>
      </c>
      <c r="J56">
        <v>1.1000000000000001</v>
      </c>
      <c r="K56">
        <v>2</v>
      </c>
      <c r="L56" t="s">
        <v>54</v>
      </c>
      <c r="M56">
        <v>0.37866</v>
      </c>
      <c r="N56">
        <v>0.39079999999999998</v>
      </c>
      <c r="O56">
        <v>0.40176000000000001</v>
      </c>
      <c r="P56">
        <v>4.2410000000000003E-2</v>
      </c>
      <c r="Q56">
        <v>4.2410000000000003E-2</v>
      </c>
      <c r="R56">
        <v>1.4400000000000001E-3</v>
      </c>
      <c r="S56">
        <v>0.14546000000000001</v>
      </c>
      <c r="T56">
        <v>-1.4959999999999999E-2</v>
      </c>
      <c r="U56">
        <v>3.8690000000000002E-2</v>
      </c>
      <c r="V56">
        <v>225.19</v>
      </c>
      <c r="W56">
        <v>225.21001000000001</v>
      </c>
      <c r="X56">
        <v>208.41162</v>
      </c>
      <c r="Y56">
        <v>-16.78838</v>
      </c>
      <c r="Z56">
        <v>0</v>
      </c>
      <c r="AA56">
        <v>0.94</v>
      </c>
    </row>
    <row r="57" spans="1:27" x14ac:dyDescent="0.25">
      <c r="A57" t="s">
        <v>220</v>
      </c>
      <c r="B57" t="s">
        <v>28</v>
      </c>
      <c r="C57" t="s">
        <v>221</v>
      </c>
      <c r="D57">
        <v>27413259</v>
      </c>
      <c r="E57" t="s">
        <v>222</v>
      </c>
      <c r="F57">
        <v>0.65</v>
      </c>
      <c r="G57">
        <v>10</v>
      </c>
      <c r="H57" t="s">
        <v>72</v>
      </c>
      <c r="I57" t="s">
        <v>223</v>
      </c>
      <c r="J57">
        <v>1.22</v>
      </c>
      <c r="K57">
        <v>126</v>
      </c>
      <c r="L57" t="s">
        <v>31</v>
      </c>
      <c r="M57">
        <v>0.38349</v>
      </c>
      <c r="N57">
        <v>0.40695999999999999</v>
      </c>
      <c r="O57">
        <v>0.4264</v>
      </c>
      <c r="P57">
        <v>4.086E-2</v>
      </c>
      <c r="Q57">
        <v>4.086E-2</v>
      </c>
      <c r="R57">
        <v>1.34E-3</v>
      </c>
      <c r="S57">
        <v>0.1409</v>
      </c>
      <c r="T57">
        <v>-1.508E-2</v>
      </c>
      <c r="U57">
        <v>3.7109999999999997E-2</v>
      </c>
      <c r="V57">
        <v>225.21001000000001</v>
      </c>
      <c r="W57">
        <v>225.25</v>
      </c>
      <c r="X57">
        <v>208.51253</v>
      </c>
      <c r="Y57">
        <v>-16.717469999999999</v>
      </c>
      <c r="Z57">
        <v>0</v>
      </c>
      <c r="AA57">
        <v>0.93500000000000005</v>
      </c>
    </row>
    <row r="58" spans="1:27" x14ac:dyDescent="0.25">
      <c r="A58" t="s">
        <v>224</v>
      </c>
      <c r="B58" t="s">
        <v>28</v>
      </c>
      <c r="C58" t="s">
        <v>225</v>
      </c>
      <c r="D58">
        <v>27536162</v>
      </c>
      <c r="E58" t="s">
        <v>226</v>
      </c>
      <c r="F58">
        <v>0.46</v>
      </c>
      <c r="G58">
        <v>10</v>
      </c>
      <c r="H58" t="s">
        <v>54</v>
      </c>
      <c r="I58" t="s">
        <v>226</v>
      </c>
      <c r="J58">
        <v>0.96</v>
      </c>
      <c r="K58">
        <v>10</v>
      </c>
      <c r="L58" t="s">
        <v>54</v>
      </c>
      <c r="M58">
        <v>0.37924999999999998</v>
      </c>
      <c r="N58">
        <v>0.40489000000000003</v>
      </c>
      <c r="O58">
        <v>0.42531999999999998</v>
      </c>
      <c r="P58">
        <v>3.2259999999999997E-2</v>
      </c>
      <c r="Q58">
        <v>3.2259999999999997E-2</v>
      </c>
      <c r="R58">
        <v>1.1100000000000001E-3</v>
      </c>
      <c r="S58">
        <v>0.1166</v>
      </c>
      <c r="T58">
        <v>-1.23E-2</v>
      </c>
      <c r="U58">
        <v>2.9659999999999999E-2</v>
      </c>
      <c r="V58">
        <v>225.19</v>
      </c>
      <c r="W58">
        <v>225.21001000000001</v>
      </c>
      <c r="X58">
        <v>208.41162</v>
      </c>
      <c r="Y58">
        <v>-16.78838</v>
      </c>
      <c r="Z58">
        <v>0</v>
      </c>
      <c r="AA58">
        <v>0.71</v>
      </c>
    </row>
    <row r="59" spans="1:27" x14ac:dyDescent="0.25">
      <c r="A59" t="s">
        <v>227</v>
      </c>
      <c r="B59" t="s">
        <v>28</v>
      </c>
      <c r="C59" t="s">
        <v>119</v>
      </c>
      <c r="D59">
        <v>27536226</v>
      </c>
      <c r="E59" t="s">
        <v>228</v>
      </c>
      <c r="F59">
        <v>0.35</v>
      </c>
      <c r="G59">
        <v>1</v>
      </c>
      <c r="H59" t="s">
        <v>84</v>
      </c>
      <c r="I59" t="s">
        <v>229</v>
      </c>
      <c r="J59">
        <v>0.85</v>
      </c>
      <c r="K59">
        <v>10</v>
      </c>
      <c r="L59" t="s">
        <v>54</v>
      </c>
      <c r="M59">
        <v>0.37913999999999998</v>
      </c>
      <c r="N59">
        <v>0.40936</v>
      </c>
      <c r="O59">
        <v>0.43223</v>
      </c>
      <c r="P59">
        <v>2.758E-2</v>
      </c>
      <c r="Q59">
        <v>2.758E-2</v>
      </c>
      <c r="R59" s="1">
        <v>9.6000000000000002E-4</v>
      </c>
      <c r="S59">
        <v>0.10256</v>
      </c>
      <c r="T59">
        <v>-1.0880000000000001E-2</v>
      </c>
      <c r="U59">
        <v>2.5360000000000001E-2</v>
      </c>
      <c r="V59">
        <v>225.19</v>
      </c>
      <c r="W59">
        <v>225.21001000000001</v>
      </c>
      <c r="X59">
        <v>208.41162</v>
      </c>
      <c r="Y59">
        <v>-16.78838</v>
      </c>
      <c r="Z59">
        <v>0</v>
      </c>
      <c r="AA59">
        <v>0.6</v>
      </c>
    </row>
    <row r="60" spans="1:27" x14ac:dyDescent="0.25">
      <c r="A60" t="s">
        <v>230</v>
      </c>
      <c r="B60" t="s">
        <v>28</v>
      </c>
      <c r="C60" t="s">
        <v>231</v>
      </c>
      <c r="D60">
        <v>27786534</v>
      </c>
      <c r="E60" t="s">
        <v>232</v>
      </c>
      <c r="F60">
        <v>162.94999999999999</v>
      </c>
      <c r="G60">
        <v>1</v>
      </c>
      <c r="H60" t="s">
        <v>135</v>
      </c>
      <c r="I60" t="s">
        <v>233</v>
      </c>
      <c r="J60">
        <v>166.95</v>
      </c>
      <c r="K60">
        <v>1</v>
      </c>
      <c r="L60" t="s">
        <v>135</v>
      </c>
      <c r="M60">
        <v>0</v>
      </c>
      <c r="N60">
        <v>0</v>
      </c>
      <c r="O60">
        <v>1.66056</v>
      </c>
      <c r="P60">
        <v>0.95972999999999997</v>
      </c>
      <c r="Q60">
        <v>0.95972999999999997</v>
      </c>
      <c r="R60" s="1">
        <v>6.0999999999999997E-4</v>
      </c>
      <c r="S60">
        <v>9.7489999999999993E-2</v>
      </c>
      <c r="T60">
        <v>-0.11532000000000001</v>
      </c>
      <c r="U60">
        <v>6.8820000000000006E-2</v>
      </c>
      <c r="V60">
        <v>225.25</v>
      </c>
      <c r="W60">
        <v>225.28</v>
      </c>
      <c r="X60">
        <v>208.39676</v>
      </c>
      <c r="Y60">
        <v>-16.86824</v>
      </c>
      <c r="Z60">
        <v>165.26499999999999</v>
      </c>
      <c r="AA60">
        <v>-0.315</v>
      </c>
    </row>
    <row r="61" spans="1:27" x14ac:dyDescent="0.25">
      <c r="A61" t="s">
        <v>234</v>
      </c>
      <c r="B61" t="s">
        <v>28</v>
      </c>
      <c r="C61" t="s">
        <v>235</v>
      </c>
      <c r="D61">
        <v>27786502</v>
      </c>
      <c r="E61" t="s">
        <v>236</v>
      </c>
      <c r="F61">
        <v>158</v>
      </c>
      <c r="G61">
        <v>30</v>
      </c>
      <c r="H61" t="s">
        <v>88</v>
      </c>
      <c r="I61" t="s">
        <v>237</v>
      </c>
      <c r="J61">
        <v>162.5</v>
      </c>
      <c r="K61">
        <v>1</v>
      </c>
      <c r="L61" t="s">
        <v>88</v>
      </c>
      <c r="M61">
        <v>0</v>
      </c>
      <c r="N61">
        <v>0</v>
      </c>
      <c r="O61">
        <v>1.6204000000000001</v>
      </c>
      <c r="P61">
        <v>0.95174999999999998</v>
      </c>
      <c r="Q61">
        <v>0.95174999999999998</v>
      </c>
      <c r="R61" s="1">
        <v>6.6E-4</v>
      </c>
      <c r="S61">
        <v>0.11336</v>
      </c>
      <c r="T61">
        <v>-0.11799</v>
      </c>
      <c r="U61">
        <v>7.7969999999999998E-2</v>
      </c>
      <c r="V61">
        <v>225.25</v>
      </c>
      <c r="W61">
        <v>225.28</v>
      </c>
      <c r="X61">
        <v>208.39676</v>
      </c>
      <c r="Y61">
        <v>-16.86824</v>
      </c>
      <c r="Z61">
        <v>160.26499999999999</v>
      </c>
      <c r="AA61">
        <v>-1.4999999999999999E-2</v>
      </c>
    </row>
    <row r="62" spans="1:27" x14ac:dyDescent="0.25">
      <c r="A62" t="s">
        <v>238</v>
      </c>
      <c r="B62" t="s">
        <v>28</v>
      </c>
      <c r="C62" t="s">
        <v>42</v>
      </c>
      <c r="D62">
        <v>27786527</v>
      </c>
      <c r="E62" t="s">
        <v>239</v>
      </c>
      <c r="F62">
        <v>153.14999</v>
      </c>
      <c r="G62">
        <v>12</v>
      </c>
      <c r="H62" t="s">
        <v>199</v>
      </c>
      <c r="I62" t="s">
        <v>239</v>
      </c>
      <c r="J62">
        <v>157.60001</v>
      </c>
      <c r="K62">
        <v>18</v>
      </c>
      <c r="L62" t="s">
        <v>58</v>
      </c>
      <c r="M62">
        <v>0</v>
      </c>
      <c r="N62">
        <v>1.2755300000000001</v>
      </c>
      <c r="O62">
        <v>1.5416099999999999</v>
      </c>
      <c r="P62">
        <v>0.98440000000000005</v>
      </c>
      <c r="Q62">
        <v>0.98440000000000005</v>
      </c>
      <c r="R62" s="1">
        <v>7.6000000000000004E-4</v>
      </c>
      <c r="S62">
        <v>4.045E-2</v>
      </c>
      <c r="T62">
        <v>-9.9900000000000003E-2</v>
      </c>
      <c r="U62">
        <v>3.2649999999999998E-2</v>
      </c>
      <c r="V62">
        <v>225.25</v>
      </c>
      <c r="W62">
        <v>225.28</v>
      </c>
      <c r="X62">
        <v>208.39676</v>
      </c>
      <c r="Y62">
        <v>-16.86824</v>
      </c>
      <c r="Z62">
        <v>155.26499999999999</v>
      </c>
      <c r="AA62">
        <v>0.11</v>
      </c>
    </row>
    <row r="63" spans="1:27" x14ac:dyDescent="0.25">
      <c r="A63" t="s">
        <v>240</v>
      </c>
      <c r="B63" t="s">
        <v>28</v>
      </c>
      <c r="C63" t="s">
        <v>42</v>
      </c>
      <c r="D63">
        <v>27786526</v>
      </c>
      <c r="E63" t="s">
        <v>183</v>
      </c>
      <c r="F63">
        <v>148.14999</v>
      </c>
      <c r="G63">
        <v>11</v>
      </c>
      <c r="H63" t="s">
        <v>88</v>
      </c>
      <c r="I63" t="s">
        <v>241</v>
      </c>
      <c r="J63">
        <v>152.44999999999999</v>
      </c>
      <c r="K63">
        <v>11</v>
      </c>
      <c r="L63" t="s">
        <v>58</v>
      </c>
      <c r="M63">
        <v>0</v>
      </c>
      <c r="N63">
        <v>1.1906600000000001</v>
      </c>
      <c r="O63">
        <v>1.44912</v>
      </c>
      <c r="P63">
        <v>0.98638000000000003</v>
      </c>
      <c r="Q63">
        <v>0.98638000000000003</v>
      </c>
      <c r="R63" s="1">
        <v>8.0000000000000004E-4</v>
      </c>
      <c r="S63">
        <v>3.8539999999999998E-2</v>
      </c>
      <c r="T63">
        <v>-9.8830000000000001E-2</v>
      </c>
      <c r="U63">
        <v>3.159E-2</v>
      </c>
      <c r="V63">
        <v>225.25</v>
      </c>
      <c r="W63">
        <v>225.28</v>
      </c>
      <c r="X63">
        <v>208.39676</v>
      </c>
      <c r="Y63">
        <v>-16.86824</v>
      </c>
      <c r="Z63">
        <v>150.26499999999999</v>
      </c>
      <c r="AA63">
        <v>3.5000000000000003E-2</v>
      </c>
    </row>
    <row r="64" spans="1:27" x14ac:dyDescent="0.25">
      <c r="A64" t="s">
        <v>242</v>
      </c>
      <c r="B64" t="s">
        <v>28</v>
      </c>
      <c r="C64" t="s">
        <v>231</v>
      </c>
      <c r="D64">
        <v>27786533</v>
      </c>
      <c r="E64" t="s">
        <v>243</v>
      </c>
      <c r="F64">
        <v>143.30000000000001</v>
      </c>
      <c r="G64">
        <v>1</v>
      </c>
      <c r="H64" t="s">
        <v>122</v>
      </c>
      <c r="I64" t="s">
        <v>244</v>
      </c>
      <c r="J64">
        <v>147.44999999999999</v>
      </c>
      <c r="K64">
        <v>21</v>
      </c>
      <c r="L64" t="s">
        <v>58</v>
      </c>
      <c r="M64">
        <v>0</v>
      </c>
      <c r="N64">
        <v>1.1480399999999999</v>
      </c>
      <c r="O64">
        <v>1.3750599999999999</v>
      </c>
      <c r="P64">
        <v>0.98255999999999999</v>
      </c>
      <c r="Q64">
        <v>0.98255999999999999</v>
      </c>
      <c r="R64" s="1">
        <v>9.3999999999999997E-4</v>
      </c>
      <c r="S64">
        <v>4.5199999999999997E-2</v>
      </c>
      <c r="T64">
        <v>-9.9669999999999995E-2</v>
      </c>
      <c r="U64">
        <v>3.7229999999999999E-2</v>
      </c>
      <c r="V64">
        <v>225.25</v>
      </c>
      <c r="W64">
        <v>225.28</v>
      </c>
      <c r="X64">
        <v>208.39676</v>
      </c>
      <c r="Y64">
        <v>-16.86824</v>
      </c>
      <c r="Z64">
        <v>145.26499999999999</v>
      </c>
      <c r="AA64">
        <v>0.11</v>
      </c>
    </row>
    <row r="65" spans="1:27" x14ac:dyDescent="0.25">
      <c r="A65" t="s">
        <v>245</v>
      </c>
      <c r="B65" t="s">
        <v>28</v>
      </c>
      <c r="C65" t="s">
        <v>42</v>
      </c>
      <c r="D65">
        <v>27786525</v>
      </c>
      <c r="E65" t="s">
        <v>246</v>
      </c>
      <c r="F65">
        <v>138.5</v>
      </c>
      <c r="G65">
        <v>10</v>
      </c>
      <c r="H65" t="s">
        <v>88</v>
      </c>
      <c r="I65" t="s">
        <v>247</v>
      </c>
      <c r="J65">
        <v>142.44999999999999</v>
      </c>
      <c r="K65">
        <v>71</v>
      </c>
      <c r="L65" t="s">
        <v>31</v>
      </c>
      <c r="M65">
        <v>0</v>
      </c>
      <c r="N65">
        <v>1.11113</v>
      </c>
      <c r="O65">
        <v>1.30599</v>
      </c>
      <c r="P65">
        <v>0.97748999999999997</v>
      </c>
      <c r="Q65">
        <v>0.97748999999999997</v>
      </c>
      <c r="R65">
        <v>1.1000000000000001E-3</v>
      </c>
      <c r="S65">
        <v>5.04E-2</v>
      </c>
      <c r="T65">
        <v>-0.10013</v>
      </c>
      <c r="U65">
        <v>4.0590000000000001E-2</v>
      </c>
      <c r="V65">
        <v>225.25</v>
      </c>
      <c r="W65">
        <v>225.28</v>
      </c>
      <c r="X65">
        <v>208.39676</v>
      </c>
      <c r="Y65">
        <v>-16.86824</v>
      </c>
      <c r="Z65">
        <v>140.26499999999999</v>
      </c>
      <c r="AA65">
        <v>0.21</v>
      </c>
    </row>
    <row r="66" spans="1:27" x14ac:dyDescent="0.25">
      <c r="A66" t="s">
        <v>248</v>
      </c>
      <c r="B66" t="s">
        <v>28</v>
      </c>
      <c r="C66" t="s">
        <v>235</v>
      </c>
      <c r="D66">
        <v>27786498</v>
      </c>
      <c r="E66" t="s">
        <v>249</v>
      </c>
      <c r="F66">
        <v>133.19999999999999</v>
      </c>
      <c r="G66">
        <v>10</v>
      </c>
      <c r="H66" t="s">
        <v>199</v>
      </c>
      <c r="I66" t="s">
        <v>249</v>
      </c>
      <c r="J66">
        <v>137.60001</v>
      </c>
      <c r="K66">
        <v>19</v>
      </c>
      <c r="L66" t="s">
        <v>58</v>
      </c>
      <c r="M66">
        <v>0</v>
      </c>
      <c r="N66">
        <v>1.04135</v>
      </c>
      <c r="O66">
        <v>1.25132</v>
      </c>
      <c r="P66">
        <v>0.97948999999999997</v>
      </c>
      <c r="Q66">
        <v>0.97948999999999997</v>
      </c>
      <c r="R66">
        <v>1.16E-3</v>
      </c>
      <c r="S66">
        <v>5.0869999999999999E-2</v>
      </c>
      <c r="T66">
        <v>-9.955E-2</v>
      </c>
      <c r="U66">
        <v>4.1959999999999997E-2</v>
      </c>
      <c r="V66">
        <v>225.25</v>
      </c>
      <c r="W66">
        <v>225.28</v>
      </c>
      <c r="X66">
        <v>208.39676</v>
      </c>
      <c r="Y66">
        <v>-16.86824</v>
      </c>
      <c r="Z66">
        <v>135.26499999999999</v>
      </c>
      <c r="AA66">
        <v>0.13500000000000001</v>
      </c>
    </row>
    <row r="67" spans="1:27" x14ac:dyDescent="0.25">
      <c r="A67" t="s">
        <v>250</v>
      </c>
      <c r="B67" t="s">
        <v>28</v>
      </c>
      <c r="C67" t="s">
        <v>29</v>
      </c>
      <c r="D67">
        <v>27786538</v>
      </c>
      <c r="E67" t="s">
        <v>173</v>
      </c>
      <c r="F67">
        <v>128.39999</v>
      </c>
      <c r="G67">
        <v>12</v>
      </c>
      <c r="H67" t="s">
        <v>88</v>
      </c>
      <c r="I67" t="s">
        <v>200</v>
      </c>
      <c r="J67">
        <v>131.75</v>
      </c>
      <c r="K67">
        <v>64</v>
      </c>
      <c r="L67" t="s">
        <v>31</v>
      </c>
      <c r="M67">
        <v>0</v>
      </c>
      <c r="N67">
        <v>0</v>
      </c>
      <c r="O67">
        <v>1.1316600000000001</v>
      </c>
      <c r="P67">
        <v>0.94338</v>
      </c>
      <c r="Q67">
        <v>0.94338</v>
      </c>
      <c r="R67">
        <v>1.2700000000000001E-3</v>
      </c>
      <c r="S67">
        <v>0.13875999999999999</v>
      </c>
      <c r="T67">
        <v>-0.11187</v>
      </c>
      <c r="U67">
        <v>0.10696</v>
      </c>
      <c r="V67">
        <v>225.25</v>
      </c>
      <c r="W67">
        <v>225.28</v>
      </c>
      <c r="X67">
        <v>208.39676</v>
      </c>
      <c r="Y67">
        <v>-16.86824</v>
      </c>
      <c r="Z67">
        <v>130.26499999999999</v>
      </c>
      <c r="AA67">
        <v>-0.19</v>
      </c>
    </row>
    <row r="68" spans="1:27" x14ac:dyDescent="0.25">
      <c r="A68" t="s">
        <v>251</v>
      </c>
      <c r="B68" t="s">
        <v>28</v>
      </c>
      <c r="C68" t="s">
        <v>108</v>
      </c>
      <c r="D68">
        <v>27786496</v>
      </c>
      <c r="E68" t="s">
        <v>252</v>
      </c>
      <c r="F68">
        <v>124.05</v>
      </c>
      <c r="G68">
        <v>69</v>
      </c>
      <c r="H68" t="s">
        <v>31</v>
      </c>
      <c r="I68" t="s">
        <v>253</v>
      </c>
      <c r="J68">
        <v>126.8</v>
      </c>
      <c r="K68">
        <v>10</v>
      </c>
      <c r="L68" t="s">
        <v>88</v>
      </c>
      <c r="M68">
        <v>0</v>
      </c>
      <c r="N68">
        <v>0.94572999999999996</v>
      </c>
      <c r="O68">
        <v>1.0797600000000001</v>
      </c>
      <c r="P68">
        <v>0.97602</v>
      </c>
      <c r="Q68">
        <v>0.97602</v>
      </c>
      <c r="R68">
        <v>1.4400000000000001E-3</v>
      </c>
      <c r="S68">
        <v>5.6860000000000001E-2</v>
      </c>
      <c r="T68">
        <v>-9.9339999999999998E-2</v>
      </c>
      <c r="U68">
        <v>4.6460000000000001E-2</v>
      </c>
      <c r="V68">
        <v>225.25</v>
      </c>
      <c r="W68">
        <v>225.28</v>
      </c>
      <c r="X68">
        <v>208.39676</v>
      </c>
      <c r="Y68">
        <v>-16.86824</v>
      </c>
      <c r="Z68">
        <v>125.265</v>
      </c>
      <c r="AA68">
        <v>0.16</v>
      </c>
    </row>
    <row r="69" spans="1:27" x14ac:dyDescent="0.25">
      <c r="A69" t="s">
        <v>254</v>
      </c>
      <c r="B69" t="s">
        <v>28</v>
      </c>
      <c r="C69" t="s">
        <v>231</v>
      </c>
      <c r="D69">
        <v>27786537</v>
      </c>
      <c r="E69" t="s">
        <v>255</v>
      </c>
      <c r="F69">
        <v>118.7</v>
      </c>
      <c r="G69">
        <v>11</v>
      </c>
      <c r="H69" t="s">
        <v>88</v>
      </c>
      <c r="I69" t="s">
        <v>200</v>
      </c>
      <c r="J69">
        <v>121.75</v>
      </c>
      <c r="K69">
        <v>64</v>
      </c>
      <c r="L69" t="s">
        <v>31</v>
      </c>
      <c r="M69">
        <v>0</v>
      </c>
      <c r="N69">
        <v>0</v>
      </c>
      <c r="O69">
        <v>1.02373</v>
      </c>
      <c r="P69">
        <v>0.93728999999999996</v>
      </c>
      <c r="Q69">
        <v>0.93728999999999996</v>
      </c>
      <c r="R69">
        <v>1.5399999999999999E-3</v>
      </c>
      <c r="S69">
        <v>0.15221000000000001</v>
      </c>
      <c r="T69">
        <v>-0.11078</v>
      </c>
      <c r="U69">
        <v>0.11795</v>
      </c>
      <c r="V69">
        <v>225.25</v>
      </c>
      <c r="W69">
        <v>225.28</v>
      </c>
      <c r="X69">
        <v>208.39676</v>
      </c>
      <c r="Y69">
        <v>-16.86824</v>
      </c>
      <c r="Z69">
        <v>120.265</v>
      </c>
      <c r="AA69">
        <v>-0.04</v>
      </c>
    </row>
    <row r="70" spans="1:27" x14ac:dyDescent="0.25">
      <c r="A70" t="s">
        <v>256</v>
      </c>
      <c r="B70" t="s">
        <v>28</v>
      </c>
      <c r="C70" t="s">
        <v>257</v>
      </c>
      <c r="D70">
        <v>27536238</v>
      </c>
      <c r="E70" t="s">
        <v>258</v>
      </c>
      <c r="F70">
        <v>0.2</v>
      </c>
      <c r="G70">
        <v>3</v>
      </c>
      <c r="H70" t="s">
        <v>31</v>
      </c>
      <c r="I70" t="s">
        <v>259</v>
      </c>
      <c r="J70">
        <v>0.3</v>
      </c>
      <c r="K70">
        <v>5</v>
      </c>
      <c r="L70" t="s">
        <v>63</v>
      </c>
      <c r="M70">
        <v>0.86270999999999998</v>
      </c>
      <c r="N70">
        <v>0.88802000000000003</v>
      </c>
      <c r="O70">
        <v>0.91015000000000001</v>
      </c>
      <c r="P70">
        <v>-4.6899999999999997E-3</v>
      </c>
      <c r="Q70">
        <v>-4.6899999999999997E-3</v>
      </c>
      <c r="R70" s="1">
        <v>9.0000000000000006E-5</v>
      </c>
      <c r="S70">
        <v>2.1839999999999998E-2</v>
      </c>
      <c r="T70">
        <v>-5.0400000000000002E-3</v>
      </c>
      <c r="U70">
        <v>-6.5100000000000002E-3</v>
      </c>
      <c r="V70">
        <v>225.19</v>
      </c>
      <c r="W70">
        <v>225.21001000000001</v>
      </c>
      <c r="X70">
        <v>208.41162</v>
      </c>
      <c r="Y70">
        <v>-16.78838</v>
      </c>
      <c r="Z70">
        <v>0</v>
      </c>
      <c r="AA70">
        <v>0.25</v>
      </c>
    </row>
    <row r="71" spans="1:27" x14ac:dyDescent="0.25">
      <c r="A71" t="s">
        <v>260</v>
      </c>
      <c r="B71" t="s">
        <v>28</v>
      </c>
      <c r="C71" t="s">
        <v>261</v>
      </c>
      <c r="D71">
        <v>27536200</v>
      </c>
      <c r="E71" t="s">
        <v>262</v>
      </c>
      <c r="F71">
        <v>0.2</v>
      </c>
      <c r="G71">
        <v>19</v>
      </c>
      <c r="H71" t="s">
        <v>72</v>
      </c>
      <c r="I71" t="s">
        <v>263</v>
      </c>
      <c r="J71">
        <v>0.59</v>
      </c>
      <c r="K71">
        <v>10</v>
      </c>
      <c r="L71" t="s">
        <v>63</v>
      </c>
      <c r="M71">
        <v>0.80679000000000001</v>
      </c>
      <c r="N71">
        <v>0.88507000000000002</v>
      </c>
      <c r="O71">
        <v>0.94084000000000001</v>
      </c>
      <c r="P71">
        <v>-7.0600000000000003E-3</v>
      </c>
      <c r="Q71">
        <v>-7.0600000000000003E-3</v>
      </c>
      <c r="R71" s="1">
        <v>1.3999999999999999E-4</v>
      </c>
      <c r="S71">
        <v>3.1399999999999997E-2</v>
      </c>
      <c r="T71">
        <v>-7.2500000000000004E-3</v>
      </c>
      <c r="U71">
        <v>-9.92E-3</v>
      </c>
      <c r="V71">
        <v>225.19</v>
      </c>
      <c r="W71">
        <v>225.21001000000001</v>
      </c>
      <c r="X71">
        <v>208.41162</v>
      </c>
      <c r="Y71">
        <v>-16.78838</v>
      </c>
      <c r="Z71">
        <v>0</v>
      </c>
      <c r="AA71">
        <v>0.39500000000000002</v>
      </c>
    </row>
    <row r="72" spans="1:27" x14ac:dyDescent="0.25">
      <c r="A72" t="s">
        <v>264</v>
      </c>
      <c r="B72" t="s">
        <v>28</v>
      </c>
      <c r="C72" t="s">
        <v>265</v>
      </c>
      <c r="D72">
        <v>27536217</v>
      </c>
      <c r="E72" t="s">
        <v>266</v>
      </c>
      <c r="F72">
        <v>2.2000000000000002</v>
      </c>
      <c r="G72">
        <v>47</v>
      </c>
      <c r="H72" t="s">
        <v>88</v>
      </c>
      <c r="I72" t="s">
        <v>267</v>
      </c>
      <c r="J72">
        <v>2.68</v>
      </c>
      <c r="K72">
        <v>11</v>
      </c>
      <c r="L72" t="s">
        <v>31</v>
      </c>
      <c r="M72">
        <v>0.62338000000000005</v>
      </c>
      <c r="N72">
        <v>0.63915</v>
      </c>
      <c r="O72">
        <v>0.65420999999999996</v>
      </c>
      <c r="P72">
        <v>-4.7820000000000001E-2</v>
      </c>
      <c r="Q72">
        <v>-4.7820000000000001E-2</v>
      </c>
      <c r="R72" s="1">
        <v>9.5E-4</v>
      </c>
      <c r="S72">
        <v>0.15820000000000001</v>
      </c>
      <c r="T72">
        <v>-2.681E-2</v>
      </c>
      <c r="U72">
        <v>-6.6460000000000005E-2</v>
      </c>
      <c r="V72">
        <v>225.19</v>
      </c>
      <c r="W72">
        <v>225.21001000000001</v>
      </c>
      <c r="X72">
        <v>208.41162</v>
      </c>
      <c r="Y72">
        <v>-16.78838</v>
      </c>
      <c r="Z72">
        <v>0</v>
      </c>
      <c r="AA72">
        <v>2.44</v>
      </c>
    </row>
    <row r="73" spans="1:27" x14ac:dyDescent="0.25">
      <c r="A73" t="s">
        <v>268</v>
      </c>
      <c r="B73" t="s">
        <v>28</v>
      </c>
      <c r="C73" t="s">
        <v>269</v>
      </c>
      <c r="D73">
        <v>27458152</v>
      </c>
      <c r="E73" t="s">
        <v>270</v>
      </c>
      <c r="F73">
        <v>2.37</v>
      </c>
      <c r="G73">
        <v>70</v>
      </c>
      <c r="H73" t="s">
        <v>31</v>
      </c>
      <c r="I73" t="s">
        <v>270</v>
      </c>
      <c r="J73">
        <v>3.05</v>
      </c>
      <c r="K73">
        <v>10</v>
      </c>
      <c r="L73" t="s">
        <v>31</v>
      </c>
      <c r="M73">
        <v>0.59752000000000005</v>
      </c>
      <c r="N73">
        <v>0.61794000000000004</v>
      </c>
      <c r="O73">
        <v>0.63724000000000003</v>
      </c>
      <c r="P73">
        <v>-5.3990000000000003E-2</v>
      </c>
      <c r="Q73">
        <v>-5.3990000000000003E-2</v>
      </c>
      <c r="R73">
        <v>1.08E-3</v>
      </c>
      <c r="S73">
        <v>0.17394999999999999</v>
      </c>
      <c r="T73">
        <v>-2.8549999999999999E-2</v>
      </c>
      <c r="U73">
        <v>-7.4779999999999999E-2</v>
      </c>
      <c r="V73">
        <v>225.12</v>
      </c>
      <c r="W73">
        <v>225.22</v>
      </c>
      <c r="X73">
        <v>208.45707999999999</v>
      </c>
      <c r="Y73">
        <v>-16.71292</v>
      </c>
      <c r="Z73">
        <v>0</v>
      </c>
      <c r="AA73">
        <v>2.71</v>
      </c>
    </row>
    <row r="74" spans="1:27" x14ac:dyDescent="0.25">
      <c r="A74" t="s">
        <v>271</v>
      </c>
      <c r="B74" t="s">
        <v>28</v>
      </c>
      <c r="C74" t="s">
        <v>272</v>
      </c>
      <c r="D74">
        <v>27458148</v>
      </c>
      <c r="E74" t="s">
        <v>273</v>
      </c>
      <c r="F74">
        <v>2.81</v>
      </c>
      <c r="G74">
        <v>57</v>
      </c>
      <c r="H74" t="s">
        <v>31</v>
      </c>
      <c r="I74" t="s">
        <v>273</v>
      </c>
      <c r="J74">
        <v>3.4</v>
      </c>
      <c r="K74">
        <v>10</v>
      </c>
      <c r="L74" t="s">
        <v>31</v>
      </c>
      <c r="M74">
        <v>0.58675999999999995</v>
      </c>
      <c r="N74">
        <v>0.60255000000000003</v>
      </c>
      <c r="O74">
        <v>0.61767000000000005</v>
      </c>
      <c r="P74">
        <v>-6.1949999999999998E-2</v>
      </c>
      <c r="Q74">
        <v>-6.1949999999999998E-2</v>
      </c>
      <c r="R74">
        <v>1.24E-3</v>
      </c>
      <c r="S74">
        <v>0.19364999999999999</v>
      </c>
      <c r="T74">
        <v>-3.1019999999999999E-2</v>
      </c>
      <c r="U74">
        <v>-8.5790000000000005E-2</v>
      </c>
      <c r="V74">
        <v>225.12</v>
      </c>
      <c r="W74">
        <v>225.22</v>
      </c>
      <c r="X74">
        <v>208.45707999999999</v>
      </c>
      <c r="Y74">
        <v>-16.71292</v>
      </c>
      <c r="Z74">
        <v>0</v>
      </c>
      <c r="AA74">
        <v>3.105</v>
      </c>
    </row>
    <row r="75" spans="1:27" x14ac:dyDescent="0.25">
      <c r="A75" t="s">
        <v>274</v>
      </c>
      <c r="B75" t="s">
        <v>28</v>
      </c>
      <c r="C75" t="s">
        <v>275</v>
      </c>
      <c r="D75">
        <v>27536180</v>
      </c>
      <c r="E75" t="s">
        <v>276</v>
      </c>
      <c r="F75">
        <v>3.25</v>
      </c>
      <c r="G75">
        <v>2</v>
      </c>
      <c r="H75" t="s">
        <v>63</v>
      </c>
      <c r="I75" t="s">
        <v>277</v>
      </c>
      <c r="J75">
        <v>3.85</v>
      </c>
      <c r="K75">
        <v>53</v>
      </c>
      <c r="L75" t="s">
        <v>31</v>
      </c>
      <c r="M75">
        <v>0.57326999999999995</v>
      </c>
      <c r="N75">
        <v>0.58767000000000003</v>
      </c>
      <c r="O75">
        <v>0.60157000000000005</v>
      </c>
      <c r="P75">
        <v>-7.084E-2</v>
      </c>
      <c r="Q75">
        <v>-7.084E-2</v>
      </c>
      <c r="R75">
        <v>1.41E-3</v>
      </c>
      <c r="S75">
        <v>0.21473</v>
      </c>
      <c r="T75">
        <v>-3.3579999999999999E-2</v>
      </c>
      <c r="U75">
        <v>-9.8320000000000005E-2</v>
      </c>
      <c r="V75">
        <v>225.19</v>
      </c>
      <c r="W75">
        <v>225.21001000000001</v>
      </c>
      <c r="X75">
        <v>208.41162</v>
      </c>
      <c r="Y75">
        <v>-16.78838</v>
      </c>
      <c r="Z75">
        <v>0</v>
      </c>
      <c r="AA75">
        <v>3.55</v>
      </c>
    </row>
    <row r="76" spans="1:27" x14ac:dyDescent="0.25">
      <c r="A76" t="s">
        <v>278</v>
      </c>
      <c r="B76" t="s">
        <v>28</v>
      </c>
      <c r="C76" t="s">
        <v>78</v>
      </c>
      <c r="D76">
        <v>27458166</v>
      </c>
      <c r="E76" t="s">
        <v>279</v>
      </c>
      <c r="F76">
        <v>3.8</v>
      </c>
      <c r="G76">
        <v>51</v>
      </c>
      <c r="H76" t="s">
        <v>88</v>
      </c>
      <c r="I76" t="s">
        <v>280</v>
      </c>
      <c r="J76">
        <v>4.45</v>
      </c>
      <c r="K76">
        <v>9</v>
      </c>
      <c r="L76" t="s">
        <v>31</v>
      </c>
      <c r="M76">
        <v>0.56296000000000002</v>
      </c>
      <c r="N76">
        <v>0.57696000000000003</v>
      </c>
      <c r="O76">
        <v>0.59055000000000002</v>
      </c>
      <c r="P76">
        <v>-8.1509999999999999E-2</v>
      </c>
      <c r="Q76">
        <v>-8.1509999999999999E-2</v>
      </c>
      <c r="R76">
        <v>1.5900000000000001E-3</v>
      </c>
      <c r="S76">
        <v>0.23821999999999999</v>
      </c>
      <c r="T76">
        <v>-3.6679999999999997E-2</v>
      </c>
      <c r="U76">
        <v>-0.11323</v>
      </c>
      <c r="V76">
        <v>225.12</v>
      </c>
      <c r="W76">
        <v>225.22</v>
      </c>
      <c r="X76">
        <v>208.45707999999999</v>
      </c>
      <c r="Y76">
        <v>-16.71292</v>
      </c>
      <c r="Z76">
        <v>0</v>
      </c>
      <c r="AA76">
        <v>4.125</v>
      </c>
    </row>
    <row r="77" spans="1:27" x14ac:dyDescent="0.25">
      <c r="A77" t="s">
        <v>281</v>
      </c>
      <c r="B77" t="s">
        <v>28</v>
      </c>
      <c r="C77" t="s">
        <v>225</v>
      </c>
      <c r="D77">
        <v>27536161</v>
      </c>
      <c r="E77" t="s">
        <v>282</v>
      </c>
      <c r="F77">
        <v>4.25</v>
      </c>
      <c r="G77">
        <v>25</v>
      </c>
      <c r="H77" t="s">
        <v>31</v>
      </c>
      <c r="I77" t="s">
        <v>283</v>
      </c>
      <c r="J77">
        <v>5</v>
      </c>
      <c r="K77">
        <v>19</v>
      </c>
      <c r="L77" t="s">
        <v>31</v>
      </c>
      <c r="M77">
        <v>0.54591999999999996</v>
      </c>
      <c r="N77">
        <v>0.56069999999999998</v>
      </c>
      <c r="O77">
        <v>0.57504</v>
      </c>
      <c r="P77">
        <v>-9.1880000000000003E-2</v>
      </c>
      <c r="Q77">
        <v>-9.1880000000000003E-2</v>
      </c>
      <c r="R77">
        <v>1.7899999999999999E-3</v>
      </c>
      <c r="S77">
        <v>0.26033000000000001</v>
      </c>
      <c r="T77">
        <v>-3.8980000000000001E-2</v>
      </c>
      <c r="U77">
        <v>-0.12764</v>
      </c>
      <c r="V77">
        <v>225.19</v>
      </c>
      <c r="W77">
        <v>225.21001000000001</v>
      </c>
      <c r="X77">
        <v>208.41162</v>
      </c>
      <c r="Y77">
        <v>-16.78838</v>
      </c>
      <c r="Z77">
        <v>0</v>
      </c>
      <c r="AA77">
        <v>4.625</v>
      </c>
    </row>
    <row r="78" spans="1:27" x14ac:dyDescent="0.25">
      <c r="A78" t="s">
        <v>284</v>
      </c>
      <c r="B78" t="s">
        <v>28</v>
      </c>
      <c r="C78" t="s">
        <v>285</v>
      </c>
      <c r="D78">
        <v>27536224</v>
      </c>
      <c r="E78" t="s">
        <v>286</v>
      </c>
      <c r="F78">
        <v>4.8499999999999996</v>
      </c>
      <c r="G78">
        <v>36</v>
      </c>
      <c r="H78" t="s">
        <v>31</v>
      </c>
      <c r="I78" t="s">
        <v>287</v>
      </c>
      <c r="J78">
        <v>5.65</v>
      </c>
      <c r="K78">
        <v>28</v>
      </c>
      <c r="L78" t="s">
        <v>31</v>
      </c>
      <c r="M78">
        <v>0.53327999999999998</v>
      </c>
      <c r="N78">
        <v>0.54764000000000002</v>
      </c>
      <c r="O78">
        <v>0.56164000000000003</v>
      </c>
      <c r="P78">
        <v>-0.104</v>
      </c>
      <c r="Q78">
        <v>-0.104</v>
      </c>
      <c r="R78">
        <v>2E-3</v>
      </c>
      <c r="S78">
        <v>0.28475</v>
      </c>
      <c r="T78">
        <v>-4.1669999999999999E-2</v>
      </c>
      <c r="U78">
        <v>-0.14471999999999999</v>
      </c>
      <c r="V78">
        <v>225.19</v>
      </c>
      <c r="W78">
        <v>225.21001000000001</v>
      </c>
      <c r="X78">
        <v>208.41162</v>
      </c>
      <c r="Y78">
        <v>-16.78838</v>
      </c>
      <c r="Z78">
        <v>0</v>
      </c>
      <c r="AA78">
        <v>5.25</v>
      </c>
    </row>
    <row r="79" spans="1:27" x14ac:dyDescent="0.25">
      <c r="A79" t="s">
        <v>288</v>
      </c>
      <c r="B79" t="s">
        <v>28</v>
      </c>
      <c r="C79" t="s">
        <v>289</v>
      </c>
      <c r="D79">
        <v>27458163</v>
      </c>
      <c r="E79" t="s">
        <v>290</v>
      </c>
      <c r="F79">
        <v>5.6</v>
      </c>
      <c r="G79">
        <v>71</v>
      </c>
      <c r="H79" t="s">
        <v>31</v>
      </c>
      <c r="I79" t="s">
        <v>291</v>
      </c>
      <c r="J79">
        <v>6.4</v>
      </c>
      <c r="K79">
        <v>8</v>
      </c>
      <c r="L79" t="s">
        <v>31</v>
      </c>
      <c r="M79">
        <v>0.52388000000000001</v>
      </c>
      <c r="N79">
        <v>0.53700999999999999</v>
      </c>
      <c r="O79">
        <v>0.54986000000000002</v>
      </c>
      <c r="P79">
        <v>-0.11778</v>
      </c>
      <c r="Q79">
        <v>-0.11778</v>
      </c>
      <c r="R79">
        <v>2.2300000000000002E-3</v>
      </c>
      <c r="S79">
        <v>0.31046000000000001</v>
      </c>
      <c r="T79">
        <v>-4.4650000000000002E-2</v>
      </c>
      <c r="U79">
        <v>-0.16405</v>
      </c>
      <c r="V79">
        <v>225.12</v>
      </c>
      <c r="W79">
        <v>225.22</v>
      </c>
      <c r="X79">
        <v>208.45707999999999</v>
      </c>
      <c r="Y79">
        <v>-16.71292</v>
      </c>
      <c r="Z79">
        <v>0</v>
      </c>
      <c r="AA79">
        <v>6</v>
      </c>
    </row>
    <row r="80" spans="1:27" x14ac:dyDescent="0.25">
      <c r="A80" t="s">
        <v>292</v>
      </c>
      <c r="B80" t="s">
        <v>28</v>
      </c>
      <c r="C80" t="s">
        <v>225</v>
      </c>
      <c r="D80">
        <v>27536165</v>
      </c>
      <c r="E80" t="s">
        <v>293</v>
      </c>
      <c r="F80">
        <v>6.45</v>
      </c>
      <c r="G80">
        <v>33</v>
      </c>
      <c r="H80" t="s">
        <v>31</v>
      </c>
      <c r="I80" t="s">
        <v>294</v>
      </c>
      <c r="J80">
        <v>7.25</v>
      </c>
      <c r="K80">
        <v>43</v>
      </c>
      <c r="L80" t="s">
        <v>31</v>
      </c>
      <c r="M80">
        <v>0.51480999999999999</v>
      </c>
      <c r="N80">
        <v>0.52685000000000004</v>
      </c>
      <c r="O80">
        <v>0.53869</v>
      </c>
      <c r="P80">
        <v>-0.13300000000000001</v>
      </c>
      <c r="Q80">
        <v>-0.13300000000000001</v>
      </c>
      <c r="R80">
        <v>2.47E-3</v>
      </c>
      <c r="S80">
        <v>0.33744000000000002</v>
      </c>
      <c r="T80">
        <v>-4.7640000000000002E-2</v>
      </c>
      <c r="U80">
        <v>-0.18593999999999999</v>
      </c>
      <c r="V80">
        <v>225.19</v>
      </c>
      <c r="W80">
        <v>225.21001000000001</v>
      </c>
      <c r="X80">
        <v>208.41162</v>
      </c>
      <c r="Y80">
        <v>-16.78838</v>
      </c>
      <c r="Z80">
        <v>0</v>
      </c>
      <c r="AA80">
        <v>6.85</v>
      </c>
    </row>
    <row r="81" spans="1:27" x14ac:dyDescent="0.25">
      <c r="A81" t="s">
        <v>295</v>
      </c>
      <c r="B81" t="s">
        <v>28</v>
      </c>
      <c r="C81" t="s">
        <v>296</v>
      </c>
      <c r="D81">
        <v>27458141</v>
      </c>
      <c r="E81" t="s">
        <v>297</v>
      </c>
      <c r="F81">
        <v>7.4</v>
      </c>
      <c r="G81">
        <v>1</v>
      </c>
      <c r="H81" t="s">
        <v>88</v>
      </c>
      <c r="I81" t="s">
        <v>298</v>
      </c>
      <c r="J81">
        <v>8.1999999999999993</v>
      </c>
      <c r="K81">
        <v>49</v>
      </c>
      <c r="L81" t="s">
        <v>31</v>
      </c>
      <c r="M81">
        <v>0.50646000000000002</v>
      </c>
      <c r="N81">
        <v>0.51758000000000004</v>
      </c>
      <c r="O81">
        <v>0.52856000000000003</v>
      </c>
      <c r="P81">
        <v>-0.14953</v>
      </c>
      <c r="Q81">
        <v>-0.14953</v>
      </c>
      <c r="R81">
        <v>2.7200000000000002E-3</v>
      </c>
      <c r="S81">
        <v>0.36448999999999998</v>
      </c>
      <c r="T81">
        <v>-5.0619999999999998E-2</v>
      </c>
      <c r="U81">
        <v>-0.20952999999999999</v>
      </c>
      <c r="V81">
        <v>225.12</v>
      </c>
      <c r="W81">
        <v>225.22</v>
      </c>
      <c r="X81">
        <v>208.45707999999999</v>
      </c>
      <c r="Y81">
        <v>-16.71292</v>
      </c>
      <c r="Z81">
        <v>0</v>
      </c>
      <c r="AA81">
        <v>7.8</v>
      </c>
    </row>
    <row r="82" spans="1:27" x14ac:dyDescent="0.25">
      <c r="A82" t="s">
        <v>299</v>
      </c>
      <c r="B82" t="s">
        <v>28</v>
      </c>
      <c r="C82" t="s">
        <v>98</v>
      </c>
      <c r="D82">
        <v>27458209</v>
      </c>
      <c r="E82" t="s">
        <v>300</v>
      </c>
      <c r="F82">
        <v>8.4</v>
      </c>
      <c r="G82">
        <v>35</v>
      </c>
      <c r="H82" t="s">
        <v>31</v>
      </c>
      <c r="I82" t="s">
        <v>301</v>
      </c>
      <c r="J82">
        <v>9.1999999999999993</v>
      </c>
      <c r="K82">
        <v>5</v>
      </c>
      <c r="L82" t="s">
        <v>31</v>
      </c>
      <c r="M82">
        <v>0.49682999999999999</v>
      </c>
      <c r="N82">
        <v>0.50716000000000006</v>
      </c>
      <c r="O82">
        <v>0.51739999999999997</v>
      </c>
      <c r="P82">
        <v>-0.16707</v>
      </c>
      <c r="Q82">
        <v>-0.16707</v>
      </c>
      <c r="R82">
        <v>2.98E-3</v>
      </c>
      <c r="S82">
        <v>0.39108999999999999</v>
      </c>
      <c r="T82">
        <v>-5.3280000000000001E-2</v>
      </c>
      <c r="U82">
        <v>-0.23462</v>
      </c>
      <c r="V82">
        <v>225.12</v>
      </c>
      <c r="W82">
        <v>225.22</v>
      </c>
      <c r="X82">
        <v>208.45707999999999</v>
      </c>
      <c r="Y82">
        <v>-16.71292</v>
      </c>
      <c r="Z82">
        <v>0</v>
      </c>
      <c r="AA82">
        <v>8.8000000000000007</v>
      </c>
    </row>
    <row r="83" spans="1:27" x14ac:dyDescent="0.25">
      <c r="A83" t="s">
        <v>302</v>
      </c>
      <c r="B83" t="s">
        <v>28</v>
      </c>
      <c r="C83" t="s">
        <v>303</v>
      </c>
      <c r="D83">
        <v>27536232</v>
      </c>
      <c r="E83" t="s">
        <v>304</v>
      </c>
      <c r="F83">
        <v>9.4</v>
      </c>
      <c r="G83">
        <v>46</v>
      </c>
      <c r="H83" t="s">
        <v>31</v>
      </c>
      <c r="I83" t="s">
        <v>304</v>
      </c>
      <c r="J83">
        <v>10.35</v>
      </c>
      <c r="K83">
        <v>5</v>
      </c>
      <c r="L83" t="s">
        <v>31</v>
      </c>
      <c r="M83">
        <v>0.48471999999999998</v>
      </c>
      <c r="N83">
        <v>0.49619999999999997</v>
      </c>
      <c r="O83">
        <v>0.50758000000000003</v>
      </c>
      <c r="P83">
        <v>-0.18586</v>
      </c>
      <c r="Q83">
        <v>-0.18586</v>
      </c>
      <c r="R83">
        <v>3.2499999999999999E-3</v>
      </c>
      <c r="S83">
        <v>0.41741</v>
      </c>
      <c r="T83">
        <v>-5.568E-2</v>
      </c>
      <c r="U83">
        <v>-0.26174999999999998</v>
      </c>
      <c r="V83">
        <v>225.19</v>
      </c>
      <c r="W83">
        <v>225.21001000000001</v>
      </c>
      <c r="X83">
        <v>208.41162</v>
      </c>
      <c r="Y83">
        <v>-16.78838</v>
      </c>
      <c r="Z83">
        <v>0</v>
      </c>
      <c r="AA83">
        <v>9.875</v>
      </c>
    </row>
    <row r="84" spans="1:27" x14ac:dyDescent="0.25">
      <c r="A84" t="s">
        <v>305</v>
      </c>
      <c r="B84" t="s">
        <v>28</v>
      </c>
      <c r="C84" t="s">
        <v>306</v>
      </c>
      <c r="D84">
        <v>27751224</v>
      </c>
      <c r="E84" t="s">
        <v>307</v>
      </c>
      <c r="F84">
        <v>10.55</v>
      </c>
      <c r="G84">
        <v>68</v>
      </c>
      <c r="H84" t="s">
        <v>31</v>
      </c>
      <c r="I84" t="s">
        <v>307</v>
      </c>
      <c r="J84">
        <v>11.55</v>
      </c>
      <c r="K84">
        <v>5</v>
      </c>
      <c r="L84" t="s">
        <v>31</v>
      </c>
      <c r="M84">
        <v>0.47403000000000001</v>
      </c>
      <c r="N84">
        <v>0.4854</v>
      </c>
      <c r="O84">
        <v>0.49668000000000001</v>
      </c>
      <c r="P84">
        <v>-0.20607</v>
      </c>
      <c r="Q84">
        <v>-0.20607</v>
      </c>
      <c r="R84">
        <v>3.5300000000000002E-3</v>
      </c>
      <c r="S84">
        <v>0.44298999999999999</v>
      </c>
      <c r="T84">
        <v>-5.7880000000000001E-2</v>
      </c>
      <c r="U84">
        <v>-0.29058</v>
      </c>
      <c r="V84">
        <v>225.19</v>
      </c>
      <c r="W84">
        <v>225.25998999999999</v>
      </c>
      <c r="X84">
        <v>208.35977</v>
      </c>
      <c r="Y84">
        <v>-16.86523</v>
      </c>
      <c r="Z84">
        <v>0</v>
      </c>
      <c r="AA84">
        <v>11.05</v>
      </c>
    </row>
    <row r="85" spans="1:27" x14ac:dyDescent="0.25">
      <c r="A85" t="s">
        <v>308</v>
      </c>
      <c r="B85" t="s">
        <v>28</v>
      </c>
      <c r="C85" t="s">
        <v>309</v>
      </c>
      <c r="D85">
        <v>27751254</v>
      </c>
      <c r="E85" t="s">
        <v>310</v>
      </c>
      <c r="F85">
        <v>11.85</v>
      </c>
      <c r="G85">
        <v>8</v>
      </c>
      <c r="H85" t="s">
        <v>31</v>
      </c>
      <c r="I85" t="s">
        <v>311</v>
      </c>
      <c r="J85">
        <v>13</v>
      </c>
      <c r="K85">
        <v>1</v>
      </c>
      <c r="L85" t="s">
        <v>54</v>
      </c>
      <c r="M85">
        <v>0.46468999999999999</v>
      </c>
      <c r="N85">
        <v>0.47702</v>
      </c>
      <c r="O85">
        <v>0.48930000000000001</v>
      </c>
      <c r="P85">
        <v>-0.22806000000000001</v>
      </c>
      <c r="Q85">
        <v>-0.22806000000000001</v>
      </c>
      <c r="R85">
        <v>3.79E-3</v>
      </c>
      <c r="S85">
        <v>0.46821000000000002</v>
      </c>
      <c r="T85">
        <v>-6.0170000000000001E-2</v>
      </c>
      <c r="U85">
        <v>-0.32301999999999997</v>
      </c>
      <c r="V85">
        <v>225.19</v>
      </c>
      <c r="W85">
        <v>225.25998999999999</v>
      </c>
      <c r="X85">
        <v>208.35977</v>
      </c>
      <c r="Y85">
        <v>-16.86523</v>
      </c>
      <c r="Z85">
        <v>0</v>
      </c>
      <c r="AA85">
        <v>12.425000000000001</v>
      </c>
    </row>
    <row r="86" spans="1:27" x14ac:dyDescent="0.25">
      <c r="A86" t="s">
        <v>312</v>
      </c>
      <c r="B86" t="s">
        <v>28</v>
      </c>
      <c r="C86" t="s">
        <v>163</v>
      </c>
      <c r="D86">
        <v>27786515</v>
      </c>
      <c r="E86" t="s">
        <v>160</v>
      </c>
      <c r="F86">
        <v>140.5</v>
      </c>
      <c r="G86">
        <v>1</v>
      </c>
      <c r="H86" t="s">
        <v>84</v>
      </c>
      <c r="I86" t="s">
        <v>313</v>
      </c>
      <c r="J86">
        <v>143.19999999999999</v>
      </c>
      <c r="K86">
        <v>1</v>
      </c>
      <c r="L86" t="s">
        <v>39</v>
      </c>
      <c r="M86">
        <v>0</v>
      </c>
      <c r="N86">
        <v>0.37813999999999998</v>
      </c>
      <c r="O86">
        <v>0.45937</v>
      </c>
      <c r="P86">
        <v>-0.88736000000000004</v>
      </c>
      <c r="Q86">
        <v>-0.88736000000000004</v>
      </c>
      <c r="R86">
        <v>1.23E-3</v>
      </c>
      <c r="S86">
        <v>0.12392</v>
      </c>
      <c r="T86">
        <v>-1.0019999999999999E-2</v>
      </c>
      <c r="U86">
        <v>-1.7321800000000001</v>
      </c>
      <c r="V86">
        <v>225.25</v>
      </c>
      <c r="W86">
        <v>225.28</v>
      </c>
      <c r="X86">
        <v>208.39676</v>
      </c>
      <c r="Y86">
        <v>-16.86824</v>
      </c>
      <c r="Z86">
        <v>124.735</v>
      </c>
      <c r="AA86">
        <v>17.114999999999998</v>
      </c>
    </row>
    <row r="87" spans="1:27" x14ac:dyDescent="0.25">
      <c r="A87" t="s">
        <v>314</v>
      </c>
      <c r="B87" t="s">
        <v>28</v>
      </c>
      <c r="C87" t="s">
        <v>141</v>
      </c>
      <c r="D87">
        <v>27786485</v>
      </c>
      <c r="E87" t="s">
        <v>315</v>
      </c>
      <c r="F87">
        <v>150.30000000000001</v>
      </c>
      <c r="G87">
        <v>1</v>
      </c>
      <c r="H87" t="s">
        <v>84</v>
      </c>
      <c r="I87" t="s">
        <v>316</v>
      </c>
      <c r="J87">
        <v>153</v>
      </c>
      <c r="K87">
        <v>1</v>
      </c>
      <c r="L87" t="s">
        <v>39</v>
      </c>
      <c r="M87">
        <v>0</v>
      </c>
      <c r="N87">
        <v>0.37875999999999999</v>
      </c>
      <c r="O87">
        <v>0.46960000000000002</v>
      </c>
      <c r="P87">
        <v>-0.89432999999999996</v>
      </c>
      <c r="Q87">
        <v>-0.89432999999999996</v>
      </c>
      <c r="R87">
        <v>1.0200000000000001E-3</v>
      </c>
      <c r="S87">
        <v>0.1026</v>
      </c>
      <c r="T87">
        <v>-7.8399999999999997E-3</v>
      </c>
      <c r="U87">
        <v>-1.78986</v>
      </c>
      <c r="V87">
        <v>225.25</v>
      </c>
      <c r="W87">
        <v>225.28</v>
      </c>
      <c r="X87">
        <v>208.39676</v>
      </c>
      <c r="Y87">
        <v>-16.86824</v>
      </c>
      <c r="Z87">
        <v>134.73500000000001</v>
      </c>
      <c r="AA87">
        <v>16.914999999999999</v>
      </c>
    </row>
    <row r="88" spans="1:27" x14ac:dyDescent="0.25">
      <c r="A88" t="s">
        <v>317</v>
      </c>
      <c r="B88" t="s">
        <v>28</v>
      </c>
      <c r="C88" t="s">
        <v>157</v>
      </c>
      <c r="D88">
        <v>27786509</v>
      </c>
      <c r="E88" t="s">
        <v>160</v>
      </c>
      <c r="F88">
        <v>160.10001</v>
      </c>
      <c r="G88">
        <v>1</v>
      </c>
      <c r="H88" t="s">
        <v>84</v>
      </c>
      <c r="I88" t="s">
        <v>313</v>
      </c>
      <c r="J88">
        <v>162.80000000000001</v>
      </c>
      <c r="K88">
        <v>1</v>
      </c>
      <c r="L88" t="s">
        <v>39</v>
      </c>
      <c r="M88">
        <v>0</v>
      </c>
      <c r="N88">
        <v>0.37480000000000002</v>
      </c>
      <c r="O88">
        <v>0.47838000000000003</v>
      </c>
      <c r="P88">
        <v>-0.90132000000000001</v>
      </c>
      <c r="Q88">
        <v>-0.90132000000000001</v>
      </c>
      <c r="R88" s="1">
        <v>8.0999999999999996E-4</v>
      </c>
      <c r="S88">
        <v>8.0810000000000007E-2</v>
      </c>
      <c r="T88">
        <v>-5.4400000000000004E-3</v>
      </c>
      <c r="U88">
        <v>-1.8464700000000001</v>
      </c>
      <c r="V88">
        <v>225.25</v>
      </c>
      <c r="W88">
        <v>225.28</v>
      </c>
      <c r="X88">
        <v>208.39676</v>
      </c>
      <c r="Y88">
        <v>-16.86824</v>
      </c>
      <c r="Z88">
        <v>144.73500000000001</v>
      </c>
      <c r="AA88">
        <v>16.715</v>
      </c>
    </row>
    <row r="89" spans="1:27" x14ac:dyDescent="0.25">
      <c r="A89" t="s">
        <v>318</v>
      </c>
      <c r="B89" t="s">
        <v>28</v>
      </c>
      <c r="C89" t="s">
        <v>231</v>
      </c>
      <c r="D89">
        <v>27786535</v>
      </c>
      <c r="E89" t="s">
        <v>319</v>
      </c>
      <c r="F89">
        <v>170.10001</v>
      </c>
      <c r="G89">
        <v>1</v>
      </c>
      <c r="H89" t="s">
        <v>84</v>
      </c>
      <c r="I89" t="s">
        <v>167</v>
      </c>
      <c r="J89">
        <v>172.64999</v>
      </c>
      <c r="K89">
        <v>1</v>
      </c>
      <c r="L89" t="s">
        <v>39</v>
      </c>
      <c r="M89">
        <v>0</v>
      </c>
      <c r="N89">
        <v>0.38336999999999999</v>
      </c>
      <c r="O89">
        <v>0.48859000000000002</v>
      </c>
      <c r="P89">
        <v>-0.90351000000000004</v>
      </c>
      <c r="Q89">
        <v>-0.90351000000000004</v>
      </c>
      <c r="R89" s="1">
        <v>7.2000000000000005E-4</v>
      </c>
      <c r="S89">
        <v>7.2940000000000005E-2</v>
      </c>
      <c r="T89">
        <v>-4.7499999999999999E-3</v>
      </c>
      <c r="U89">
        <v>-1.90063</v>
      </c>
      <c r="V89">
        <v>225.25</v>
      </c>
      <c r="W89">
        <v>225.28</v>
      </c>
      <c r="X89">
        <v>208.39676</v>
      </c>
      <c r="Y89">
        <v>-16.86824</v>
      </c>
      <c r="Z89">
        <v>154.73500000000001</v>
      </c>
      <c r="AA89">
        <v>16.64</v>
      </c>
    </row>
    <row r="90" spans="1:27" x14ac:dyDescent="0.25">
      <c r="A90" t="s">
        <v>320</v>
      </c>
      <c r="B90" t="s">
        <v>28</v>
      </c>
      <c r="C90" t="s">
        <v>321</v>
      </c>
      <c r="D90">
        <v>27536172</v>
      </c>
      <c r="E90" t="s">
        <v>322</v>
      </c>
      <c r="F90">
        <v>0.25</v>
      </c>
      <c r="G90">
        <v>2</v>
      </c>
      <c r="H90" t="s">
        <v>54</v>
      </c>
      <c r="I90" t="s">
        <v>323</v>
      </c>
      <c r="J90">
        <v>0.67</v>
      </c>
      <c r="K90">
        <v>1</v>
      </c>
      <c r="L90" t="s">
        <v>72</v>
      </c>
      <c r="M90">
        <v>0.77827999999999997</v>
      </c>
      <c r="N90">
        <v>0.84853999999999996</v>
      </c>
      <c r="O90">
        <v>0.90029999999999999</v>
      </c>
      <c r="P90">
        <v>-8.4600000000000005E-3</v>
      </c>
      <c r="Q90">
        <v>-8.4600000000000005E-3</v>
      </c>
      <c r="R90" s="1">
        <v>1.7000000000000001E-4</v>
      </c>
      <c r="S90">
        <v>3.6769999999999997E-2</v>
      </c>
      <c r="T90">
        <v>-8.1600000000000006E-3</v>
      </c>
      <c r="U90">
        <v>-1.1809999999999999E-2</v>
      </c>
      <c r="V90">
        <v>225.19</v>
      </c>
      <c r="W90">
        <v>225.21001000000001</v>
      </c>
      <c r="X90">
        <v>208.41162</v>
      </c>
      <c r="Y90">
        <v>-16.78838</v>
      </c>
      <c r="Z90">
        <v>0</v>
      </c>
      <c r="AA90">
        <v>0.46</v>
      </c>
    </row>
    <row r="91" spans="1:27" x14ac:dyDescent="0.25">
      <c r="A91" t="s">
        <v>324</v>
      </c>
      <c r="B91" t="s">
        <v>28</v>
      </c>
      <c r="C91" t="s">
        <v>217</v>
      </c>
      <c r="D91">
        <v>27536187</v>
      </c>
      <c r="E91" t="s">
        <v>325</v>
      </c>
      <c r="F91">
        <v>0.05</v>
      </c>
      <c r="G91">
        <v>35</v>
      </c>
      <c r="H91" t="s">
        <v>31</v>
      </c>
      <c r="I91" t="s">
        <v>326</v>
      </c>
      <c r="J91">
        <v>0.76</v>
      </c>
      <c r="K91">
        <v>30</v>
      </c>
      <c r="L91" t="s">
        <v>31</v>
      </c>
      <c r="M91">
        <v>0.60636999999999996</v>
      </c>
      <c r="N91">
        <v>0.78161000000000003</v>
      </c>
      <c r="O91">
        <v>0.86336999999999997</v>
      </c>
      <c r="P91">
        <v>-8.2699999999999996E-3</v>
      </c>
      <c r="Q91">
        <v>-8.2699999999999996E-3</v>
      </c>
      <c r="R91" s="1">
        <v>1.8000000000000001E-4</v>
      </c>
      <c r="S91">
        <v>3.6119999999999999E-2</v>
      </c>
      <c r="T91">
        <v>-7.3499999999999998E-3</v>
      </c>
      <c r="U91">
        <v>-1.1310000000000001E-2</v>
      </c>
      <c r="V91">
        <v>225.19</v>
      </c>
      <c r="W91">
        <v>225.21001000000001</v>
      </c>
      <c r="X91">
        <v>208.41162</v>
      </c>
      <c r="Y91">
        <v>-16.78838</v>
      </c>
      <c r="Z91">
        <v>0</v>
      </c>
      <c r="AA91">
        <v>0.40500000000000003</v>
      </c>
    </row>
    <row r="92" spans="1:27" x14ac:dyDescent="0.25">
      <c r="A92" t="s">
        <v>327</v>
      </c>
      <c r="B92" t="s">
        <v>28</v>
      </c>
      <c r="C92" t="s">
        <v>116</v>
      </c>
      <c r="D92">
        <v>27536146</v>
      </c>
      <c r="E92" t="s">
        <v>328</v>
      </c>
      <c r="F92">
        <v>0.46</v>
      </c>
      <c r="G92">
        <v>126</v>
      </c>
      <c r="H92" t="s">
        <v>63</v>
      </c>
      <c r="I92" t="s">
        <v>329</v>
      </c>
      <c r="J92">
        <v>0.86</v>
      </c>
      <c r="K92">
        <v>33</v>
      </c>
      <c r="L92" t="s">
        <v>31</v>
      </c>
      <c r="M92">
        <v>0.74875999999999998</v>
      </c>
      <c r="N92">
        <v>0.79283000000000003</v>
      </c>
      <c r="O92">
        <v>0.82931999999999995</v>
      </c>
      <c r="P92">
        <v>-1.2500000000000001E-2</v>
      </c>
      <c r="Q92">
        <v>-1.2500000000000001E-2</v>
      </c>
      <c r="R92" s="1">
        <v>2.5000000000000001E-4</v>
      </c>
      <c r="S92">
        <v>5.1700000000000003E-2</v>
      </c>
      <c r="T92">
        <v>-1.073E-2</v>
      </c>
      <c r="U92">
        <v>-1.7389999999999999E-2</v>
      </c>
      <c r="V92">
        <v>225.19</v>
      </c>
      <c r="W92">
        <v>225.21001000000001</v>
      </c>
      <c r="X92">
        <v>208.41162</v>
      </c>
      <c r="Y92">
        <v>-16.78838</v>
      </c>
      <c r="Z92">
        <v>0</v>
      </c>
      <c r="AA92">
        <v>0.66</v>
      </c>
    </row>
    <row r="93" spans="1:27" x14ac:dyDescent="0.25">
      <c r="A93" t="s">
        <v>330</v>
      </c>
      <c r="B93" t="s">
        <v>28</v>
      </c>
      <c r="C93" t="s">
        <v>257</v>
      </c>
      <c r="D93">
        <v>27536239</v>
      </c>
      <c r="E93" t="s">
        <v>331</v>
      </c>
      <c r="F93">
        <v>0.32</v>
      </c>
      <c r="G93">
        <v>56</v>
      </c>
      <c r="H93" t="s">
        <v>31</v>
      </c>
      <c r="I93" t="s">
        <v>331</v>
      </c>
      <c r="J93">
        <v>0.98</v>
      </c>
      <c r="K93">
        <v>14</v>
      </c>
      <c r="L93" t="s">
        <v>31</v>
      </c>
      <c r="M93">
        <v>0.66771999999999998</v>
      </c>
      <c r="N93">
        <v>0.74412</v>
      </c>
      <c r="O93">
        <v>0.79900000000000004</v>
      </c>
      <c r="P93">
        <v>-1.319E-2</v>
      </c>
      <c r="Q93">
        <v>-1.319E-2</v>
      </c>
      <c r="R93" s="1">
        <v>2.7999999999999998E-4</v>
      </c>
      <c r="S93">
        <v>5.4239999999999997E-2</v>
      </c>
      <c r="T93">
        <v>-1.055E-2</v>
      </c>
      <c r="U93">
        <v>-1.8110000000000001E-2</v>
      </c>
      <c r="V93">
        <v>225.19</v>
      </c>
      <c r="W93">
        <v>225.21001000000001</v>
      </c>
      <c r="X93">
        <v>208.41162</v>
      </c>
      <c r="Y93">
        <v>-16.78838</v>
      </c>
      <c r="Z93">
        <v>0</v>
      </c>
      <c r="AA93">
        <v>0.65</v>
      </c>
    </row>
    <row r="94" spans="1:27" x14ac:dyDescent="0.25">
      <c r="A94" t="s">
        <v>332</v>
      </c>
      <c r="B94" t="s">
        <v>28</v>
      </c>
      <c r="C94" t="s">
        <v>333</v>
      </c>
      <c r="D94">
        <v>27536169</v>
      </c>
      <c r="E94" t="s">
        <v>334</v>
      </c>
      <c r="F94">
        <v>0.5</v>
      </c>
      <c r="G94">
        <v>38</v>
      </c>
      <c r="H94" t="s">
        <v>31</v>
      </c>
      <c r="I94" t="s">
        <v>334</v>
      </c>
      <c r="J94">
        <v>1.1399999999999999</v>
      </c>
      <c r="K94">
        <v>29</v>
      </c>
      <c r="L94" t="s">
        <v>31</v>
      </c>
      <c r="M94">
        <v>0.67154999999999998</v>
      </c>
      <c r="N94">
        <v>0.72889000000000004</v>
      </c>
      <c r="O94">
        <v>0.77402000000000004</v>
      </c>
      <c r="P94">
        <v>-1.6500000000000001E-2</v>
      </c>
      <c r="Q94">
        <v>-1.6500000000000001E-2</v>
      </c>
      <c r="R94" s="1">
        <v>3.5E-4</v>
      </c>
      <c r="S94">
        <v>6.5629999999999994E-2</v>
      </c>
      <c r="T94">
        <v>-1.255E-2</v>
      </c>
      <c r="U94">
        <v>-2.2679999999999999E-2</v>
      </c>
      <c r="V94">
        <v>225.19</v>
      </c>
      <c r="W94">
        <v>225.21001000000001</v>
      </c>
      <c r="X94">
        <v>208.41162</v>
      </c>
      <c r="Y94">
        <v>-16.78838</v>
      </c>
      <c r="Z94">
        <v>0</v>
      </c>
      <c r="AA94">
        <v>0.82</v>
      </c>
    </row>
    <row r="95" spans="1:27" x14ac:dyDescent="0.25">
      <c r="A95" t="s">
        <v>335</v>
      </c>
      <c r="B95" t="s">
        <v>28</v>
      </c>
      <c r="C95" t="s">
        <v>225</v>
      </c>
      <c r="D95">
        <v>27536164</v>
      </c>
      <c r="E95" t="s">
        <v>336</v>
      </c>
      <c r="F95">
        <v>0.6</v>
      </c>
      <c r="G95">
        <v>8</v>
      </c>
      <c r="H95" t="s">
        <v>72</v>
      </c>
      <c r="I95" t="s">
        <v>337</v>
      </c>
      <c r="J95">
        <v>1.3</v>
      </c>
      <c r="K95">
        <v>75</v>
      </c>
      <c r="L95" t="s">
        <v>31</v>
      </c>
      <c r="M95">
        <v>0.65103999999999995</v>
      </c>
      <c r="N95">
        <v>0.70496000000000003</v>
      </c>
      <c r="O95">
        <v>0.74822999999999995</v>
      </c>
      <c r="P95">
        <v>-1.941E-2</v>
      </c>
      <c r="Q95">
        <v>-1.941E-2</v>
      </c>
      <c r="R95" s="1">
        <v>4.0999999999999999E-4</v>
      </c>
      <c r="S95">
        <v>7.5450000000000003E-2</v>
      </c>
      <c r="T95">
        <v>-1.3950000000000001E-2</v>
      </c>
      <c r="U95">
        <v>-2.665E-2</v>
      </c>
      <c r="V95">
        <v>225.19</v>
      </c>
      <c r="W95">
        <v>225.21001000000001</v>
      </c>
      <c r="X95">
        <v>208.41162</v>
      </c>
      <c r="Y95">
        <v>-16.78838</v>
      </c>
      <c r="Z95">
        <v>0</v>
      </c>
      <c r="AA95">
        <v>0.95</v>
      </c>
    </row>
    <row r="96" spans="1:27" x14ac:dyDescent="0.25">
      <c r="A96" t="s">
        <v>338</v>
      </c>
      <c r="B96" t="s">
        <v>28</v>
      </c>
      <c r="C96" t="s">
        <v>339</v>
      </c>
      <c r="D96">
        <v>27536155</v>
      </c>
      <c r="E96" t="s">
        <v>340</v>
      </c>
      <c r="F96">
        <v>1.1100000000000001</v>
      </c>
      <c r="G96">
        <v>43</v>
      </c>
      <c r="H96" t="s">
        <v>63</v>
      </c>
      <c r="I96" t="s">
        <v>341</v>
      </c>
      <c r="J96">
        <v>1.57</v>
      </c>
      <c r="K96">
        <v>10</v>
      </c>
      <c r="L96" t="s">
        <v>72</v>
      </c>
      <c r="M96">
        <v>0.68386999999999998</v>
      </c>
      <c r="N96">
        <v>0.70957000000000003</v>
      </c>
      <c r="O96">
        <v>0.73294999999999999</v>
      </c>
      <c r="P96">
        <v>-2.5899999999999999E-2</v>
      </c>
      <c r="Q96">
        <v>-2.5899999999999999E-2</v>
      </c>
      <c r="R96" s="1">
        <v>5.1999999999999995E-4</v>
      </c>
      <c r="S96">
        <v>9.5909999999999995E-2</v>
      </c>
      <c r="T96">
        <v>-1.796E-2</v>
      </c>
      <c r="U96">
        <v>-3.5959999999999999E-2</v>
      </c>
      <c r="V96">
        <v>225.19</v>
      </c>
      <c r="W96">
        <v>225.21001000000001</v>
      </c>
      <c r="X96">
        <v>208.41162</v>
      </c>
      <c r="Y96">
        <v>-16.78838</v>
      </c>
      <c r="Z96">
        <v>0</v>
      </c>
      <c r="AA96">
        <v>1.34</v>
      </c>
    </row>
    <row r="97" spans="1:27" x14ac:dyDescent="0.25">
      <c r="A97" t="s">
        <v>342</v>
      </c>
      <c r="B97" t="s">
        <v>28</v>
      </c>
      <c r="C97" t="s">
        <v>343</v>
      </c>
      <c r="D97">
        <v>27536193</v>
      </c>
      <c r="E97" t="s">
        <v>344</v>
      </c>
      <c r="F97">
        <v>1.31</v>
      </c>
      <c r="G97">
        <v>45</v>
      </c>
      <c r="H97" t="s">
        <v>31</v>
      </c>
      <c r="I97" t="s">
        <v>267</v>
      </c>
      <c r="J97">
        <v>1.82</v>
      </c>
      <c r="K97">
        <v>1</v>
      </c>
      <c r="L97" t="s">
        <v>88</v>
      </c>
      <c r="M97">
        <v>0.66573000000000004</v>
      </c>
      <c r="N97">
        <v>0.69054000000000004</v>
      </c>
      <c r="O97">
        <v>0.71328000000000003</v>
      </c>
      <c r="P97">
        <v>-3.04E-2</v>
      </c>
      <c r="Q97">
        <v>-3.04E-2</v>
      </c>
      <c r="R97" s="1">
        <v>6.0999999999999997E-4</v>
      </c>
      <c r="S97">
        <v>0.10972</v>
      </c>
      <c r="T97">
        <v>-1.9990000000000001E-2</v>
      </c>
      <c r="U97">
        <v>-4.2250000000000003E-2</v>
      </c>
      <c r="V97">
        <v>225.19</v>
      </c>
      <c r="W97">
        <v>225.21001000000001</v>
      </c>
      <c r="X97">
        <v>208.41162</v>
      </c>
      <c r="Y97">
        <v>-16.78838</v>
      </c>
      <c r="Z97">
        <v>0</v>
      </c>
      <c r="AA97">
        <v>1.5649999999999999</v>
      </c>
    </row>
    <row r="98" spans="1:27" x14ac:dyDescent="0.25">
      <c r="A98" t="s">
        <v>345</v>
      </c>
      <c r="B98" t="s">
        <v>28</v>
      </c>
      <c r="C98" t="s">
        <v>333</v>
      </c>
      <c r="D98">
        <v>27536166</v>
      </c>
      <c r="E98" t="s">
        <v>346</v>
      </c>
      <c r="F98">
        <v>1.72</v>
      </c>
      <c r="G98">
        <v>1</v>
      </c>
      <c r="H98" t="s">
        <v>199</v>
      </c>
      <c r="I98" t="s">
        <v>347</v>
      </c>
      <c r="J98">
        <v>1.9</v>
      </c>
      <c r="K98">
        <v>2</v>
      </c>
      <c r="L98" t="s">
        <v>63</v>
      </c>
      <c r="M98">
        <v>0.66415000000000002</v>
      </c>
      <c r="N98">
        <v>0.67161999999999999</v>
      </c>
      <c r="O98">
        <v>0.67891000000000001</v>
      </c>
      <c r="P98">
        <v>-3.5389999999999998E-2</v>
      </c>
      <c r="Q98">
        <v>-3.5389999999999998E-2</v>
      </c>
      <c r="R98" s="1">
        <v>7.1000000000000002E-4</v>
      </c>
      <c r="S98">
        <v>0.12407</v>
      </c>
      <c r="T98">
        <v>-2.2040000000000001E-2</v>
      </c>
      <c r="U98">
        <v>-4.9119999999999997E-2</v>
      </c>
      <c r="V98">
        <v>225.19</v>
      </c>
      <c r="W98">
        <v>225.21001000000001</v>
      </c>
      <c r="X98">
        <v>208.41162</v>
      </c>
      <c r="Y98">
        <v>-16.78838</v>
      </c>
      <c r="Z98">
        <v>0</v>
      </c>
      <c r="AA98">
        <v>1.81</v>
      </c>
    </row>
    <row r="99" spans="1:27" x14ac:dyDescent="0.25">
      <c r="A99" t="s">
        <v>348</v>
      </c>
      <c r="B99" t="s">
        <v>28</v>
      </c>
      <c r="C99" t="s">
        <v>261</v>
      </c>
      <c r="D99">
        <v>27536199</v>
      </c>
      <c r="E99" t="s">
        <v>349</v>
      </c>
      <c r="F99">
        <v>1.66</v>
      </c>
      <c r="G99">
        <v>74</v>
      </c>
      <c r="H99" t="s">
        <v>88</v>
      </c>
      <c r="I99" t="s">
        <v>350</v>
      </c>
      <c r="J99">
        <v>2.35</v>
      </c>
      <c r="K99">
        <v>12</v>
      </c>
      <c r="L99" t="s">
        <v>31</v>
      </c>
      <c r="M99">
        <v>0.62087000000000003</v>
      </c>
      <c r="N99">
        <v>0.64764999999999995</v>
      </c>
      <c r="O99">
        <v>0.67222000000000004</v>
      </c>
      <c r="P99">
        <v>-4.0030000000000003E-2</v>
      </c>
      <c r="Q99">
        <v>-4.0030000000000003E-2</v>
      </c>
      <c r="R99" s="1">
        <v>8.1999999999999998E-4</v>
      </c>
      <c r="S99">
        <v>0.13714000000000001</v>
      </c>
      <c r="T99">
        <v>-2.3519999999999999E-2</v>
      </c>
      <c r="U99">
        <v>-5.534E-2</v>
      </c>
      <c r="V99">
        <v>225.19</v>
      </c>
      <c r="W99">
        <v>225.21001000000001</v>
      </c>
      <c r="X99">
        <v>208.41162</v>
      </c>
      <c r="Y99">
        <v>-16.78838</v>
      </c>
      <c r="Z99">
        <v>0</v>
      </c>
      <c r="AA99">
        <v>2.0049999999999999</v>
      </c>
    </row>
    <row r="100" spans="1:27" x14ac:dyDescent="0.25">
      <c r="A100" t="s">
        <v>351</v>
      </c>
      <c r="B100" t="s">
        <v>28</v>
      </c>
      <c r="C100" t="s">
        <v>265</v>
      </c>
      <c r="D100">
        <v>27536220</v>
      </c>
      <c r="E100" t="s">
        <v>352</v>
      </c>
      <c r="F100">
        <v>0.08</v>
      </c>
      <c r="G100">
        <v>1</v>
      </c>
      <c r="H100" t="s">
        <v>88</v>
      </c>
      <c r="I100" t="s">
        <v>229</v>
      </c>
      <c r="J100">
        <v>0.57999999999999996</v>
      </c>
      <c r="K100">
        <v>10</v>
      </c>
      <c r="L100" t="s">
        <v>54</v>
      </c>
      <c r="M100">
        <v>0.36446000000000001</v>
      </c>
      <c r="N100">
        <v>0.42788999999999999</v>
      </c>
      <c r="O100">
        <v>0.46189999999999998</v>
      </c>
      <c r="P100">
        <v>1.567E-2</v>
      </c>
      <c r="Q100">
        <v>1.567E-2</v>
      </c>
      <c r="R100" s="1">
        <v>5.6999999999999998E-4</v>
      </c>
      <c r="S100">
        <v>6.3869999999999996E-2</v>
      </c>
      <c r="T100">
        <v>-6.96E-3</v>
      </c>
      <c r="U100">
        <v>1.461E-2</v>
      </c>
      <c r="V100">
        <v>225.19</v>
      </c>
      <c r="W100">
        <v>225.21001000000001</v>
      </c>
      <c r="X100">
        <v>208.41162</v>
      </c>
      <c r="Y100">
        <v>-16.78838</v>
      </c>
      <c r="Z100">
        <v>0</v>
      </c>
      <c r="AA100">
        <v>0.33</v>
      </c>
    </row>
    <row r="101" spans="1:27" x14ac:dyDescent="0.25">
      <c r="A101" t="s">
        <v>353</v>
      </c>
      <c r="B101" t="s">
        <v>28</v>
      </c>
      <c r="C101" t="s">
        <v>354</v>
      </c>
      <c r="D101">
        <v>27536203</v>
      </c>
      <c r="E101" t="s">
        <v>355</v>
      </c>
      <c r="F101">
        <v>0.04</v>
      </c>
      <c r="G101">
        <v>10</v>
      </c>
      <c r="H101" t="s">
        <v>54</v>
      </c>
      <c r="I101" t="s">
        <v>355</v>
      </c>
      <c r="J101">
        <v>0.54</v>
      </c>
      <c r="K101">
        <v>10</v>
      </c>
      <c r="L101" t="s">
        <v>54</v>
      </c>
      <c r="M101">
        <v>0.35132999999999998</v>
      </c>
      <c r="N101">
        <v>0.43278</v>
      </c>
      <c r="O101">
        <v>0.46975</v>
      </c>
      <c r="P101">
        <v>1.383E-2</v>
      </c>
      <c r="Q101">
        <v>1.383E-2</v>
      </c>
      <c r="R101" s="1">
        <v>5.0000000000000001E-4</v>
      </c>
      <c r="S101">
        <v>5.7520000000000002E-2</v>
      </c>
      <c r="T101">
        <v>-6.3099999999999996E-3</v>
      </c>
      <c r="U101">
        <v>1.298E-2</v>
      </c>
      <c r="V101">
        <v>225.19</v>
      </c>
      <c r="W101">
        <v>225.21001000000001</v>
      </c>
      <c r="X101">
        <v>208.41162</v>
      </c>
      <c r="Y101">
        <v>-16.78838</v>
      </c>
      <c r="Z101">
        <v>0</v>
      </c>
      <c r="AA101">
        <v>0.28999999999999998</v>
      </c>
    </row>
    <row r="102" spans="1:27" x14ac:dyDescent="0.25">
      <c r="A102" t="s">
        <v>356</v>
      </c>
      <c r="B102" t="s">
        <v>28</v>
      </c>
      <c r="C102" t="s">
        <v>339</v>
      </c>
      <c r="D102">
        <v>27536152</v>
      </c>
      <c r="E102" t="s">
        <v>355</v>
      </c>
      <c r="F102">
        <v>0.01</v>
      </c>
      <c r="G102">
        <v>10</v>
      </c>
      <c r="H102" t="s">
        <v>54</v>
      </c>
      <c r="I102" t="s">
        <v>355</v>
      </c>
      <c r="J102">
        <v>0.51</v>
      </c>
      <c r="K102">
        <v>10</v>
      </c>
      <c r="L102" t="s">
        <v>54</v>
      </c>
      <c r="M102">
        <v>0.32277</v>
      </c>
      <c r="N102">
        <v>0.43841000000000002</v>
      </c>
      <c r="O102">
        <v>0.47814000000000001</v>
      </c>
      <c r="P102">
        <v>1.2409999999999999E-2</v>
      </c>
      <c r="Q102">
        <v>1.2409999999999999E-2</v>
      </c>
      <c r="R102" s="1">
        <v>4.4999999999999999E-4</v>
      </c>
      <c r="S102">
        <v>5.2449999999999997E-2</v>
      </c>
      <c r="T102">
        <v>-5.7999999999999996E-3</v>
      </c>
      <c r="U102">
        <v>1.163E-2</v>
      </c>
      <c r="V102">
        <v>225.19</v>
      </c>
      <c r="W102">
        <v>225.21001000000001</v>
      </c>
      <c r="X102">
        <v>208.41162</v>
      </c>
      <c r="Y102">
        <v>-16.78838</v>
      </c>
      <c r="Z102">
        <v>0</v>
      </c>
      <c r="AA102">
        <v>0.26</v>
      </c>
    </row>
    <row r="103" spans="1:27" x14ac:dyDescent="0.25">
      <c r="A103" t="s">
        <v>357</v>
      </c>
      <c r="B103" t="s">
        <v>28</v>
      </c>
      <c r="C103" t="s">
        <v>343</v>
      </c>
      <c r="D103">
        <v>27536191</v>
      </c>
      <c r="E103" t="s">
        <v>358</v>
      </c>
      <c r="F103">
        <v>0.06</v>
      </c>
      <c r="G103">
        <v>4</v>
      </c>
      <c r="H103" t="s">
        <v>72</v>
      </c>
      <c r="I103" t="s">
        <v>229</v>
      </c>
      <c r="J103">
        <v>0.5</v>
      </c>
      <c r="K103">
        <v>10</v>
      </c>
      <c r="L103" t="s">
        <v>54</v>
      </c>
      <c r="M103">
        <v>0.38472000000000001</v>
      </c>
      <c r="N103">
        <v>0.45351999999999998</v>
      </c>
      <c r="O103">
        <v>0.48859000000000002</v>
      </c>
      <c r="P103">
        <v>1.29E-2</v>
      </c>
      <c r="Q103">
        <v>1.29E-2</v>
      </c>
      <c r="R103" s="1">
        <v>4.4999999999999999E-4</v>
      </c>
      <c r="S103">
        <v>5.4100000000000002E-2</v>
      </c>
      <c r="T103">
        <v>-6.2100000000000002E-3</v>
      </c>
      <c r="U103">
        <v>1.204E-2</v>
      </c>
      <c r="V103">
        <v>225.19</v>
      </c>
      <c r="W103">
        <v>225.21001000000001</v>
      </c>
      <c r="X103">
        <v>208.41162</v>
      </c>
      <c r="Y103">
        <v>-16.78838</v>
      </c>
      <c r="Z103">
        <v>0</v>
      </c>
      <c r="AA103">
        <v>0.28000000000000003</v>
      </c>
    </row>
    <row r="104" spans="1:27" x14ac:dyDescent="0.25">
      <c r="A104" t="s">
        <v>359</v>
      </c>
      <c r="B104" t="s">
        <v>28</v>
      </c>
      <c r="C104" t="s">
        <v>360</v>
      </c>
      <c r="D104">
        <v>27751234</v>
      </c>
      <c r="E104" t="s">
        <v>361</v>
      </c>
      <c r="F104">
        <v>0</v>
      </c>
      <c r="G104">
        <v>0</v>
      </c>
      <c r="H104" t="s">
        <v>362</v>
      </c>
      <c r="I104" t="s">
        <v>363</v>
      </c>
      <c r="J104">
        <v>0.61</v>
      </c>
      <c r="K104">
        <v>15</v>
      </c>
      <c r="L104" t="s">
        <v>31</v>
      </c>
      <c r="M104">
        <v>0</v>
      </c>
      <c r="N104">
        <v>0.46934999999999999</v>
      </c>
      <c r="O104">
        <v>0.51400000000000001</v>
      </c>
      <c r="P104">
        <v>1.354E-2</v>
      </c>
      <c r="Q104">
        <v>1.354E-2</v>
      </c>
      <c r="R104" s="1">
        <v>4.6000000000000001E-4</v>
      </c>
      <c r="S104">
        <v>5.6300000000000003E-2</v>
      </c>
      <c r="T104">
        <v>-6.7000000000000002E-3</v>
      </c>
      <c r="U104">
        <v>1.256E-2</v>
      </c>
      <c r="V104">
        <v>225.19</v>
      </c>
      <c r="W104">
        <v>225.25998999999999</v>
      </c>
      <c r="X104">
        <v>208.35977</v>
      </c>
      <c r="Y104">
        <v>-16.86523</v>
      </c>
      <c r="Z104">
        <v>0</v>
      </c>
      <c r="AA104">
        <v>0.30499999999999999</v>
      </c>
    </row>
    <row r="105" spans="1:27" x14ac:dyDescent="0.25">
      <c r="A105" t="s">
        <v>364</v>
      </c>
      <c r="B105" t="s">
        <v>28</v>
      </c>
      <c r="C105" t="s">
        <v>261</v>
      </c>
      <c r="D105">
        <v>27536197</v>
      </c>
      <c r="E105" t="s">
        <v>365</v>
      </c>
      <c r="F105">
        <v>0</v>
      </c>
      <c r="G105">
        <v>0</v>
      </c>
      <c r="H105" t="s">
        <v>362</v>
      </c>
      <c r="I105" t="s">
        <v>366</v>
      </c>
      <c r="J105">
        <v>0.45</v>
      </c>
      <c r="K105">
        <v>4</v>
      </c>
      <c r="L105" t="s">
        <v>72</v>
      </c>
      <c r="M105">
        <v>0</v>
      </c>
      <c r="N105">
        <v>0.46283999999999997</v>
      </c>
      <c r="O105">
        <v>0.50404000000000004</v>
      </c>
      <c r="P105">
        <v>1.043E-2</v>
      </c>
      <c r="Q105">
        <v>1.043E-2</v>
      </c>
      <c r="R105" s="1">
        <v>3.6999999999999999E-4</v>
      </c>
      <c r="S105">
        <v>4.4929999999999998E-2</v>
      </c>
      <c r="T105">
        <v>-5.2399999999999999E-3</v>
      </c>
      <c r="U105">
        <v>9.7300000000000008E-3</v>
      </c>
      <c r="V105">
        <v>225.19</v>
      </c>
      <c r="W105">
        <v>225.21001000000001</v>
      </c>
      <c r="X105">
        <v>208.41162</v>
      </c>
      <c r="Y105">
        <v>-16.78838</v>
      </c>
      <c r="Z105">
        <v>0</v>
      </c>
      <c r="AA105">
        <v>0.22500000000000001</v>
      </c>
    </row>
    <row r="106" spans="1:27" x14ac:dyDescent="0.25">
      <c r="A106" t="s">
        <v>367</v>
      </c>
      <c r="B106" t="s">
        <v>28</v>
      </c>
      <c r="C106" t="s">
        <v>321</v>
      </c>
      <c r="D106">
        <v>27536174</v>
      </c>
      <c r="E106" t="s">
        <v>365</v>
      </c>
      <c r="F106">
        <v>0</v>
      </c>
      <c r="G106">
        <v>0</v>
      </c>
      <c r="H106" t="s">
        <v>362</v>
      </c>
      <c r="I106" t="s">
        <v>368</v>
      </c>
      <c r="J106">
        <v>0.48</v>
      </c>
      <c r="K106">
        <v>2</v>
      </c>
      <c r="L106" t="s">
        <v>54</v>
      </c>
      <c r="M106">
        <v>0</v>
      </c>
      <c r="N106">
        <v>0.47648000000000001</v>
      </c>
      <c r="O106">
        <v>0.51914000000000005</v>
      </c>
      <c r="P106">
        <v>1.0789999999999999E-2</v>
      </c>
      <c r="Q106">
        <v>1.0789999999999999E-2</v>
      </c>
      <c r="R106" s="1">
        <v>3.6999999999999999E-4</v>
      </c>
      <c r="S106">
        <v>4.6199999999999998E-2</v>
      </c>
      <c r="T106">
        <v>-5.5599999999999998E-3</v>
      </c>
      <c r="U106">
        <v>1.0030000000000001E-2</v>
      </c>
      <c r="V106">
        <v>225.19</v>
      </c>
      <c r="W106">
        <v>225.21001000000001</v>
      </c>
      <c r="X106">
        <v>208.41162</v>
      </c>
      <c r="Y106">
        <v>-16.78838</v>
      </c>
      <c r="Z106">
        <v>0</v>
      </c>
      <c r="AA106">
        <v>0.24</v>
      </c>
    </row>
    <row r="107" spans="1:27" x14ac:dyDescent="0.25">
      <c r="A107" t="s">
        <v>369</v>
      </c>
      <c r="B107" t="s">
        <v>28</v>
      </c>
      <c r="C107" t="s">
        <v>370</v>
      </c>
      <c r="D107">
        <v>27536134</v>
      </c>
      <c r="E107" t="s">
        <v>371</v>
      </c>
      <c r="F107">
        <v>0.1</v>
      </c>
      <c r="G107">
        <v>27</v>
      </c>
      <c r="H107" t="s">
        <v>31</v>
      </c>
      <c r="I107" t="s">
        <v>371</v>
      </c>
      <c r="J107">
        <v>0.2</v>
      </c>
      <c r="K107">
        <v>1</v>
      </c>
      <c r="L107" t="s">
        <v>31</v>
      </c>
      <c r="M107">
        <v>0.44285000000000002</v>
      </c>
      <c r="N107">
        <v>0.46172000000000002</v>
      </c>
      <c r="O107">
        <v>0.47643000000000002</v>
      </c>
      <c r="P107">
        <v>7.2500000000000004E-3</v>
      </c>
      <c r="Q107">
        <v>7.2500000000000004E-3</v>
      </c>
      <c r="R107" s="1">
        <v>2.7E-4</v>
      </c>
      <c r="S107">
        <v>3.2829999999999998E-2</v>
      </c>
      <c r="T107">
        <v>-3.7799999999999999E-3</v>
      </c>
      <c r="U107">
        <v>6.8100000000000001E-3</v>
      </c>
      <c r="V107">
        <v>225.19</v>
      </c>
      <c r="W107">
        <v>225.21001000000001</v>
      </c>
      <c r="X107">
        <v>208.41162</v>
      </c>
      <c r="Y107">
        <v>-16.78838</v>
      </c>
      <c r="Z107">
        <v>0</v>
      </c>
      <c r="AA107">
        <v>0.15</v>
      </c>
    </row>
    <row r="108" spans="1:27" x14ac:dyDescent="0.25">
      <c r="A108" t="s">
        <v>372</v>
      </c>
      <c r="B108" t="s">
        <v>28</v>
      </c>
      <c r="C108" t="s">
        <v>373</v>
      </c>
      <c r="D108">
        <v>27536139</v>
      </c>
      <c r="E108" t="s">
        <v>374</v>
      </c>
      <c r="F108">
        <v>0.26</v>
      </c>
      <c r="G108">
        <v>84</v>
      </c>
      <c r="H108" t="s">
        <v>31</v>
      </c>
      <c r="I108" t="s">
        <v>375</v>
      </c>
      <c r="J108">
        <v>0.67</v>
      </c>
      <c r="K108">
        <v>1</v>
      </c>
      <c r="L108" t="s">
        <v>54</v>
      </c>
      <c r="M108">
        <v>0.37795000000000001</v>
      </c>
      <c r="N108">
        <v>0.40838999999999998</v>
      </c>
      <c r="O108">
        <v>0.43084</v>
      </c>
      <c r="P108">
        <v>2.2069999999999999E-2</v>
      </c>
      <c r="Q108">
        <v>2.2069999999999999E-2</v>
      </c>
      <c r="R108" s="1">
        <v>8.0000000000000004E-4</v>
      </c>
      <c r="S108">
        <v>8.5360000000000005E-2</v>
      </c>
      <c r="T108">
        <v>-8.9599999999999992E-3</v>
      </c>
      <c r="U108">
        <v>2.0459999999999999E-2</v>
      </c>
      <c r="V108">
        <v>225.19</v>
      </c>
      <c r="W108">
        <v>225.21001000000001</v>
      </c>
      <c r="X108">
        <v>208.41162</v>
      </c>
      <c r="Y108">
        <v>-16.78838</v>
      </c>
      <c r="Z108">
        <v>0</v>
      </c>
      <c r="AA108">
        <v>0.46500000000000002</v>
      </c>
    </row>
    <row r="109" spans="1:27" x14ac:dyDescent="0.25">
      <c r="A109" t="s">
        <v>376</v>
      </c>
      <c r="B109" t="s">
        <v>28</v>
      </c>
      <c r="C109" t="s">
        <v>354</v>
      </c>
      <c r="D109">
        <v>27536201</v>
      </c>
      <c r="E109" t="s">
        <v>377</v>
      </c>
      <c r="F109">
        <v>0.19</v>
      </c>
      <c r="G109">
        <v>10</v>
      </c>
      <c r="H109" t="s">
        <v>54</v>
      </c>
      <c r="I109" t="s">
        <v>377</v>
      </c>
      <c r="J109">
        <v>0.69</v>
      </c>
      <c r="K109">
        <v>10</v>
      </c>
      <c r="L109" t="s">
        <v>54</v>
      </c>
      <c r="M109">
        <v>0.37620999999999999</v>
      </c>
      <c r="N109">
        <v>0.41872999999999999</v>
      </c>
      <c r="O109">
        <v>0.44688</v>
      </c>
      <c r="P109">
        <v>2.0590000000000001E-2</v>
      </c>
      <c r="Q109">
        <v>2.0590000000000001E-2</v>
      </c>
      <c r="R109" s="1">
        <v>7.2999999999999996E-4</v>
      </c>
      <c r="S109">
        <v>8.0579999999999999E-2</v>
      </c>
      <c r="T109">
        <v>-8.6499999999999997E-3</v>
      </c>
      <c r="U109">
        <v>1.9089999999999999E-2</v>
      </c>
      <c r="V109">
        <v>225.19</v>
      </c>
      <c r="W109">
        <v>225.21001000000001</v>
      </c>
      <c r="X109">
        <v>208.41162</v>
      </c>
      <c r="Y109">
        <v>-16.78838</v>
      </c>
      <c r="Z109">
        <v>0</v>
      </c>
      <c r="AA109">
        <v>0.44</v>
      </c>
    </row>
    <row r="110" spans="1:27" x14ac:dyDescent="0.25">
      <c r="A110" t="s">
        <v>378</v>
      </c>
      <c r="B110" t="s">
        <v>28</v>
      </c>
      <c r="C110" t="s">
        <v>333</v>
      </c>
      <c r="D110">
        <v>27536168</v>
      </c>
      <c r="E110" t="s">
        <v>379</v>
      </c>
      <c r="F110">
        <v>0.13</v>
      </c>
      <c r="G110">
        <v>1</v>
      </c>
      <c r="H110" t="s">
        <v>84</v>
      </c>
      <c r="I110" t="s">
        <v>229</v>
      </c>
      <c r="J110">
        <v>0.63</v>
      </c>
      <c r="K110">
        <v>10</v>
      </c>
      <c r="L110" t="s">
        <v>54</v>
      </c>
      <c r="M110">
        <v>0.37201000000000001</v>
      </c>
      <c r="N110">
        <v>0.42331999999999997</v>
      </c>
      <c r="O110">
        <v>0.45434999999999998</v>
      </c>
      <c r="P110">
        <v>1.7919999999999998E-2</v>
      </c>
      <c r="Q110">
        <v>1.7919999999999998E-2</v>
      </c>
      <c r="R110" s="1">
        <v>6.4000000000000005E-4</v>
      </c>
      <c r="S110">
        <v>7.1590000000000001E-2</v>
      </c>
      <c r="T110">
        <v>-7.7400000000000004E-3</v>
      </c>
      <c r="U110">
        <v>1.6660000000000001E-2</v>
      </c>
      <c r="V110">
        <v>225.19</v>
      </c>
      <c r="W110">
        <v>225.21001000000001</v>
      </c>
      <c r="X110">
        <v>208.41162</v>
      </c>
      <c r="Y110">
        <v>-16.78838</v>
      </c>
      <c r="Z110">
        <v>0</v>
      </c>
      <c r="AA110">
        <v>0.38</v>
      </c>
    </row>
    <row r="111" spans="1:27" x14ac:dyDescent="0.25">
      <c r="A111" t="s">
        <v>380</v>
      </c>
      <c r="B111" t="s">
        <v>28</v>
      </c>
      <c r="C111" t="s">
        <v>34</v>
      </c>
      <c r="D111">
        <v>27786492</v>
      </c>
      <c r="E111" t="s">
        <v>381</v>
      </c>
      <c r="F111">
        <v>209.5</v>
      </c>
      <c r="G111">
        <v>1</v>
      </c>
      <c r="H111" t="s">
        <v>84</v>
      </c>
      <c r="I111" t="s">
        <v>382</v>
      </c>
      <c r="J111">
        <v>212.2</v>
      </c>
      <c r="K111">
        <v>1</v>
      </c>
      <c r="L111" t="s">
        <v>39</v>
      </c>
      <c r="M111">
        <v>0</v>
      </c>
      <c r="N111">
        <v>0</v>
      </c>
      <c r="O111">
        <v>0.52898999999999996</v>
      </c>
      <c r="P111">
        <v>-0.87734000000000001</v>
      </c>
      <c r="Q111">
        <v>-0.87734000000000001</v>
      </c>
      <c r="R111">
        <v>1.08E-3</v>
      </c>
      <c r="S111">
        <v>0.14932000000000001</v>
      </c>
      <c r="T111">
        <v>-1.7690000000000001E-2</v>
      </c>
      <c r="U111">
        <v>-2.0770300000000002</v>
      </c>
      <c r="V111">
        <v>225.25</v>
      </c>
      <c r="W111">
        <v>225.28</v>
      </c>
      <c r="X111">
        <v>208.39676</v>
      </c>
      <c r="Y111">
        <v>-16.86824</v>
      </c>
      <c r="Z111">
        <v>194.73500000000001</v>
      </c>
      <c r="AA111">
        <v>16.114999999999998</v>
      </c>
    </row>
    <row r="112" spans="1:27" x14ac:dyDescent="0.25">
      <c r="A112" t="s">
        <v>383</v>
      </c>
      <c r="B112" t="s">
        <v>28</v>
      </c>
      <c r="C112" t="s">
        <v>231</v>
      </c>
      <c r="D112">
        <v>27786536</v>
      </c>
      <c r="E112" t="s">
        <v>384</v>
      </c>
      <c r="F112">
        <v>219.5</v>
      </c>
      <c r="G112">
        <v>1</v>
      </c>
      <c r="H112" t="s">
        <v>84</v>
      </c>
      <c r="I112" t="s">
        <v>167</v>
      </c>
      <c r="J112">
        <v>222.14999</v>
      </c>
      <c r="K112">
        <v>1</v>
      </c>
      <c r="L112" t="s">
        <v>39</v>
      </c>
      <c r="M112">
        <v>0</v>
      </c>
      <c r="N112">
        <v>0</v>
      </c>
      <c r="O112">
        <v>0.54157</v>
      </c>
      <c r="P112">
        <v>-0.87855000000000005</v>
      </c>
      <c r="Q112">
        <v>-0.87855000000000005</v>
      </c>
      <c r="R112">
        <v>1.0300000000000001E-3</v>
      </c>
      <c r="S112">
        <v>0.14835000000000001</v>
      </c>
      <c r="T112">
        <v>-1.7559999999999999E-2</v>
      </c>
      <c r="U112">
        <v>-2.1299700000000001</v>
      </c>
      <c r="V112">
        <v>225.25</v>
      </c>
      <c r="W112">
        <v>225.28</v>
      </c>
      <c r="X112">
        <v>208.39676</v>
      </c>
      <c r="Y112">
        <v>-16.86824</v>
      </c>
      <c r="Z112">
        <v>204.73500000000001</v>
      </c>
      <c r="AA112">
        <v>16.09</v>
      </c>
    </row>
    <row r="113" spans="1:27" x14ac:dyDescent="0.25">
      <c r="A113" t="s">
        <v>385</v>
      </c>
      <c r="B113" t="s">
        <v>28</v>
      </c>
      <c r="C113" t="s">
        <v>235</v>
      </c>
      <c r="D113">
        <v>27786500</v>
      </c>
      <c r="E113" t="s">
        <v>386</v>
      </c>
      <c r="F113">
        <v>229.3</v>
      </c>
      <c r="G113">
        <v>1</v>
      </c>
      <c r="H113" t="s">
        <v>84</v>
      </c>
      <c r="I113" t="s">
        <v>387</v>
      </c>
      <c r="J113">
        <v>232.05</v>
      </c>
      <c r="K113">
        <v>1</v>
      </c>
      <c r="L113" t="s">
        <v>39</v>
      </c>
      <c r="M113">
        <v>0</v>
      </c>
      <c r="N113">
        <v>0</v>
      </c>
      <c r="O113">
        <v>0.55001</v>
      </c>
      <c r="P113">
        <v>-0.88092999999999999</v>
      </c>
      <c r="Q113">
        <v>-0.88092999999999999</v>
      </c>
      <c r="R113" s="1">
        <v>9.7000000000000005E-4</v>
      </c>
      <c r="S113">
        <v>0.1409</v>
      </c>
      <c r="T113">
        <v>-1.6799999999999999E-2</v>
      </c>
      <c r="U113">
        <v>-2.1821600000000001</v>
      </c>
      <c r="V113">
        <v>225.25</v>
      </c>
      <c r="W113">
        <v>225.28</v>
      </c>
      <c r="X113">
        <v>208.39676</v>
      </c>
      <c r="Y113">
        <v>-16.86824</v>
      </c>
      <c r="Z113">
        <v>214.73500000000001</v>
      </c>
      <c r="AA113">
        <v>15.94</v>
      </c>
    </row>
    <row r="114" spans="1:27" x14ac:dyDescent="0.25">
      <c r="A114" t="s">
        <v>388</v>
      </c>
      <c r="B114" t="s">
        <v>28</v>
      </c>
      <c r="C114" t="s">
        <v>29</v>
      </c>
      <c r="D114">
        <v>27786539</v>
      </c>
      <c r="E114" t="s">
        <v>389</v>
      </c>
      <c r="F114">
        <v>239.3</v>
      </c>
      <c r="G114">
        <v>1</v>
      </c>
      <c r="H114" t="s">
        <v>84</v>
      </c>
      <c r="I114" t="s">
        <v>390</v>
      </c>
      <c r="J114">
        <v>242</v>
      </c>
      <c r="K114">
        <v>1</v>
      </c>
      <c r="L114" t="s">
        <v>39</v>
      </c>
      <c r="M114">
        <v>0</v>
      </c>
      <c r="N114">
        <v>0</v>
      </c>
      <c r="O114">
        <v>0.56171000000000004</v>
      </c>
      <c r="P114">
        <v>-0.88197999999999999</v>
      </c>
      <c r="Q114">
        <v>-0.88197999999999999</v>
      </c>
      <c r="R114" s="1">
        <v>9.3000000000000005E-4</v>
      </c>
      <c r="S114">
        <v>0.13713</v>
      </c>
      <c r="T114">
        <v>-1.6639999999999999E-2</v>
      </c>
      <c r="U114">
        <v>-2.2335799999999999</v>
      </c>
      <c r="V114">
        <v>225.25</v>
      </c>
      <c r="W114">
        <v>225.28</v>
      </c>
      <c r="X114">
        <v>208.39676</v>
      </c>
      <c r="Y114">
        <v>-16.86824</v>
      </c>
      <c r="Z114">
        <v>224.73500000000001</v>
      </c>
      <c r="AA114">
        <v>15.914999999999999</v>
      </c>
    </row>
    <row r="115" spans="1:27" x14ac:dyDescent="0.25">
      <c r="A115" t="s">
        <v>391</v>
      </c>
      <c r="B115" t="s">
        <v>28</v>
      </c>
      <c r="C115" t="s">
        <v>29</v>
      </c>
      <c r="D115">
        <v>27786540</v>
      </c>
      <c r="E115" t="s">
        <v>319</v>
      </c>
      <c r="F115">
        <v>249.3</v>
      </c>
      <c r="G115">
        <v>1</v>
      </c>
      <c r="H115" t="s">
        <v>84</v>
      </c>
      <c r="I115" t="s">
        <v>392</v>
      </c>
      <c r="J115">
        <v>251.95</v>
      </c>
      <c r="K115">
        <v>1</v>
      </c>
      <c r="L115" t="s">
        <v>39</v>
      </c>
      <c r="M115">
        <v>0</v>
      </c>
      <c r="N115">
        <v>0</v>
      </c>
      <c r="O115">
        <v>0.57296000000000002</v>
      </c>
      <c r="P115">
        <v>-0.88299000000000005</v>
      </c>
      <c r="Q115">
        <v>-0.88299000000000005</v>
      </c>
      <c r="R115" s="1">
        <v>8.8999999999999995E-4</v>
      </c>
      <c r="S115">
        <v>0.13417000000000001</v>
      </c>
      <c r="T115">
        <v>-1.6480000000000002E-2</v>
      </c>
      <c r="U115">
        <v>-2.2837800000000001</v>
      </c>
      <c r="V115">
        <v>225.25</v>
      </c>
      <c r="W115">
        <v>225.28</v>
      </c>
      <c r="X115">
        <v>208.39676</v>
      </c>
      <c r="Y115">
        <v>-16.86824</v>
      </c>
      <c r="Z115">
        <v>234.73500000000001</v>
      </c>
      <c r="AA115">
        <v>15.89</v>
      </c>
    </row>
    <row r="116" spans="1:27" x14ac:dyDescent="0.25">
      <c r="A116" t="s">
        <v>393</v>
      </c>
      <c r="B116" t="s">
        <v>28</v>
      </c>
      <c r="C116" t="s">
        <v>235</v>
      </c>
      <c r="D116">
        <v>27786499</v>
      </c>
      <c r="E116" t="s">
        <v>394</v>
      </c>
      <c r="F116">
        <v>259.10001</v>
      </c>
      <c r="G116">
        <v>1</v>
      </c>
      <c r="H116" t="s">
        <v>84</v>
      </c>
      <c r="I116" t="s">
        <v>395</v>
      </c>
      <c r="J116">
        <v>261.85001</v>
      </c>
      <c r="K116">
        <v>1</v>
      </c>
      <c r="L116" t="s">
        <v>39</v>
      </c>
      <c r="M116">
        <v>0</v>
      </c>
      <c r="N116">
        <v>0</v>
      </c>
      <c r="O116">
        <v>0.57972000000000001</v>
      </c>
      <c r="P116">
        <v>-0.88519000000000003</v>
      </c>
      <c r="Q116">
        <v>-0.88519000000000003</v>
      </c>
      <c r="R116" s="1">
        <v>8.4000000000000003E-4</v>
      </c>
      <c r="S116">
        <v>0.12775</v>
      </c>
      <c r="T116">
        <v>-1.5630000000000002E-2</v>
      </c>
      <c r="U116">
        <v>-2.33765</v>
      </c>
      <c r="V116">
        <v>225.25</v>
      </c>
      <c r="W116">
        <v>225.28</v>
      </c>
      <c r="X116">
        <v>208.39676</v>
      </c>
      <c r="Y116">
        <v>-16.86824</v>
      </c>
      <c r="Z116">
        <v>244.73500000000001</v>
      </c>
      <c r="AA116">
        <v>15.74001</v>
      </c>
    </row>
    <row r="117" spans="1:27" x14ac:dyDescent="0.25">
      <c r="A117" t="s">
        <v>396</v>
      </c>
      <c r="B117" t="s">
        <v>28</v>
      </c>
      <c r="C117" t="s">
        <v>141</v>
      </c>
      <c r="D117">
        <v>27786486</v>
      </c>
      <c r="E117" t="s">
        <v>397</v>
      </c>
      <c r="F117">
        <v>269.10001</v>
      </c>
      <c r="G117">
        <v>1</v>
      </c>
      <c r="H117" t="s">
        <v>84</v>
      </c>
      <c r="I117" t="s">
        <v>398</v>
      </c>
      <c r="J117">
        <v>271.79998999999998</v>
      </c>
      <c r="K117">
        <v>1</v>
      </c>
      <c r="L117" t="s">
        <v>39</v>
      </c>
      <c r="M117">
        <v>0</v>
      </c>
      <c r="N117">
        <v>0</v>
      </c>
      <c r="O117">
        <v>0.59014999999999995</v>
      </c>
      <c r="P117">
        <v>-0.88609000000000004</v>
      </c>
      <c r="Q117">
        <v>-0.88609000000000004</v>
      </c>
      <c r="R117" s="1">
        <v>8.0999999999999996E-4</v>
      </c>
      <c r="S117">
        <v>0.12554999999999999</v>
      </c>
      <c r="T117">
        <v>-1.5440000000000001E-2</v>
      </c>
      <c r="U117">
        <v>-2.3892199999999999</v>
      </c>
      <c r="V117">
        <v>225.25</v>
      </c>
      <c r="W117">
        <v>225.28</v>
      </c>
      <c r="X117">
        <v>208.39676</v>
      </c>
      <c r="Y117">
        <v>-16.86824</v>
      </c>
      <c r="Z117">
        <v>254.73500000000001</v>
      </c>
      <c r="AA117">
        <v>15.715</v>
      </c>
    </row>
    <row r="118" spans="1:27" x14ac:dyDescent="0.25">
      <c r="A118" t="s">
        <v>399</v>
      </c>
      <c r="B118" t="s">
        <v>28</v>
      </c>
      <c r="C118" t="s">
        <v>235</v>
      </c>
      <c r="D118">
        <v>27786501</v>
      </c>
      <c r="E118" t="s">
        <v>160</v>
      </c>
      <c r="F118">
        <v>278.89999</v>
      </c>
      <c r="G118">
        <v>1</v>
      </c>
      <c r="H118" t="s">
        <v>84</v>
      </c>
      <c r="I118" t="s">
        <v>400</v>
      </c>
      <c r="J118">
        <v>281.75</v>
      </c>
      <c r="K118">
        <v>1</v>
      </c>
      <c r="L118" t="s">
        <v>39</v>
      </c>
      <c r="M118">
        <v>0</v>
      </c>
      <c r="N118">
        <v>0</v>
      </c>
      <c r="O118">
        <v>0.60019</v>
      </c>
      <c r="P118">
        <v>-0.88697000000000004</v>
      </c>
      <c r="Q118">
        <v>-0.88697000000000004</v>
      </c>
      <c r="R118" s="1">
        <v>7.7999999999999999E-4</v>
      </c>
      <c r="S118">
        <v>0.12152</v>
      </c>
      <c r="T118">
        <v>-1.5219999999999999E-2</v>
      </c>
      <c r="U118">
        <v>-2.43988</v>
      </c>
      <c r="V118">
        <v>225.25</v>
      </c>
      <c r="W118">
        <v>225.28</v>
      </c>
      <c r="X118">
        <v>208.39676</v>
      </c>
      <c r="Y118">
        <v>-16.86824</v>
      </c>
      <c r="Z118">
        <v>264.73498999999998</v>
      </c>
      <c r="AA118">
        <v>15.59</v>
      </c>
    </row>
    <row r="119" spans="1:27" x14ac:dyDescent="0.25">
      <c r="A119" t="s">
        <v>401</v>
      </c>
      <c r="B119" t="s">
        <v>28</v>
      </c>
      <c r="C119" t="s">
        <v>163</v>
      </c>
      <c r="D119">
        <v>27786514</v>
      </c>
      <c r="E119" t="s">
        <v>397</v>
      </c>
      <c r="F119">
        <v>179.89999</v>
      </c>
      <c r="G119">
        <v>1</v>
      </c>
      <c r="H119" t="s">
        <v>84</v>
      </c>
      <c r="I119" t="s">
        <v>402</v>
      </c>
      <c r="J119">
        <v>182.5</v>
      </c>
      <c r="K119">
        <v>1</v>
      </c>
      <c r="L119" t="s">
        <v>39</v>
      </c>
      <c r="M119">
        <v>0</v>
      </c>
      <c r="N119">
        <v>0.37270999999999999</v>
      </c>
      <c r="O119">
        <v>0.49772</v>
      </c>
      <c r="P119">
        <v>-0.90973999999999999</v>
      </c>
      <c r="Q119">
        <v>-0.90973999999999999</v>
      </c>
      <c r="R119" s="1">
        <v>5.1999999999999995E-4</v>
      </c>
      <c r="S119">
        <v>5.3240000000000003E-2</v>
      </c>
      <c r="T119">
        <v>-2.32E-3</v>
      </c>
      <c r="U119">
        <v>-1.9569399999999999</v>
      </c>
      <c r="V119">
        <v>225.25</v>
      </c>
      <c r="W119">
        <v>225.28</v>
      </c>
      <c r="X119">
        <v>208.39676</v>
      </c>
      <c r="Y119">
        <v>-16.86824</v>
      </c>
      <c r="Z119">
        <v>164.73500000000001</v>
      </c>
      <c r="AA119">
        <v>16.465</v>
      </c>
    </row>
    <row r="120" spans="1:27" x14ac:dyDescent="0.25">
      <c r="A120" t="s">
        <v>403</v>
      </c>
      <c r="B120" t="s">
        <v>28</v>
      </c>
      <c r="C120" t="s">
        <v>150</v>
      </c>
      <c r="D120">
        <v>27786482</v>
      </c>
      <c r="E120" t="s">
        <v>386</v>
      </c>
      <c r="F120">
        <v>189.7</v>
      </c>
      <c r="G120">
        <v>1</v>
      </c>
      <c r="H120" t="s">
        <v>84</v>
      </c>
      <c r="I120" t="s">
        <v>382</v>
      </c>
      <c r="J120">
        <v>192.39999</v>
      </c>
      <c r="K120">
        <v>1</v>
      </c>
      <c r="L120" t="s">
        <v>39</v>
      </c>
      <c r="M120">
        <v>0</v>
      </c>
      <c r="N120">
        <v>0.35419</v>
      </c>
      <c r="O120">
        <v>0.50885000000000002</v>
      </c>
      <c r="P120">
        <v>-0.91537000000000002</v>
      </c>
      <c r="Q120">
        <v>-0.91537000000000002</v>
      </c>
      <c r="R120" s="1">
        <v>3.2000000000000003E-4</v>
      </c>
      <c r="S120">
        <v>3.0300000000000001E-2</v>
      </c>
      <c r="T120" s="1">
        <v>-2.0000000000000002E-5</v>
      </c>
      <c r="U120">
        <v>-2.0127899999999999</v>
      </c>
      <c r="V120">
        <v>225.25</v>
      </c>
      <c r="W120">
        <v>225.28</v>
      </c>
      <c r="X120">
        <v>208.39676</v>
      </c>
      <c r="Y120">
        <v>-16.86824</v>
      </c>
      <c r="Z120">
        <v>174.73500000000001</v>
      </c>
      <c r="AA120">
        <v>16.314990000000002</v>
      </c>
    </row>
    <row r="121" spans="1:27" x14ac:dyDescent="0.25">
      <c r="A121" t="s">
        <v>404</v>
      </c>
      <c r="B121" t="s">
        <v>28</v>
      </c>
      <c r="C121" t="s">
        <v>148</v>
      </c>
      <c r="D121">
        <v>27786529</v>
      </c>
      <c r="E121" t="s">
        <v>384</v>
      </c>
      <c r="F121">
        <v>199.7</v>
      </c>
      <c r="G121">
        <v>1</v>
      </c>
      <c r="H121" t="s">
        <v>84</v>
      </c>
      <c r="I121" t="s">
        <v>405</v>
      </c>
      <c r="J121">
        <v>201.55</v>
      </c>
      <c r="K121">
        <v>1</v>
      </c>
      <c r="L121" t="s">
        <v>135</v>
      </c>
      <c r="M121">
        <v>0</v>
      </c>
      <c r="N121">
        <v>0</v>
      </c>
      <c r="O121">
        <v>0.45812000000000003</v>
      </c>
      <c r="P121">
        <v>-0.89549999999999996</v>
      </c>
      <c r="Q121">
        <v>-0.89549999999999996</v>
      </c>
      <c r="R121" s="1">
        <v>8.0999999999999996E-4</v>
      </c>
      <c r="S121">
        <v>9.7839999999999996E-2</v>
      </c>
      <c r="T121">
        <v>-8.7799999999999996E-3</v>
      </c>
      <c r="U121">
        <v>-2.0440700000000001</v>
      </c>
      <c r="V121">
        <v>225.25</v>
      </c>
      <c r="W121">
        <v>225.28</v>
      </c>
      <c r="X121">
        <v>208.39676</v>
      </c>
      <c r="Y121">
        <v>-16.86824</v>
      </c>
      <c r="Z121">
        <v>184.73500000000001</v>
      </c>
      <c r="AA121">
        <v>15.89</v>
      </c>
    </row>
    <row r="122" spans="1:27" x14ac:dyDescent="0.25">
      <c r="A122" t="s">
        <v>406</v>
      </c>
      <c r="B122" t="s">
        <v>28</v>
      </c>
      <c r="C122" t="s">
        <v>187</v>
      </c>
      <c r="D122">
        <v>27786503</v>
      </c>
      <c r="E122" t="s">
        <v>407</v>
      </c>
      <c r="F122">
        <v>183.14999</v>
      </c>
      <c r="G122">
        <v>2</v>
      </c>
      <c r="H122" t="s">
        <v>135</v>
      </c>
      <c r="I122" t="s">
        <v>407</v>
      </c>
      <c r="J122">
        <v>187.60001</v>
      </c>
      <c r="K122">
        <v>10</v>
      </c>
      <c r="L122" t="s">
        <v>58</v>
      </c>
      <c r="M122">
        <v>0</v>
      </c>
      <c r="N122">
        <v>1.82921</v>
      </c>
      <c r="O122">
        <v>2.23848</v>
      </c>
      <c r="P122">
        <v>0.98951</v>
      </c>
      <c r="Q122">
        <v>0.98951</v>
      </c>
      <c r="R122" s="1">
        <v>3.6999999999999999E-4</v>
      </c>
      <c r="S122">
        <v>2.6700000000000002E-2</v>
      </c>
      <c r="T122">
        <v>-0.10015</v>
      </c>
      <c r="U122">
        <v>1.9230000000000001E-2</v>
      </c>
      <c r="V122">
        <v>225.25</v>
      </c>
      <c r="W122">
        <v>225.28</v>
      </c>
      <c r="X122">
        <v>208.39676</v>
      </c>
      <c r="Y122">
        <v>-16.86824</v>
      </c>
      <c r="Z122">
        <v>185.26499999999999</v>
      </c>
      <c r="AA122">
        <v>0.11</v>
      </c>
    </row>
    <row r="123" spans="1:27" x14ac:dyDescent="0.25">
      <c r="A123" t="s">
        <v>408</v>
      </c>
      <c r="B123" t="s">
        <v>28</v>
      </c>
      <c r="C123" t="s">
        <v>108</v>
      </c>
      <c r="D123">
        <v>27786493</v>
      </c>
      <c r="E123" t="s">
        <v>169</v>
      </c>
      <c r="F123">
        <v>178.64999</v>
      </c>
      <c r="G123">
        <v>1</v>
      </c>
      <c r="H123" t="s">
        <v>135</v>
      </c>
      <c r="I123" t="s">
        <v>170</v>
      </c>
      <c r="J123">
        <v>182.60001</v>
      </c>
      <c r="K123">
        <v>21</v>
      </c>
      <c r="L123" t="s">
        <v>58</v>
      </c>
      <c r="M123">
        <v>0</v>
      </c>
      <c r="N123">
        <v>1.788</v>
      </c>
      <c r="O123">
        <v>2.0839599999999998</v>
      </c>
      <c r="P123">
        <v>0.98280999999999996</v>
      </c>
      <c r="Q123">
        <v>0.98280999999999996</v>
      </c>
      <c r="R123" s="1">
        <v>4.8000000000000001E-4</v>
      </c>
      <c r="S123">
        <v>4.5809999999999997E-2</v>
      </c>
      <c r="T123">
        <v>-0.10349</v>
      </c>
      <c r="U123">
        <v>3.2349999999999997E-2</v>
      </c>
      <c r="V123">
        <v>225.25</v>
      </c>
      <c r="W123">
        <v>225.28</v>
      </c>
      <c r="X123">
        <v>208.39676</v>
      </c>
      <c r="Y123">
        <v>-16.86824</v>
      </c>
      <c r="Z123">
        <v>180.26499999999999</v>
      </c>
      <c r="AA123">
        <v>0.36</v>
      </c>
    </row>
    <row r="124" spans="1:27" x14ac:dyDescent="0.25">
      <c r="A124" t="s">
        <v>409</v>
      </c>
      <c r="B124" t="s">
        <v>28</v>
      </c>
      <c r="C124" t="s">
        <v>108</v>
      </c>
      <c r="D124">
        <v>27786495</v>
      </c>
      <c r="E124" t="s">
        <v>410</v>
      </c>
      <c r="F124">
        <v>198.14999</v>
      </c>
      <c r="G124">
        <v>2</v>
      </c>
      <c r="H124" t="s">
        <v>84</v>
      </c>
      <c r="I124" t="s">
        <v>410</v>
      </c>
      <c r="J124">
        <v>202.60001</v>
      </c>
      <c r="K124">
        <v>10</v>
      </c>
      <c r="L124" t="s">
        <v>58</v>
      </c>
      <c r="M124">
        <v>0</v>
      </c>
      <c r="N124">
        <v>2.3336199999999998</v>
      </c>
      <c r="O124">
        <v>2.91717</v>
      </c>
      <c r="P124">
        <v>0.99211000000000005</v>
      </c>
      <c r="Q124">
        <v>0.99211000000000005</v>
      </c>
      <c r="R124" s="1">
        <v>2.2000000000000001E-4</v>
      </c>
      <c r="S124">
        <v>1.9259999999999999E-2</v>
      </c>
      <c r="T124">
        <v>-9.9809999999999996E-2</v>
      </c>
      <c r="U124">
        <v>1.205E-2</v>
      </c>
      <c r="V124">
        <v>225.25</v>
      </c>
      <c r="W124">
        <v>225.28</v>
      </c>
      <c r="X124">
        <v>208.39676</v>
      </c>
      <c r="Y124">
        <v>-16.86824</v>
      </c>
      <c r="Z124">
        <v>200.26499999999999</v>
      </c>
      <c r="AA124">
        <v>0.11</v>
      </c>
    </row>
    <row r="125" spans="1:27" x14ac:dyDescent="0.25">
      <c r="A125" t="s">
        <v>411</v>
      </c>
      <c r="B125" t="s">
        <v>28</v>
      </c>
      <c r="C125" t="s">
        <v>412</v>
      </c>
      <c r="D125">
        <v>27786543</v>
      </c>
      <c r="E125" t="s">
        <v>413</v>
      </c>
      <c r="F125">
        <v>193.14999</v>
      </c>
      <c r="G125">
        <v>1</v>
      </c>
      <c r="H125" t="s">
        <v>135</v>
      </c>
      <c r="I125" t="s">
        <v>414</v>
      </c>
      <c r="J125">
        <v>197.60001</v>
      </c>
      <c r="K125">
        <v>20</v>
      </c>
      <c r="L125" t="s">
        <v>58</v>
      </c>
      <c r="M125">
        <v>0</v>
      </c>
      <c r="N125">
        <v>2.13245</v>
      </c>
      <c r="O125">
        <v>2.6402399999999999</v>
      </c>
      <c r="P125">
        <v>0.99121999999999999</v>
      </c>
      <c r="Q125">
        <v>0.99121999999999999</v>
      </c>
      <c r="R125" s="1">
        <v>2.7E-4</v>
      </c>
      <c r="S125">
        <v>2.1819999999999999E-2</v>
      </c>
      <c r="T125">
        <v>-9.9989999999999996E-2</v>
      </c>
      <c r="U125">
        <v>1.4500000000000001E-2</v>
      </c>
      <c r="V125">
        <v>225.25</v>
      </c>
      <c r="W125">
        <v>225.28</v>
      </c>
      <c r="X125">
        <v>208.39676</v>
      </c>
      <c r="Y125">
        <v>-16.86824</v>
      </c>
      <c r="Z125">
        <v>195.26499999999999</v>
      </c>
      <c r="AA125">
        <v>0.11</v>
      </c>
    </row>
    <row r="126" spans="1:27" x14ac:dyDescent="0.25">
      <c r="A126" t="s">
        <v>415</v>
      </c>
      <c r="B126" t="s">
        <v>28</v>
      </c>
      <c r="C126" t="s">
        <v>187</v>
      </c>
      <c r="D126">
        <v>27786507</v>
      </c>
      <c r="E126" t="s">
        <v>416</v>
      </c>
      <c r="F126">
        <v>188.75</v>
      </c>
      <c r="G126">
        <v>1</v>
      </c>
      <c r="H126" t="s">
        <v>122</v>
      </c>
      <c r="I126" t="s">
        <v>417</v>
      </c>
      <c r="J126">
        <v>192.60001</v>
      </c>
      <c r="K126">
        <v>20</v>
      </c>
      <c r="L126" t="s">
        <v>58</v>
      </c>
      <c r="M126">
        <v>0</v>
      </c>
      <c r="N126">
        <v>2.07538</v>
      </c>
      <c r="O126">
        <v>2.4202599999999999</v>
      </c>
      <c r="P126">
        <v>0.98467000000000005</v>
      </c>
      <c r="Q126">
        <v>0.98467000000000005</v>
      </c>
      <c r="R126" s="1">
        <v>3.6000000000000002E-4</v>
      </c>
      <c r="S126">
        <v>4.0820000000000002E-2</v>
      </c>
      <c r="T126">
        <v>-0.10456</v>
      </c>
      <c r="U126">
        <v>2.6859999999999998E-2</v>
      </c>
      <c r="V126">
        <v>225.25</v>
      </c>
      <c r="W126">
        <v>225.28</v>
      </c>
      <c r="X126">
        <v>208.39676</v>
      </c>
      <c r="Y126">
        <v>-16.86824</v>
      </c>
      <c r="Z126">
        <v>190.26499999999999</v>
      </c>
      <c r="AA126">
        <v>0.41</v>
      </c>
    </row>
    <row r="127" spans="1:27" x14ac:dyDescent="0.25">
      <c r="A127" t="s">
        <v>418</v>
      </c>
      <c r="B127" t="s">
        <v>28</v>
      </c>
      <c r="C127" t="s">
        <v>265</v>
      </c>
      <c r="D127">
        <v>27536218</v>
      </c>
      <c r="E127" t="s">
        <v>419</v>
      </c>
      <c r="F127">
        <v>0</v>
      </c>
      <c r="G127">
        <v>0</v>
      </c>
      <c r="H127" t="s">
        <v>362</v>
      </c>
      <c r="I127" t="s">
        <v>420</v>
      </c>
      <c r="J127">
        <v>0.46</v>
      </c>
      <c r="K127">
        <v>14</v>
      </c>
      <c r="L127" t="s">
        <v>31</v>
      </c>
      <c r="M127">
        <v>0</v>
      </c>
      <c r="N127">
        <v>1.0129699999999999</v>
      </c>
      <c r="O127">
        <v>1.1161099999999999</v>
      </c>
      <c r="P127">
        <v>-3.7599999999999999E-3</v>
      </c>
      <c r="Q127">
        <v>-3.7599999999999999E-3</v>
      </c>
      <c r="R127" s="1">
        <v>6.9999999999999994E-5</v>
      </c>
      <c r="S127">
        <v>1.789E-2</v>
      </c>
      <c r="T127">
        <v>-4.7200000000000002E-3</v>
      </c>
      <c r="U127">
        <v>-5.3699999999999998E-3</v>
      </c>
      <c r="V127">
        <v>225.19</v>
      </c>
      <c r="W127">
        <v>225.21001000000001</v>
      </c>
      <c r="X127">
        <v>208.41162</v>
      </c>
      <c r="Y127">
        <v>-16.78838</v>
      </c>
      <c r="Z127">
        <v>0</v>
      </c>
      <c r="AA127">
        <v>0.23</v>
      </c>
    </row>
    <row r="128" spans="1:27" x14ac:dyDescent="0.25">
      <c r="A128" t="s">
        <v>421</v>
      </c>
      <c r="B128" t="s">
        <v>28</v>
      </c>
      <c r="C128" t="s">
        <v>373</v>
      </c>
      <c r="D128">
        <v>27536136</v>
      </c>
      <c r="E128" t="s">
        <v>422</v>
      </c>
      <c r="F128">
        <v>0.1</v>
      </c>
      <c r="G128">
        <v>18</v>
      </c>
      <c r="H128" t="s">
        <v>63</v>
      </c>
      <c r="I128" t="s">
        <v>422</v>
      </c>
      <c r="J128">
        <v>0.49</v>
      </c>
      <c r="K128">
        <v>10</v>
      </c>
      <c r="L128" t="s">
        <v>63</v>
      </c>
      <c r="M128">
        <v>0.85170999999999997</v>
      </c>
      <c r="N128">
        <v>0.97346999999999995</v>
      </c>
      <c r="O128">
        <v>1.0474300000000001</v>
      </c>
      <c r="P128">
        <v>-4.9100000000000003E-3</v>
      </c>
      <c r="Q128">
        <v>-4.9100000000000003E-3</v>
      </c>
      <c r="R128" s="1">
        <v>9.0000000000000006E-5</v>
      </c>
      <c r="S128">
        <v>2.2679999999999999E-2</v>
      </c>
      <c r="T128">
        <v>-5.7600000000000004E-3</v>
      </c>
      <c r="U128">
        <v>-6.9800000000000001E-3</v>
      </c>
      <c r="V128">
        <v>225.19</v>
      </c>
      <c r="W128">
        <v>225.21001000000001</v>
      </c>
      <c r="X128">
        <v>208.41162</v>
      </c>
      <c r="Y128">
        <v>-16.78838</v>
      </c>
      <c r="Z128">
        <v>0</v>
      </c>
      <c r="AA128">
        <v>0.29499999999999998</v>
      </c>
    </row>
    <row r="129" spans="1:27" x14ac:dyDescent="0.25">
      <c r="A129" t="s">
        <v>423</v>
      </c>
      <c r="B129" t="s">
        <v>28</v>
      </c>
      <c r="C129" t="s">
        <v>112</v>
      </c>
      <c r="D129">
        <v>27536142</v>
      </c>
      <c r="E129" t="s">
        <v>424</v>
      </c>
      <c r="F129">
        <v>0.02</v>
      </c>
      <c r="G129">
        <v>500</v>
      </c>
      <c r="H129" t="s">
        <v>31</v>
      </c>
      <c r="I129" t="s">
        <v>425</v>
      </c>
      <c r="J129">
        <v>0.13</v>
      </c>
      <c r="K129">
        <v>8</v>
      </c>
      <c r="L129" t="s">
        <v>63</v>
      </c>
      <c r="M129">
        <v>1.00563</v>
      </c>
      <c r="N129">
        <v>1.14225</v>
      </c>
      <c r="O129">
        <v>1.2150700000000001</v>
      </c>
      <c r="P129">
        <v>-1.1900000000000001E-3</v>
      </c>
      <c r="Q129">
        <v>-1.1900000000000001E-3</v>
      </c>
      <c r="R129" s="1">
        <v>2.0000000000000002E-5</v>
      </c>
      <c r="S129">
        <v>6.3099999999999996E-3</v>
      </c>
      <c r="T129">
        <v>-1.8600000000000001E-3</v>
      </c>
      <c r="U129">
        <v>-1.7099999999999999E-3</v>
      </c>
      <c r="V129">
        <v>225.19</v>
      </c>
      <c r="W129">
        <v>225.21001000000001</v>
      </c>
      <c r="X129">
        <v>208.41162</v>
      </c>
      <c r="Y129">
        <v>-16.78838</v>
      </c>
      <c r="Z129">
        <v>0</v>
      </c>
      <c r="AA129">
        <v>7.4999999999999997E-2</v>
      </c>
    </row>
    <row r="130" spans="1:27" x14ac:dyDescent="0.25">
      <c r="A130" t="s">
        <v>426</v>
      </c>
      <c r="B130" t="s">
        <v>28</v>
      </c>
      <c r="C130" t="s">
        <v>275</v>
      </c>
      <c r="D130">
        <v>27536178</v>
      </c>
      <c r="E130" t="s">
        <v>427</v>
      </c>
      <c r="F130">
        <v>0</v>
      </c>
      <c r="G130">
        <v>0</v>
      </c>
      <c r="H130" t="s">
        <v>182</v>
      </c>
      <c r="I130" t="s">
        <v>428</v>
      </c>
      <c r="J130">
        <v>0.21</v>
      </c>
      <c r="K130">
        <v>3</v>
      </c>
      <c r="L130" t="s">
        <v>72</v>
      </c>
      <c r="M130">
        <v>0</v>
      </c>
      <c r="N130">
        <v>1.08185</v>
      </c>
      <c r="O130">
        <v>1.17608</v>
      </c>
      <c r="P130">
        <v>-1.73E-3</v>
      </c>
      <c r="Q130">
        <v>-1.73E-3</v>
      </c>
      <c r="R130" s="1">
        <v>3.0000000000000001E-5</v>
      </c>
      <c r="S130">
        <v>8.8500000000000002E-3</v>
      </c>
      <c r="T130">
        <v>-2.47E-3</v>
      </c>
      <c r="U130">
        <v>-2.4499999999999999E-3</v>
      </c>
      <c r="V130">
        <v>225.19</v>
      </c>
      <c r="W130">
        <v>225.21001000000001</v>
      </c>
      <c r="X130">
        <v>208.41162</v>
      </c>
      <c r="Y130">
        <v>-16.78838</v>
      </c>
      <c r="Z130">
        <v>0</v>
      </c>
      <c r="AA130">
        <v>0.105</v>
      </c>
    </row>
    <row r="131" spans="1:27" x14ac:dyDescent="0.25">
      <c r="A131" t="s">
        <v>429</v>
      </c>
      <c r="B131" t="s">
        <v>28</v>
      </c>
      <c r="C131" t="s">
        <v>430</v>
      </c>
      <c r="D131">
        <v>27536214</v>
      </c>
      <c r="E131" t="s">
        <v>431</v>
      </c>
      <c r="F131">
        <v>0</v>
      </c>
      <c r="G131">
        <v>0</v>
      </c>
      <c r="H131" t="s">
        <v>362</v>
      </c>
      <c r="I131" t="s">
        <v>432</v>
      </c>
      <c r="J131">
        <v>0.35</v>
      </c>
      <c r="K131">
        <v>3</v>
      </c>
      <c r="L131" t="s">
        <v>122</v>
      </c>
      <c r="M131">
        <v>0</v>
      </c>
      <c r="N131">
        <v>1.05728</v>
      </c>
      <c r="O131">
        <v>1.1590400000000001</v>
      </c>
      <c r="P131">
        <v>-2.8E-3</v>
      </c>
      <c r="Q131">
        <v>-2.8E-3</v>
      </c>
      <c r="R131" s="1">
        <v>5.0000000000000002E-5</v>
      </c>
      <c r="S131">
        <v>1.372E-2</v>
      </c>
      <c r="T131">
        <v>-3.7699999999999999E-3</v>
      </c>
      <c r="U131">
        <v>-4.0099999999999997E-3</v>
      </c>
      <c r="V131">
        <v>225.19</v>
      </c>
      <c r="W131">
        <v>225.21001000000001</v>
      </c>
      <c r="X131">
        <v>208.41162</v>
      </c>
      <c r="Y131">
        <v>-16.78838</v>
      </c>
      <c r="Z131">
        <v>0</v>
      </c>
      <c r="AA131">
        <v>0.17499999999999999</v>
      </c>
    </row>
    <row r="132" spans="1:27" x14ac:dyDescent="0.25">
      <c r="A132" s="23" t="s">
        <v>479</v>
      </c>
      <c r="B132" s="23" t="s">
        <v>480</v>
      </c>
      <c r="C132" s="23" t="s">
        <v>481</v>
      </c>
      <c r="D132" s="23">
        <v>33462432</v>
      </c>
      <c r="E132" s="23" t="s">
        <v>482</v>
      </c>
      <c r="F132" s="23">
        <v>62.7</v>
      </c>
      <c r="G132" s="23">
        <v>15</v>
      </c>
      <c r="H132" s="23" t="s">
        <v>182</v>
      </c>
      <c r="I132" s="23" t="s">
        <v>482</v>
      </c>
      <c r="J132" s="23">
        <v>63.35</v>
      </c>
      <c r="K132" s="23">
        <v>10</v>
      </c>
      <c r="L132" s="23" t="s">
        <v>182</v>
      </c>
      <c r="M132" s="23">
        <v>0</v>
      </c>
      <c r="N132" s="23">
        <v>0.37647000000000003</v>
      </c>
      <c r="O132" s="23">
        <v>0.43837999999999999</v>
      </c>
      <c r="P132" s="23">
        <v>0.99156</v>
      </c>
      <c r="Q132" s="23">
        <v>0.99156</v>
      </c>
      <c r="R132" s="23">
        <v>1.5200000000000001E-3</v>
      </c>
      <c r="S132" s="23">
        <v>2.6839999999999999E-2</v>
      </c>
      <c r="T132" s="23">
        <v>-1.146E-2</v>
      </c>
      <c r="U132" s="23">
        <v>0.13741</v>
      </c>
      <c r="V132" s="23">
        <v>152.99001000000001</v>
      </c>
      <c r="W132" s="23">
        <v>153</v>
      </c>
      <c r="X132" s="23">
        <v>152.37053</v>
      </c>
      <c r="Y132" s="23">
        <v>1.2723800000000001</v>
      </c>
      <c r="Z132" s="23">
        <v>62.994999999999997</v>
      </c>
      <c r="AA132" s="23">
        <v>0.03</v>
      </c>
    </row>
    <row r="133" spans="1:27" x14ac:dyDescent="0.25">
      <c r="A133" s="23" t="s">
        <v>483</v>
      </c>
      <c r="B133" s="23" t="s">
        <v>480</v>
      </c>
      <c r="C133" s="23" t="s">
        <v>484</v>
      </c>
      <c r="D133" s="23">
        <v>33465904</v>
      </c>
      <c r="E133" s="23" t="s">
        <v>485</v>
      </c>
      <c r="F133" s="23">
        <v>57.7</v>
      </c>
      <c r="G133" s="23">
        <v>15</v>
      </c>
      <c r="H133" s="23" t="s">
        <v>182</v>
      </c>
      <c r="I133" s="23" t="s">
        <v>485</v>
      </c>
      <c r="J133" s="23">
        <v>58.35</v>
      </c>
      <c r="K133" s="23">
        <v>10</v>
      </c>
      <c r="L133" s="23" t="s">
        <v>182</v>
      </c>
      <c r="M133" s="23">
        <v>0</v>
      </c>
      <c r="N133" s="23">
        <v>0.33881</v>
      </c>
      <c r="O133" s="23">
        <v>0.39728000000000002</v>
      </c>
      <c r="P133" s="23">
        <v>0.99097999999999997</v>
      </c>
      <c r="Q133" s="23">
        <v>0.99097999999999997</v>
      </c>
      <c r="R133" s="23">
        <v>1.7700000000000001E-3</v>
      </c>
      <c r="S133" s="23">
        <v>2.7820000000000001E-2</v>
      </c>
      <c r="T133" s="23">
        <v>-1.0529999999999999E-2</v>
      </c>
      <c r="U133" s="23">
        <v>0.14480999999999999</v>
      </c>
      <c r="V133" s="23">
        <v>152.99001000000001</v>
      </c>
      <c r="W133" s="23">
        <v>153</v>
      </c>
      <c r="X133" s="23">
        <v>152.37053</v>
      </c>
      <c r="Y133" s="23">
        <v>1.2723800000000001</v>
      </c>
      <c r="Z133" s="23">
        <v>57.994999999999997</v>
      </c>
      <c r="AA133" s="23">
        <v>0.03</v>
      </c>
    </row>
    <row r="134" spans="1:27" x14ac:dyDescent="0.25">
      <c r="A134" s="23" t="s">
        <v>486</v>
      </c>
      <c r="B134" s="23" t="s">
        <v>480</v>
      </c>
      <c r="C134" s="23" t="s">
        <v>487</v>
      </c>
      <c r="D134" s="23">
        <v>33459162</v>
      </c>
      <c r="E134" s="23" t="s">
        <v>488</v>
      </c>
      <c r="F134" s="23">
        <v>52.7</v>
      </c>
      <c r="G134" s="23">
        <v>15</v>
      </c>
      <c r="H134" s="23" t="s">
        <v>182</v>
      </c>
      <c r="I134" s="23" t="s">
        <v>488</v>
      </c>
      <c r="J134" s="23">
        <v>53.3</v>
      </c>
      <c r="K134" s="23">
        <v>116</v>
      </c>
      <c r="L134" s="23" t="s">
        <v>58</v>
      </c>
      <c r="M134" s="23">
        <v>0</v>
      </c>
      <c r="N134" s="23">
        <v>0</v>
      </c>
      <c r="O134" s="23">
        <v>0.35197000000000001</v>
      </c>
      <c r="P134" s="23">
        <v>0.96826999999999996</v>
      </c>
      <c r="Q134" s="23">
        <v>0.96826999999999996</v>
      </c>
      <c r="R134" s="23">
        <v>2.0200000000000001E-3</v>
      </c>
      <c r="S134" s="23">
        <v>7.9649999999999999E-2</v>
      </c>
      <c r="T134" s="23">
        <v>-6.2399999999999999E-3</v>
      </c>
      <c r="U134" s="23">
        <v>0.32257000000000002</v>
      </c>
      <c r="V134" s="23">
        <v>152.99001000000001</v>
      </c>
      <c r="W134" s="23">
        <v>153</v>
      </c>
      <c r="X134" s="23">
        <v>152.37053</v>
      </c>
      <c r="Y134" s="23">
        <v>1.2723800000000001</v>
      </c>
      <c r="Z134" s="23">
        <v>52.994999999999997</v>
      </c>
      <c r="AA134" s="23">
        <v>5.0000000000000001E-3</v>
      </c>
    </row>
    <row r="135" spans="1:27" x14ac:dyDescent="0.25">
      <c r="A135" s="23" t="s">
        <v>489</v>
      </c>
      <c r="B135" s="23" t="s">
        <v>480</v>
      </c>
      <c r="C135" s="23" t="s">
        <v>490</v>
      </c>
      <c r="D135" s="23">
        <v>33424280</v>
      </c>
      <c r="E135" s="23" t="s">
        <v>491</v>
      </c>
      <c r="F135" s="23">
        <v>47.75</v>
      </c>
      <c r="G135" s="23">
        <v>103</v>
      </c>
      <c r="H135" s="23" t="s">
        <v>58</v>
      </c>
      <c r="I135" s="23" t="s">
        <v>492</v>
      </c>
      <c r="J135" s="23">
        <v>48.2</v>
      </c>
      <c r="K135" s="23">
        <v>10</v>
      </c>
      <c r="L135" s="23" t="s">
        <v>63</v>
      </c>
      <c r="M135" s="23">
        <v>0</v>
      </c>
      <c r="N135" s="23">
        <v>0</v>
      </c>
      <c r="O135" s="23">
        <v>0.30384</v>
      </c>
      <c r="P135" s="23">
        <v>0.97038000000000002</v>
      </c>
      <c r="Q135" s="23">
        <v>0.97038000000000002</v>
      </c>
      <c r="R135" s="23">
        <v>2.2300000000000002E-3</v>
      </c>
      <c r="S135" s="23">
        <v>7.9130000000000006E-2</v>
      </c>
      <c r="T135" s="23">
        <v>-4.9899999999999996E-3</v>
      </c>
      <c r="U135" s="23">
        <v>0.34</v>
      </c>
      <c r="V135" s="23">
        <v>152.97999999999999</v>
      </c>
      <c r="W135" s="23">
        <v>152.99001000000001</v>
      </c>
      <c r="X135" s="23">
        <v>152.36045999999999</v>
      </c>
      <c r="Y135" s="23">
        <v>1.2723100000000001</v>
      </c>
      <c r="Z135" s="23">
        <v>47.984999999999999</v>
      </c>
      <c r="AA135" s="23">
        <v>-0.01</v>
      </c>
    </row>
    <row r="136" spans="1:27" x14ac:dyDescent="0.25">
      <c r="A136" s="23" t="s">
        <v>493</v>
      </c>
      <c r="B136" s="23" t="s">
        <v>480</v>
      </c>
      <c r="C136" s="23" t="s">
        <v>494</v>
      </c>
      <c r="D136" s="23">
        <v>33504930</v>
      </c>
      <c r="E136" s="23" t="s">
        <v>495</v>
      </c>
      <c r="F136" s="23">
        <v>42.75</v>
      </c>
      <c r="G136" s="23">
        <v>10</v>
      </c>
      <c r="H136" s="23" t="s">
        <v>182</v>
      </c>
      <c r="I136" s="23" t="s">
        <v>496</v>
      </c>
      <c r="J136" s="23">
        <v>43.4</v>
      </c>
      <c r="K136" s="23">
        <v>81</v>
      </c>
      <c r="L136" s="23" t="s">
        <v>31</v>
      </c>
      <c r="M136" s="23">
        <v>0</v>
      </c>
      <c r="N136" s="23">
        <v>0.24826999999999999</v>
      </c>
      <c r="O136" s="23">
        <v>0.28982000000000002</v>
      </c>
      <c r="P136" s="23">
        <v>0.98060000000000003</v>
      </c>
      <c r="Q136" s="23">
        <v>0.98060000000000003</v>
      </c>
      <c r="R136" s="23">
        <v>3.3E-3</v>
      </c>
      <c r="S136" s="23">
        <v>6.198E-2</v>
      </c>
      <c r="T136" s="23">
        <v>-2.9399999999999999E-3</v>
      </c>
      <c r="U136" s="23">
        <v>0.33749000000000001</v>
      </c>
      <c r="V136" s="23">
        <v>153</v>
      </c>
      <c r="W136" s="23">
        <v>153.00998999999999</v>
      </c>
      <c r="X136" s="23">
        <v>152.38063</v>
      </c>
      <c r="Y136" s="23">
        <v>1.2724800000000001</v>
      </c>
      <c r="Z136" s="23">
        <v>43.005000000000003</v>
      </c>
      <c r="AA136" s="23">
        <v>7.0000000000000007E-2</v>
      </c>
    </row>
    <row r="137" spans="1:27" x14ac:dyDescent="0.25">
      <c r="A137" s="23" t="s">
        <v>497</v>
      </c>
      <c r="B137" s="23" t="s">
        <v>480</v>
      </c>
      <c r="C137" s="23" t="s">
        <v>481</v>
      </c>
      <c r="D137" s="23">
        <v>33462429</v>
      </c>
      <c r="E137" s="23" t="s">
        <v>498</v>
      </c>
      <c r="F137" s="23">
        <v>37.950000000000003</v>
      </c>
      <c r="G137" s="23">
        <v>10</v>
      </c>
      <c r="H137" s="23" t="s">
        <v>182</v>
      </c>
      <c r="I137" s="23" t="s">
        <v>499</v>
      </c>
      <c r="J137" s="23">
        <v>38.5</v>
      </c>
      <c r="K137" s="23">
        <v>73</v>
      </c>
      <c r="L137" s="23" t="s">
        <v>31</v>
      </c>
      <c r="M137" s="23">
        <v>0</v>
      </c>
      <c r="N137" s="23">
        <v>0.23813999999999999</v>
      </c>
      <c r="O137" s="23">
        <v>0.26511000000000001</v>
      </c>
      <c r="P137" s="23">
        <v>0.96408000000000005</v>
      </c>
      <c r="Q137" s="23">
        <v>0.96408000000000005</v>
      </c>
      <c r="R137" s="23">
        <v>3.3E-3</v>
      </c>
      <c r="S137" s="23">
        <v>8.9899999999999994E-2</v>
      </c>
      <c r="T137" s="23">
        <v>-4.7000000000000002E-3</v>
      </c>
      <c r="U137" s="23">
        <v>0.36957000000000001</v>
      </c>
      <c r="V137" s="23">
        <v>152.99001000000001</v>
      </c>
      <c r="W137" s="23">
        <v>153</v>
      </c>
      <c r="X137" s="23">
        <v>152.37053</v>
      </c>
      <c r="Y137" s="23">
        <v>1.2723800000000001</v>
      </c>
      <c r="Z137" s="23">
        <v>37.994999999999997</v>
      </c>
      <c r="AA137" s="23">
        <v>0.23</v>
      </c>
    </row>
    <row r="138" spans="1:27" x14ac:dyDescent="0.25">
      <c r="A138" s="23" t="s">
        <v>500</v>
      </c>
      <c r="B138" s="23" t="s">
        <v>480</v>
      </c>
      <c r="C138" s="23" t="s">
        <v>501</v>
      </c>
      <c r="D138" s="23">
        <v>33424257</v>
      </c>
      <c r="E138" s="23" t="s">
        <v>502</v>
      </c>
      <c r="F138" s="23">
        <v>33.25</v>
      </c>
      <c r="G138" s="23">
        <v>606</v>
      </c>
      <c r="H138" s="23" t="s">
        <v>58</v>
      </c>
      <c r="I138" s="23" t="s">
        <v>503</v>
      </c>
      <c r="J138" s="23">
        <v>33.65</v>
      </c>
      <c r="K138" s="23">
        <v>298</v>
      </c>
      <c r="L138" s="23" t="s">
        <v>58</v>
      </c>
      <c r="M138" s="23">
        <v>0.21015</v>
      </c>
      <c r="N138" s="23">
        <v>0.22797999999999999</v>
      </c>
      <c r="O138" s="23">
        <v>0.24312</v>
      </c>
      <c r="P138" s="23">
        <v>0.94430000000000003</v>
      </c>
      <c r="Q138" s="23">
        <v>0.94430000000000003</v>
      </c>
      <c r="R138" s="23">
        <v>4.7800000000000004E-3</v>
      </c>
      <c r="S138" s="23">
        <v>0.12612999999999999</v>
      </c>
      <c r="T138" s="23">
        <v>-6.77E-3</v>
      </c>
      <c r="U138" s="23">
        <v>0.40142</v>
      </c>
      <c r="V138" s="23">
        <v>152.97999999999999</v>
      </c>
      <c r="W138" s="23">
        <v>152.99001000000001</v>
      </c>
      <c r="X138" s="23">
        <v>152.36045999999999</v>
      </c>
      <c r="Y138" s="23">
        <v>1.2723100000000001</v>
      </c>
      <c r="Z138" s="23">
        <v>32.984999999999999</v>
      </c>
      <c r="AA138" s="23">
        <v>0.46500000000000002</v>
      </c>
    </row>
    <row r="139" spans="1:27" x14ac:dyDescent="0.25">
      <c r="A139" s="23" t="s">
        <v>504</v>
      </c>
      <c r="B139" s="23" t="s">
        <v>480</v>
      </c>
      <c r="C139" s="23" t="s">
        <v>505</v>
      </c>
      <c r="D139" s="23">
        <v>33424245</v>
      </c>
      <c r="E139" s="23" t="s">
        <v>506</v>
      </c>
      <c r="F139" s="23">
        <v>28.7</v>
      </c>
      <c r="G139" s="23">
        <v>10</v>
      </c>
      <c r="H139" s="23" t="s">
        <v>63</v>
      </c>
      <c r="I139" s="23" t="s">
        <v>507</v>
      </c>
      <c r="J139" s="23">
        <v>29.05</v>
      </c>
      <c r="K139" s="23">
        <v>489</v>
      </c>
      <c r="L139" s="23" t="s">
        <v>58</v>
      </c>
      <c r="M139" s="23">
        <v>0.21235000000000001</v>
      </c>
      <c r="N139" s="23">
        <v>0.22308</v>
      </c>
      <c r="O139" s="23">
        <v>0.23255999999999999</v>
      </c>
      <c r="P139" s="23">
        <v>0.91220000000000001</v>
      </c>
      <c r="Q139" s="23">
        <v>0.91220000000000001</v>
      </c>
      <c r="R139" s="23">
        <v>6.79E-3</v>
      </c>
      <c r="S139" s="23">
        <v>0.18489</v>
      </c>
      <c r="T139" s="23">
        <v>-9.7099999999999999E-3</v>
      </c>
      <c r="U139" s="23">
        <v>0.45788000000000001</v>
      </c>
      <c r="V139" s="23">
        <v>152.97999999999999</v>
      </c>
      <c r="W139" s="23">
        <v>152.99001000000001</v>
      </c>
      <c r="X139" s="23">
        <v>152.36045999999999</v>
      </c>
      <c r="Y139" s="23">
        <v>1.2723100000000001</v>
      </c>
      <c r="Z139" s="23">
        <v>27.984999999999999</v>
      </c>
      <c r="AA139" s="23">
        <v>0.89</v>
      </c>
    </row>
    <row r="140" spans="1:27" x14ac:dyDescent="0.25">
      <c r="A140" s="23" t="s">
        <v>508</v>
      </c>
      <c r="B140" s="23" t="s">
        <v>480</v>
      </c>
      <c r="C140" s="23" t="s">
        <v>509</v>
      </c>
      <c r="D140" s="23">
        <v>33475206</v>
      </c>
      <c r="E140" s="23" t="s">
        <v>510</v>
      </c>
      <c r="F140" s="23">
        <v>24.45</v>
      </c>
      <c r="G140" s="23">
        <v>61</v>
      </c>
      <c r="H140" s="23" t="s">
        <v>58</v>
      </c>
      <c r="I140" s="23" t="s">
        <v>511</v>
      </c>
      <c r="J140" s="23">
        <v>24.65</v>
      </c>
      <c r="K140" s="23">
        <v>605</v>
      </c>
      <c r="L140" s="23" t="s">
        <v>58</v>
      </c>
      <c r="M140" s="23">
        <v>0.21462000000000001</v>
      </c>
      <c r="N140" s="23">
        <v>0.21887000000000001</v>
      </c>
      <c r="O140" s="23">
        <v>0.22306000000000001</v>
      </c>
      <c r="P140" s="23">
        <v>0.86863000000000001</v>
      </c>
      <c r="Q140" s="23">
        <v>0.86863000000000001</v>
      </c>
      <c r="R140" s="23">
        <v>9.0900000000000009E-3</v>
      </c>
      <c r="S140" s="23">
        <v>0.24109</v>
      </c>
      <c r="T140" s="23">
        <v>-1.2930000000000001E-2</v>
      </c>
      <c r="U140" s="23">
        <v>0.47297</v>
      </c>
      <c r="V140" s="23">
        <v>153.00998999999999</v>
      </c>
      <c r="W140" s="23">
        <v>153.02000000000001</v>
      </c>
      <c r="X140" s="23">
        <v>152.39070000000001</v>
      </c>
      <c r="Y140" s="23">
        <v>1.2725500000000001</v>
      </c>
      <c r="Z140" s="23">
        <v>23.015000000000001</v>
      </c>
      <c r="AA140" s="23">
        <v>1.5349999999999999</v>
      </c>
    </row>
    <row r="141" spans="1:27" x14ac:dyDescent="0.25">
      <c r="A141" s="23" t="s">
        <v>512</v>
      </c>
      <c r="B141" s="23" t="s">
        <v>480</v>
      </c>
      <c r="C141" s="23" t="s">
        <v>494</v>
      </c>
      <c r="D141" s="23">
        <v>33504932</v>
      </c>
      <c r="E141" s="23" t="s">
        <v>513</v>
      </c>
      <c r="F141" s="23">
        <v>20.350000000000001</v>
      </c>
      <c r="G141" s="23">
        <v>5</v>
      </c>
      <c r="H141" s="23" t="s">
        <v>72</v>
      </c>
      <c r="I141" s="23" t="s">
        <v>514</v>
      </c>
      <c r="J141" s="23">
        <v>20.5</v>
      </c>
      <c r="K141" s="23">
        <v>312</v>
      </c>
      <c r="L141" s="23" t="s">
        <v>135</v>
      </c>
      <c r="M141" s="23">
        <v>0.21121999999999999</v>
      </c>
      <c r="N141" s="23">
        <v>0.21376000000000001</v>
      </c>
      <c r="O141" s="23">
        <v>0.21629000000000001</v>
      </c>
      <c r="P141" s="23">
        <v>0.81389</v>
      </c>
      <c r="Q141" s="23">
        <v>0.81389</v>
      </c>
      <c r="R141" s="23">
        <v>1.158E-2</v>
      </c>
      <c r="S141" s="23">
        <v>0.29805999999999999</v>
      </c>
      <c r="T141" s="23">
        <v>-1.602E-2</v>
      </c>
      <c r="U141" s="23">
        <v>0.48776999999999998</v>
      </c>
      <c r="V141" s="23">
        <v>153</v>
      </c>
      <c r="W141" s="23">
        <v>153.00998999999999</v>
      </c>
      <c r="X141" s="23">
        <v>152.38063</v>
      </c>
      <c r="Y141" s="23">
        <v>1.2724800000000001</v>
      </c>
      <c r="Z141" s="23">
        <v>18.004999999999999</v>
      </c>
      <c r="AA141" s="23">
        <v>2.42</v>
      </c>
    </row>
    <row r="142" spans="1:27" x14ac:dyDescent="0.25">
      <c r="A142" s="23" t="s">
        <v>515</v>
      </c>
      <c r="B142" s="23" t="s">
        <v>480</v>
      </c>
      <c r="C142" s="23" t="s">
        <v>516</v>
      </c>
      <c r="D142" s="23">
        <v>33428903</v>
      </c>
      <c r="E142" s="23" t="s">
        <v>517</v>
      </c>
      <c r="F142" s="23">
        <v>16.55</v>
      </c>
      <c r="G142" s="23">
        <v>5</v>
      </c>
      <c r="H142" s="23" t="s">
        <v>72</v>
      </c>
      <c r="I142" s="23" t="s">
        <v>518</v>
      </c>
      <c r="J142" s="23">
        <v>16.649999999999999</v>
      </c>
      <c r="K142" s="23">
        <v>256</v>
      </c>
      <c r="L142" s="23" t="s">
        <v>31</v>
      </c>
      <c r="M142" s="23">
        <v>0.20726</v>
      </c>
      <c r="N142" s="23">
        <v>0.2087</v>
      </c>
      <c r="O142" s="23">
        <v>0.21013000000000001</v>
      </c>
      <c r="P142" s="23">
        <v>0.74712999999999996</v>
      </c>
      <c r="Q142" s="23">
        <v>0.74712999999999996</v>
      </c>
      <c r="R142" s="23">
        <v>1.4069999999999999E-2</v>
      </c>
      <c r="S142" s="23">
        <v>0.35088000000000003</v>
      </c>
      <c r="T142" s="23">
        <v>-1.8800000000000001E-2</v>
      </c>
      <c r="U142" s="23">
        <v>0.48058000000000001</v>
      </c>
      <c r="V142" s="23">
        <v>152.97999999999999</v>
      </c>
      <c r="W142" s="23">
        <v>152.99001000000001</v>
      </c>
      <c r="X142" s="23">
        <v>152.36045999999999</v>
      </c>
      <c r="Y142" s="23">
        <v>1.2723100000000001</v>
      </c>
      <c r="Z142" s="23">
        <v>12.984999999999999</v>
      </c>
      <c r="AA142" s="23">
        <v>3.6150000000000002</v>
      </c>
    </row>
    <row r="143" spans="1:27" x14ac:dyDescent="0.25">
      <c r="A143" s="23" t="s">
        <v>519</v>
      </c>
      <c r="B143" s="23" t="s">
        <v>480</v>
      </c>
      <c r="C143" s="23" t="s">
        <v>520</v>
      </c>
      <c r="D143" s="23">
        <v>33513566</v>
      </c>
      <c r="E143" s="23" t="s">
        <v>521</v>
      </c>
      <c r="F143" s="23">
        <v>13.15</v>
      </c>
      <c r="G143" s="23">
        <v>6</v>
      </c>
      <c r="H143" s="23" t="s">
        <v>72</v>
      </c>
      <c r="I143" s="23" t="s">
        <v>522</v>
      </c>
      <c r="J143" s="23">
        <v>13.25</v>
      </c>
      <c r="K143" s="23">
        <v>232</v>
      </c>
      <c r="L143" s="23" t="s">
        <v>135</v>
      </c>
      <c r="M143" s="23">
        <v>0.20346</v>
      </c>
      <c r="N143" s="23">
        <v>0.20472000000000001</v>
      </c>
      <c r="O143" s="23">
        <v>0.20599000000000001</v>
      </c>
      <c r="P143" s="23">
        <v>0.66929000000000005</v>
      </c>
      <c r="Q143" s="23">
        <v>0.66929000000000005</v>
      </c>
      <c r="R143" s="23">
        <v>1.6219999999999998E-2</v>
      </c>
      <c r="S143" s="23">
        <v>0.40094000000000002</v>
      </c>
      <c r="T143" s="23">
        <v>-2.104E-2</v>
      </c>
      <c r="U143" s="23">
        <v>0.45411000000000001</v>
      </c>
      <c r="V143" s="23">
        <v>152.99001000000001</v>
      </c>
      <c r="W143" s="23">
        <v>153.00998999999999</v>
      </c>
      <c r="X143" s="23">
        <v>152.37558000000001</v>
      </c>
      <c r="Y143" s="23">
        <v>1.2724299999999999</v>
      </c>
      <c r="Z143" s="23">
        <v>8</v>
      </c>
      <c r="AA143" s="23">
        <v>5.2</v>
      </c>
    </row>
    <row r="144" spans="1:27" x14ac:dyDescent="0.25">
      <c r="A144" s="23" t="s">
        <v>523</v>
      </c>
      <c r="B144" s="23" t="s">
        <v>480</v>
      </c>
      <c r="C144" s="23" t="s">
        <v>524</v>
      </c>
      <c r="D144" s="23">
        <v>33447105</v>
      </c>
      <c r="E144" s="23" t="s">
        <v>525</v>
      </c>
      <c r="F144" s="23">
        <v>10.15</v>
      </c>
      <c r="G144" s="23">
        <v>6</v>
      </c>
      <c r="H144" s="23" t="s">
        <v>72</v>
      </c>
      <c r="I144" s="23" t="s">
        <v>526</v>
      </c>
      <c r="J144" s="23">
        <v>10.25</v>
      </c>
      <c r="K144" s="23">
        <v>753</v>
      </c>
      <c r="L144" s="23" t="s">
        <v>135</v>
      </c>
      <c r="M144" s="23">
        <v>0.19950000000000001</v>
      </c>
      <c r="N144" s="23">
        <v>0.20066000000000001</v>
      </c>
      <c r="O144" s="23">
        <v>0.20182</v>
      </c>
      <c r="P144" s="23">
        <v>0.58277999999999996</v>
      </c>
      <c r="Q144" s="23">
        <v>0.58277999999999996</v>
      </c>
      <c r="R144" s="23">
        <v>1.7780000000000001E-2</v>
      </c>
      <c r="S144" s="23">
        <v>0.43009999999999998</v>
      </c>
      <c r="T144" s="23">
        <v>-2.2280000000000001E-2</v>
      </c>
      <c r="U144" s="23">
        <v>0.39712999999999998</v>
      </c>
      <c r="V144" s="23">
        <v>152.97999999999999</v>
      </c>
      <c r="W144" s="23">
        <v>152.99001000000001</v>
      </c>
      <c r="X144" s="23">
        <v>152.36045999999999</v>
      </c>
      <c r="Y144" s="23">
        <v>1.2723100000000001</v>
      </c>
      <c r="Z144" s="23">
        <v>2.9849999999999999</v>
      </c>
      <c r="AA144" s="23">
        <v>7.2149999999999999</v>
      </c>
    </row>
    <row r="145" spans="1:27" x14ac:dyDescent="0.25">
      <c r="A145" s="23" t="s">
        <v>527</v>
      </c>
      <c r="B145" s="23" t="s">
        <v>480</v>
      </c>
      <c r="C145" s="23" t="s">
        <v>528</v>
      </c>
      <c r="D145" s="23">
        <v>33508177</v>
      </c>
      <c r="E145" s="23" t="s">
        <v>529</v>
      </c>
      <c r="F145" s="23">
        <v>7.6</v>
      </c>
      <c r="G145" s="23">
        <v>524</v>
      </c>
      <c r="H145" s="23" t="s">
        <v>31</v>
      </c>
      <c r="I145" s="23" t="s">
        <v>530</v>
      </c>
      <c r="J145" s="23">
        <v>7.7</v>
      </c>
      <c r="K145" s="23">
        <v>6</v>
      </c>
      <c r="L145" s="23" t="s">
        <v>72</v>
      </c>
      <c r="M145" s="23">
        <v>0.19525999999999999</v>
      </c>
      <c r="N145" s="23">
        <v>0.19639999999999999</v>
      </c>
      <c r="O145" s="23">
        <v>0.19753999999999999</v>
      </c>
      <c r="P145" s="23">
        <v>0.49231999999999998</v>
      </c>
      <c r="Q145" s="23">
        <v>0.49231999999999998</v>
      </c>
      <c r="R145" s="23">
        <v>1.8540000000000001E-2</v>
      </c>
      <c r="S145" s="23">
        <v>0.43839</v>
      </c>
      <c r="T145" s="23">
        <v>-2.2329999999999999E-2</v>
      </c>
      <c r="U145" s="23">
        <v>0.34290999999999999</v>
      </c>
      <c r="V145" s="23">
        <v>153</v>
      </c>
      <c r="W145" s="23">
        <v>153.02000000000001</v>
      </c>
      <c r="X145" s="23">
        <v>152.38565</v>
      </c>
      <c r="Y145" s="23">
        <v>1.27251</v>
      </c>
      <c r="Z145" s="23">
        <v>0</v>
      </c>
      <c r="AA145" s="23">
        <v>7.65</v>
      </c>
    </row>
    <row r="146" spans="1:27" x14ac:dyDescent="0.25">
      <c r="A146" s="23" t="s">
        <v>531</v>
      </c>
      <c r="B146" s="23" t="s">
        <v>480</v>
      </c>
      <c r="C146" s="23" t="s">
        <v>494</v>
      </c>
      <c r="D146" s="23">
        <v>33504933</v>
      </c>
      <c r="E146" s="23" t="s">
        <v>532</v>
      </c>
      <c r="F146" s="23">
        <v>5.55</v>
      </c>
      <c r="G146" s="23">
        <v>26</v>
      </c>
      <c r="H146" s="23" t="s">
        <v>72</v>
      </c>
      <c r="I146" s="23" t="s">
        <v>533</v>
      </c>
      <c r="J146" s="23">
        <v>5.6</v>
      </c>
      <c r="K146" s="23">
        <v>1</v>
      </c>
      <c r="L146" s="23" t="s">
        <v>58</v>
      </c>
      <c r="M146" s="23">
        <v>0.19275999999999999</v>
      </c>
      <c r="N146" s="23">
        <v>0.19334999999999999</v>
      </c>
      <c r="O146" s="23">
        <v>0.19392999999999999</v>
      </c>
      <c r="P146" s="23">
        <v>0.40166000000000002</v>
      </c>
      <c r="Q146" s="23">
        <v>0.40166000000000002</v>
      </c>
      <c r="R146" s="23">
        <v>1.8249999999999999E-2</v>
      </c>
      <c r="S146" s="23">
        <v>0.42682999999999999</v>
      </c>
      <c r="T146" s="23">
        <v>-2.1329999999999998E-2</v>
      </c>
      <c r="U146" s="23">
        <v>0.28655000000000003</v>
      </c>
      <c r="V146" s="23">
        <v>153</v>
      </c>
      <c r="W146" s="23">
        <v>153.00998999999999</v>
      </c>
      <c r="X146" s="23">
        <v>152.38063</v>
      </c>
      <c r="Y146" s="23">
        <v>1.2724800000000001</v>
      </c>
      <c r="Z146" s="23">
        <v>0</v>
      </c>
      <c r="AA146" s="23">
        <v>5.5750000000000002</v>
      </c>
    </row>
    <row r="147" spans="1:27" x14ac:dyDescent="0.25">
      <c r="A147" s="23" t="s">
        <v>534</v>
      </c>
      <c r="B147" s="23" t="s">
        <v>480</v>
      </c>
      <c r="C147" s="23" t="s">
        <v>535</v>
      </c>
      <c r="D147" s="23">
        <v>33465905</v>
      </c>
      <c r="E147" s="23" t="s">
        <v>485</v>
      </c>
      <c r="F147" s="23">
        <v>102.7</v>
      </c>
      <c r="G147" s="23">
        <v>15</v>
      </c>
      <c r="H147" s="23" t="s">
        <v>182</v>
      </c>
      <c r="I147" s="23" t="s">
        <v>485</v>
      </c>
      <c r="J147" s="23">
        <v>103.35</v>
      </c>
      <c r="K147" s="23">
        <v>10</v>
      </c>
      <c r="L147" s="23" t="s">
        <v>182</v>
      </c>
      <c r="M147" s="23">
        <v>0</v>
      </c>
      <c r="N147" s="23">
        <v>0.79661999999999999</v>
      </c>
      <c r="O147" s="23">
        <v>0.89507000000000003</v>
      </c>
      <c r="P147" s="23">
        <v>0.99499000000000004</v>
      </c>
      <c r="Q147" s="23">
        <v>0.99499000000000004</v>
      </c>
      <c r="R147" s="24">
        <v>4.8000000000000001E-4</v>
      </c>
      <c r="S147" s="23">
        <v>1.8800000000000001E-2</v>
      </c>
      <c r="T147" s="23">
        <v>-1.7739999999999999E-2</v>
      </c>
      <c r="U147" s="23">
        <v>7.8200000000000006E-2</v>
      </c>
      <c r="V147" s="23">
        <v>152.99001000000001</v>
      </c>
      <c r="W147" s="23">
        <v>153</v>
      </c>
      <c r="X147" s="23">
        <v>152.37053</v>
      </c>
      <c r="Y147" s="23">
        <v>1.2723800000000001</v>
      </c>
      <c r="Z147" s="23">
        <v>102.995</v>
      </c>
      <c r="AA147" s="23">
        <v>0.03</v>
      </c>
    </row>
    <row r="148" spans="1:27" x14ac:dyDescent="0.25">
      <c r="A148" s="23" t="s">
        <v>536</v>
      </c>
      <c r="B148" s="23" t="s">
        <v>480</v>
      </c>
      <c r="C148" s="23" t="s">
        <v>509</v>
      </c>
      <c r="D148" s="23">
        <v>33475205</v>
      </c>
      <c r="E148" s="23" t="s">
        <v>537</v>
      </c>
      <c r="F148" s="23">
        <v>97.7</v>
      </c>
      <c r="G148" s="23">
        <v>15</v>
      </c>
      <c r="H148" s="23" t="s">
        <v>182</v>
      </c>
      <c r="I148" s="23" t="s">
        <v>537</v>
      </c>
      <c r="J148" s="23">
        <v>98.35</v>
      </c>
      <c r="K148" s="23">
        <v>10</v>
      </c>
      <c r="L148" s="23" t="s">
        <v>182</v>
      </c>
      <c r="M148" s="23">
        <v>0</v>
      </c>
      <c r="N148" s="23">
        <v>0.71633000000000002</v>
      </c>
      <c r="O148" s="23">
        <v>0.81520000000000004</v>
      </c>
      <c r="P148" s="23">
        <v>0.99626999999999999</v>
      </c>
      <c r="Q148" s="23">
        <v>0.99626999999999999</v>
      </c>
      <c r="R148" s="24">
        <v>5.1999999999999995E-4</v>
      </c>
      <c r="S148" s="23">
        <v>1.9E-2</v>
      </c>
      <c r="T148" s="23">
        <v>-2.0590000000000001E-2</v>
      </c>
      <c r="U148" s="23">
        <v>8.591E-2</v>
      </c>
      <c r="V148" s="23">
        <v>153.00998999999999</v>
      </c>
      <c r="W148" s="23">
        <v>153.02000000000001</v>
      </c>
      <c r="X148" s="23">
        <v>152.39070000000001</v>
      </c>
      <c r="Y148" s="23">
        <v>1.2725500000000001</v>
      </c>
      <c r="Z148" s="23">
        <v>98.015000000000001</v>
      </c>
      <c r="AA148" s="23">
        <v>0.01</v>
      </c>
    </row>
    <row r="149" spans="1:27" x14ac:dyDescent="0.25">
      <c r="A149" s="23" t="s">
        <v>538</v>
      </c>
      <c r="B149" s="23" t="s">
        <v>480</v>
      </c>
      <c r="C149" s="23" t="s">
        <v>539</v>
      </c>
      <c r="D149" s="23">
        <v>33475212</v>
      </c>
      <c r="E149" s="23" t="s">
        <v>537</v>
      </c>
      <c r="F149" s="23">
        <v>92.7</v>
      </c>
      <c r="G149" s="23">
        <v>15</v>
      </c>
      <c r="H149" s="23" t="s">
        <v>182</v>
      </c>
      <c r="I149" s="23" t="s">
        <v>537</v>
      </c>
      <c r="J149" s="23">
        <v>93.35</v>
      </c>
      <c r="K149" s="23">
        <v>10</v>
      </c>
      <c r="L149" s="23" t="s">
        <v>182</v>
      </c>
      <c r="M149" s="23">
        <v>0</v>
      </c>
      <c r="N149" s="23">
        <v>0.65366999999999997</v>
      </c>
      <c r="O149" s="23">
        <v>0.74702000000000002</v>
      </c>
      <c r="P149" s="23">
        <v>0.99605999999999995</v>
      </c>
      <c r="Q149" s="23">
        <v>0.99605999999999995</v>
      </c>
      <c r="R149" s="24">
        <v>5.9999999999999995E-4</v>
      </c>
      <c r="S149" s="23">
        <v>2.0070000000000001E-2</v>
      </c>
      <c r="T149" s="23">
        <v>-1.9910000000000001E-2</v>
      </c>
      <c r="U149" s="23">
        <v>9.3460000000000001E-2</v>
      </c>
      <c r="V149" s="23">
        <v>153.00998999999999</v>
      </c>
      <c r="W149" s="23">
        <v>153.02000000000001</v>
      </c>
      <c r="X149" s="23">
        <v>152.39070000000001</v>
      </c>
      <c r="Y149" s="23">
        <v>1.2725500000000001</v>
      </c>
      <c r="Z149" s="23">
        <v>93.015000000000001</v>
      </c>
      <c r="AA149" s="23">
        <v>0.01</v>
      </c>
    </row>
    <row r="150" spans="1:27" x14ac:dyDescent="0.25">
      <c r="A150" s="23" t="s">
        <v>540</v>
      </c>
      <c r="B150" s="23" t="s">
        <v>480</v>
      </c>
      <c r="C150" s="23" t="s">
        <v>541</v>
      </c>
      <c r="D150" s="23">
        <v>33455861</v>
      </c>
      <c r="E150" s="23" t="s">
        <v>542</v>
      </c>
      <c r="F150" s="23">
        <v>87.7</v>
      </c>
      <c r="G150" s="23">
        <v>10</v>
      </c>
      <c r="H150" s="23" t="s">
        <v>182</v>
      </c>
      <c r="I150" s="23" t="s">
        <v>542</v>
      </c>
      <c r="J150" s="23">
        <v>88.3</v>
      </c>
      <c r="K150" s="23">
        <v>15</v>
      </c>
      <c r="L150" s="23" t="s">
        <v>182</v>
      </c>
      <c r="M150" s="23">
        <v>0</v>
      </c>
      <c r="N150" s="23">
        <v>0.59885999999999995</v>
      </c>
      <c r="O150" s="23">
        <v>0.68093000000000004</v>
      </c>
      <c r="P150" s="23">
        <v>0.99534</v>
      </c>
      <c r="Q150" s="23">
        <v>0.99534</v>
      </c>
      <c r="R150" s="24">
        <v>6.9999999999999999E-4</v>
      </c>
      <c r="S150" s="23">
        <v>2.0990000000000002E-2</v>
      </c>
      <c r="T150" s="23">
        <v>-1.8259999999999998E-2</v>
      </c>
      <c r="U150" s="23">
        <v>0.10086000000000001</v>
      </c>
      <c r="V150" s="23">
        <v>152.97999999999999</v>
      </c>
      <c r="W150" s="23">
        <v>152.99001000000001</v>
      </c>
      <c r="X150" s="23">
        <v>152.36045999999999</v>
      </c>
      <c r="Y150" s="23">
        <v>1.2723100000000001</v>
      </c>
      <c r="Z150" s="23">
        <v>87.984999999999999</v>
      </c>
      <c r="AA150" s="23">
        <v>1.4999999999999999E-2</v>
      </c>
    </row>
    <row r="151" spans="1:27" x14ac:dyDescent="0.25">
      <c r="A151" s="23" t="s">
        <v>543</v>
      </c>
      <c r="B151" s="23" t="s">
        <v>480</v>
      </c>
      <c r="C151" s="23" t="s">
        <v>509</v>
      </c>
      <c r="D151" s="23">
        <v>33475207</v>
      </c>
      <c r="E151" s="23" t="s">
        <v>537</v>
      </c>
      <c r="F151" s="23">
        <v>82.7</v>
      </c>
      <c r="G151" s="23">
        <v>15</v>
      </c>
      <c r="H151" s="23" t="s">
        <v>182</v>
      </c>
      <c r="I151" s="23" t="s">
        <v>537</v>
      </c>
      <c r="J151" s="23">
        <v>83.35</v>
      </c>
      <c r="K151" s="23">
        <v>10</v>
      </c>
      <c r="L151" s="23" t="s">
        <v>182</v>
      </c>
      <c r="M151" s="23">
        <v>0</v>
      </c>
      <c r="N151" s="23">
        <v>0.54400999999999999</v>
      </c>
      <c r="O151" s="23">
        <v>0.62766</v>
      </c>
      <c r="P151" s="23">
        <v>0.99563999999999997</v>
      </c>
      <c r="Q151" s="23">
        <v>0.99563999999999997</v>
      </c>
      <c r="R151" s="24">
        <v>7.9000000000000001E-4</v>
      </c>
      <c r="S151" s="23">
        <v>2.1749999999999999E-2</v>
      </c>
      <c r="T151" s="23">
        <v>-1.8350000000000002E-2</v>
      </c>
      <c r="U151" s="23">
        <v>0.10902000000000001</v>
      </c>
      <c r="V151" s="23">
        <v>153.00998999999999</v>
      </c>
      <c r="W151" s="23">
        <v>153.02000000000001</v>
      </c>
      <c r="X151" s="23">
        <v>152.39070000000001</v>
      </c>
      <c r="Y151" s="23">
        <v>1.2725500000000001</v>
      </c>
      <c r="Z151" s="23">
        <v>83.015000000000001</v>
      </c>
      <c r="AA151" s="23">
        <v>0.01</v>
      </c>
    </row>
    <row r="152" spans="1:27" x14ac:dyDescent="0.25">
      <c r="A152" s="23" t="s">
        <v>544</v>
      </c>
      <c r="B152" s="23" t="s">
        <v>480</v>
      </c>
      <c r="C152" s="23" t="s">
        <v>484</v>
      </c>
      <c r="D152" s="23">
        <v>33465900</v>
      </c>
      <c r="E152" s="23" t="s">
        <v>485</v>
      </c>
      <c r="F152" s="23">
        <v>77.7</v>
      </c>
      <c r="G152" s="23">
        <v>15</v>
      </c>
      <c r="H152" s="23" t="s">
        <v>182</v>
      </c>
      <c r="I152" s="23" t="s">
        <v>485</v>
      </c>
      <c r="J152" s="23">
        <v>78.349999999999994</v>
      </c>
      <c r="K152" s="23">
        <v>10</v>
      </c>
      <c r="L152" s="23" t="s">
        <v>182</v>
      </c>
      <c r="M152" s="23">
        <v>0</v>
      </c>
      <c r="N152" s="23">
        <v>0.50431000000000004</v>
      </c>
      <c r="O152" s="23">
        <v>0.57793000000000005</v>
      </c>
      <c r="P152" s="23">
        <v>0.99302000000000001</v>
      </c>
      <c r="Q152" s="23">
        <v>0.99302000000000001</v>
      </c>
      <c r="R152" s="24">
        <v>9.8999999999999999E-4</v>
      </c>
      <c r="S152" s="23">
        <v>2.359E-2</v>
      </c>
      <c r="T152" s="23">
        <v>-1.404E-2</v>
      </c>
      <c r="U152" s="23">
        <v>0.11543</v>
      </c>
      <c r="V152" s="23">
        <v>152.99001000000001</v>
      </c>
      <c r="W152" s="23">
        <v>153</v>
      </c>
      <c r="X152" s="23">
        <v>152.37053</v>
      </c>
      <c r="Y152" s="23">
        <v>1.2723800000000001</v>
      </c>
      <c r="Z152" s="23">
        <v>77.995000000000005</v>
      </c>
      <c r="AA152" s="23">
        <v>0.03</v>
      </c>
    </row>
    <row r="153" spans="1:27" x14ac:dyDescent="0.25">
      <c r="A153" s="23" t="s">
        <v>545</v>
      </c>
      <c r="B153" s="23" t="s">
        <v>480</v>
      </c>
      <c r="C153" s="23" t="s">
        <v>535</v>
      </c>
      <c r="D153" s="23">
        <v>33465906</v>
      </c>
      <c r="E153" s="23" t="s">
        <v>485</v>
      </c>
      <c r="F153" s="23">
        <v>72.7</v>
      </c>
      <c r="G153" s="23">
        <v>15</v>
      </c>
      <c r="H153" s="23" t="s">
        <v>182</v>
      </c>
      <c r="I153" s="23" t="s">
        <v>485</v>
      </c>
      <c r="J153" s="23">
        <v>73.349999999999994</v>
      </c>
      <c r="K153" s="23">
        <v>10</v>
      </c>
      <c r="L153" s="23" t="s">
        <v>182</v>
      </c>
      <c r="M153" s="23">
        <v>0</v>
      </c>
      <c r="N153" s="23">
        <v>0.45883000000000002</v>
      </c>
      <c r="O153" s="23">
        <v>0.52832999999999997</v>
      </c>
      <c r="P153" s="23">
        <v>0.99258000000000002</v>
      </c>
      <c r="Q153" s="23">
        <v>0.99258000000000002</v>
      </c>
      <c r="R153" s="23">
        <v>1.14E-3</v>
      </c>
      <c r="S153" s="23">
        <v>2.4670000000000001E-2</v>
      </c>
      <c r="T153" s="23">
        <v>-1.321E-2</v>
      </c>
      <c r="U153" s="23">
        <v>0.12268</v>
      </c>
      <c r="V153" s="23">
        <v>152.99001000000001</v>
      </c>
      <c r="W153" s="23">
        <v>153</v>
      </c>
      <c r="X153" s="23">
        <v>152.37053</v>
      </c>
      <c r="Y153" s="23">
        <v>1.2723800000000001</v>
      </c>
      <c r="Z153" s="23">
        <v>72.995000000000005</v>
      </c>
      <c r="AA153" s="23">
        <v>0.03</v>
      </c>
    </row>
    <row r="154" spans="1:27" x14ac:dyDescent="0.25">
      <c r="A154" s="23" t="s">
        <v>546</v>
      </c>
      <c r="B154" s="23" t="s">
        <v>480</v>
      </c>
      <c r="C154" s="23" t="s">
        <v>547</v>
      </c>
      <c r="D154" s="23">
        <v>33465899</v>
      </c>
      <c r="E154" s="23" t="s">
        <v>485</v>
      </c>
      <c r="F154" s="23">
        <v>67.7</v>
      </c>
      <c r="G154" s="23">
        <v>15</v>
      </c>
      <c r="H154" s="23" t="s">
        <v>182</v>
      </c>
      <c r="I154" s="23" t="s">
        <v>485</v>
      </c>
      <c r="J154" s="23">
        <v>68.349999999999994</v>
      </c>
      <c r="K154" s="23">
        <v>10</v>
      </c>
      <c r="L154" s="23" t="s">
        <v>182</v>
      </c>
      <c r="M154" s="23">
        <v>0</v>
      </c>
      <c r="N154" s="23">
        <v>0.41632000000000002</v>
      </c>
      <c r="O154" s="23">
        <v>0.48198000000000002</v>
      </c>
      <c r="P154" s="23">
        <v>0.99207999999999996</v>
      </c>
      <c r="Q154" s="23">
        <v>0.99207999999999996</v>
      </c>
      <c r="R154" s="23">
        <v>1.31E-3</v>
      </c>
      <c r="S154" s="23">
        <v>2.5669999999999998E-2</v>
      </c>
      <c r="T154" s="23">
        <v>-1.231E-2</v>
      </c>
      <c r="U154" s="23">
        <v>0.13023000000000001</v>
      </c>
      <c r="V154" s="23">
        <v>152.99001000000001</v>
      </c>
      <c r="W154" s="23">
        <v>153</v>
      </c>
      <c r="X154" s="23">
        <v>152.37053</v>
      </c>
      <c r="Y154" s="23">
        <v>1.2723800000000001</v>
      </c>
      <c r="Z154" s="23">
        <v>67.995000000000005</v>
      </c>
      <c r="AA154" s="23">
        <v>0.03</v>
      </c>
    </row>
    <row r="155" spans="1:27" x14ac:dyDescent="0.25">
      <c r="A155" s="23" t="s">
        <v>548</v>
      </c>
      <c r="B155" s="23" t="s">
        <v>480</v>
      </c>
      <c r="C155" s="23" t="s">
        <v>549</v>
      </c>
      <c r="D155" s="23">
        <v>33384692</v>
      </c>
      <c r="E155" s="23" t="s">
        <v>550</v>
      </c>
      <c r="F155" s="23">
        <v>0.05</v>
      </c>
      <c r="G155" s="23">
        <v>612</v>
      </c>
      <c r="H155" s="23" t="s">
        <v>199</v>
      </c>
      <c r="I155" s="23" t="s">
        <v>551</v>
      </c>
      <c r="J155" s="23">
        <v>7.0000000000000007E-2</v>
      </c>
      <c r="K155" s="23">
        <v>40</v>
      </c>
      <c r="L155" s="23" t="s">
        <v>72</v>
      </c>
      <c r="M155" s="23">
        <v>0.29132999999999998</v>
      </c>
      <c r="N155" s="23">
        <v>0.29754000000000003</v>
      </c>
      <c r="O155" s="23">
        <v>0.30307000000000001</v>
      </c>
      <c r="P155" s="23">
        <v>-5.6499999999999996E-3</v>
      </c>
      <c r="Q155" s="23">
        <v>-5.6499999999999996E-3</v>
      </c>
      <c r="R155" s="24">
        <v>4.8999999999999998E-4</v>
      </c>
      <c r="S155" s="23">
        <v>1.89E-2</v>
      </c>
      <c r="T155" s="23">
        <v>-1.2999999999999999E-3</v>
      </c>
      <c r="U155" s="23">
        <v>-4.6299999999999996E-3</v>
      </c>
      <c r="V155" s="23">
        <v>152.97</v>
      </c>
      <c r="W155" s="23">
        <v>152.97999999999999</v>
      </c>
      <c r="X155" s="23">
        <v>152.35037</v>
      </c>
      <c r="Y155" s="23">
        <v>1.2722199999999999</v>
      </c>
      <c r="Z155" s="23">
        <v>0</v>
      </c>
      <c r="AA155" s="23">
        <v>0.06</v>
      </c>
    </row>
    <row r="156" spans="1:27" x14ac:dyDescent="0.25">
      <c r="A156" s="23" t="s">
        <v>552</v>
      </c>
      <c r="B156" s="23" t="s">
        <v>480</v>
      </c>
      <c r="C156" s="23" t="s">
        <v>553</v>
      </c>
      <c r="D156" s="23">
        <v>32932910</v>
      </c>
      <c r="E156" s="23" t="s">
        <v>554</v>
      </c>
      <c r="F156" s="23">
        <v>0.1</v>
      </c>
      <c r="G156" s="23">
        <v>5</v>
      </c>
      <c r="H156" s="23" t="s">
        <v>54</v>
      </c>
      <c r="I156" s="23" t="s">
        <v>555</v>
      </c>
      <c r="J156" s="23">
        <v>0.11</v>
      </c>
      <c r="K156" s="23">
        <v>67</v>
      </c>
      <c r="L156" s="23" t="s">
        <v>199</v>
      </c>
      <c r="M156" s="23">
        <v>0.28743999999999997</v>
      </c>
      <c r="N156" s="23">
        <v>0.2893</v>
      </c>
      <c r="O156" s="23">
        <v>0.29110999999999998</v>
      </c>
      <c r="P156" s="23">
        <v>-9.5600000000000008E-3</v>
      </c>
      <c r="Q156" s="23">
        <v>-9.5600000000000008E-3</v>
      </c>
      <c r="R156" s="24">
        <v>8.0000000000000004E-4</v>
      </c>
      <c r="S156" s="23">
        <v>2.9839999999999998E-2</v>
      </c>
      <c r="T156" s="23">
        <v>-2.0300000000000001E-3</v>
      </c>
      <c r="U156" s="23">
        <v>-7.8799999999999999E-3</v>
      </c>
      <c r="V156" s="23">
        <v>153.00998999999999</v>
      </c>
      <c r="W156" s="23">
        <v>153.02000000000001</v>
      </c>
      <c r="X156" s="23">
        <v>152.39012</v>
      </c>
      <c r="Y156" s="23">
        <v>1.27197</v>
      </c>
      <c r="Z156" s="23">
        <v>0</v>
      </c>
      <c r="AA156" s="23">
        <v>0.105</v>
      </c>
    </row>
    <row r="157" spans="1:27" x14ac:dyDescent="0.25">
      <c r="A157" s="23" t="s">
        <v>556</v>
      </c>
      <c r="B157" s="23" t="s">
        <v>480</v>
      </c>
      <c r="C157" s="23" t="s">
        <v>553</v>
      </c>
      <c r="D157" s="23">
        <v>32932912</v>
      </c>
      <c r="E157" s="23" t="s">
        <v>557</v>
      </c>
      <c r="F157" s="23">
        <v>0.15</v>
      </c>
      <c r="G157" s="23">
        <v>11</v>
      </c>
      <c r="H157" s="23" t="s">
        <v>54</v>
      </c>
      <c r="I157" s="23" t="s">
        <v>558</v>
      </c>
      <c r="J157" s="23">
        <v>0.16</v>
      </c>
      <c r="K157" s="23">
        <v>261</v>
      </c>
      <c r="L157" s="23" t="s">
        <v>199</v>
      </c>
      <c r="M157" s="23">
        <v>0.27428000000000002</v>
      </c>
      <c r="N157" s="23">
        <v>0.27557999999999999</v>
      </c>
      <c r="O157" s="23">
        <v>0.27687</v>
      </c>
      <c r="P157" s="23">
        <v>-1.413E-2</v>
      </c>
      <c r="Q157" s="23">
        <v>-1.413E-2</v>
      </c>
      <c r="R157" s="23">
        <v>1.1800000000000001E-3</v>
      </c>
      <c r="S157" s="23">
        <v>4.1739999999999999E-2</v>
      </c>
      <c r="T157" s="23">
        <v>-2.7299999999999998E-3</v>
      </c>
      <c r="U157" s="23">
        <v>-1.1679999999999999E-2</v>
      </c>
      <c r="V157" s="23">
        <v>153.00998999999999</v>
      </c>
      <c r="W157" s="23">
        <v>153.02000000000001</v>
      </c>
      <c r="X157" s="23">
        <v>152.39012</v>
      </c>
      <c r="Y157" s="23">
        <v>1.27197</v>
      </c>
      <c r="Z157" s="23">
        <v>0</v>
      </c>
      <c r="AA157" s="23">
        <v>0.155</v>
      </c>
    </row>
    <row r="158" spans="1:27" x14ac:dyDescent="0.25">
      <c r="A158" s="23" t="s">
        <v>559</v>
      </c>
      <c r="B158" s="23" t="s">
        <v>480</v>
      </c>
      <c r="C158" s="23" t="s">
        <v>560</v>
      </c>
      <c r="D158" s="23">
        <v>32932940</v>
      </c>
      <c r="E158" s="23" t="s">
        <v>561</v>
      </c>
      <c r="F158" s="23">
        <v>0.23</v>
      </c>
      <c r="G158" s="23">
        <v>2</v>
      </c>
      <c r="H158" s="23" t="s">
        <v>63</v>
      </c>
      <c r="I158" s="23" t="s">
        <v>562</v>
      </c>
      <c r="J158" s="23">
        <v>0.24</v>
      </c>
      <c r="K158" s="23">
        <v>142</v>
      </c>
      <c r="L158" s="23" t="s">
        <v>199</v>
      </c>
      <c r="M158" s="23">
        <v>0.26279000000000002</v>
      </c>
      <c r="N158" s="23">
        <v>0.26371</v>
      </c>
      <c r="O158" s="23">
        <v>0.26461000000000001</v>
      </c>
      <c r="P158" s="23">
        <v>-2.121E-2</v>
      </c>
      <c r="Q158" s="23">
        <v>-2.121E-2</v>
      </c>
      <c r="R158" s="23">
        <v>1.75E-3</v>
      </c>
      <c r="S158" s="23">
        <v>5.8799999999999998E-2</v>
      </c>
      <c r="T158" s="23">
        <v>-3.7100000000000002E-3</v>
      </c>
      <c r="U158" s="23">
        <v>-1.7600000000000001E-2</v>
      </c>
      <c r="V158" s="23">
        <v>153.00998999999999</v>
      </c>
      <c r="W158" s="23">
        <v>153.02000000000001</v>
      </c>
      <c r="X158" s="23">
        <v>152.39012</v>
      </c>
      <c r="Y158" s="23">
        <v>1.27197</v>
      </c>
      <c r="Z158" s="23">
        <v>0</v>
      </c>
      <c r="AA158" s="23">
        <v>0.23499999999999999</v>
      </c>
    </row>
    <row r="159" spans="1:27" x14ac:dyDescent="0.25">
      <c r="A159" s="23" t="s">
        <v>563</v>
      </c>
      <c r="B159" s="23" t="s">
        <v>480</v>
      </c>
      <c r="C159" s="23" t="s">
        <v>564</v>
      </c>
      <c r="D159" s="23">
        <v>33497290</v>
      </c>
      <c r="E159" s="23" t="s">
        <v>565</v>
      </c>
      <c r="F159" s="23">
        <v>0.34</v>
      </c>
      <c r="G159" s="23">
        <v>147</v>
      </c>
      <c r="H159" s="23" t="s">
        <v>199</v>
      </c>
      <c r="I159" s="23" t="s">
        <v>565</v>
      </c>
      <c r="J159" s="23">
        <v>0.36</v>
      </c>
      <c r="K159" s="23">
        <v>49</v>
      </c>
      <c r="L159" s="23" t="s">
        <v>63</v>
      </c>
      <c r="M159" s="23">
        <v>0.25051000000000001</v>
      </c>
      <c r="N159" s="23">
        <v>0.25183</v>
      </c>
      <c r="O159" s="23">
        <v>0.25313999999999998</v>
      </c>
      <c r="P159" s="23">
        <v>-3.1280000000000002E-2</v>
      </c>
      <c r="Q159" s="23">
        <v>-3.1280000000000002E-2</v>
      </c>
      <c r="R159" s="23">
        <v>2.5300000000000001E-3</v>
      </c>
      <c r="S159" s="23">
        <v>8.0960000000000004E-2</v>
      </c>
      <c r="T159" s="23">
        <v>-4.9300000000000004E-3</v>
      </c>
      <c r="U159" s="23">
        <v>-2.6030000000000001E-2</v>
      </c>
      <c r="V159" s="23">
        <v>153</v>
      </c>
      <c r="W159" s="23">
        <v>153.02000000000001</v>
      </c>
      <c r="X159" s="23">
        <v>152.38565</v>
      </c>
      <c r="Y159" s="23">
        <v>1.27251</v>
      </c>
      <c r="Z159" s="23">
        <v>0</v>
      </c>
      <c r="AA159" s="23">
        <v>0.35</v>
      </c>
    </row>
    <row r="160" spans="1:27" x14ac:dyDescent="0.25">
      <c r="A160" s="23" t="s">
        <v>566</v>
      </c>
      <c r="B160" s="23" t="s">
        <v>480</v>
      </c>
      <c r="C160" s="23" t="s">
        <v>567</v>
      </c>
      <c r="D160" s="23">
        <v>33276125</v>
      </c>
      <c r="E160" s="23" t="s">
        <v>568</v>
      </c>
      <c r="F160" s="23">
        <v>0.53</v>
      </c>
      <c r="G160" s="23">
        <v>86</v>
      </c>
      <c r="H160" s="23" t="s">
        <v>31</v>
      </c>
      <c r="I160" s="23" t="s">
        <v>569</v>
      </c>
      <c r="J160" s="23">
        <v>0.55000000000000004</v>
      </c>
      <c r="K160" s="23">
        <v>79</v>
      </c>
      <c r="L160" s="23" t="s">
        <v>199</v>
      </c>
      <c r="M160" s="23">
        <v>0.24132000000000001</v>
      </c>
      <c r="N160" s="23">
        <v>0.24226</v>
      </c>
      <c r="O160" s="23">
        <v>0.2432</v>
      </c>
      <c r="P160" s="23">
        <v>-4.6969999999999998E-2</v>
      </c>
      <c r="Q160" s="23">
        <v>-4.6969999999999998E-2</v>
      </c>
      <c r="R160" s="23">
        <v>3.6700000000000001E-3</v>
      </c>
      <c r="S160" s="23">
        <v>0.11197</v>
      </c>
      <c r="T160" s="23">
        <v>-6.6400000000000001E-3</v>
      </c>
      <c r="U160" s="23">
        <v>-3.9219999999999998E-2</v>
      </c>
      <c r="V160" s="23">
        <v>152.96001000000001</v>
      </c>
      <c r="W160" s="23">
        <v>152.97</v>
      </c>
      <c r="X160" s="23">
        <v>152.33229</v>
      </c>
      <c r="Y160" s="23">
        <v>1.26414</v>
      </c>
      <c r="Z160" s="23">
        <v>0</v>
      </c>
      <c r="AA160" s="23">
        <v>0.54</v>
      </c>
    </row>
    <row r="161" spans="1:27" x14ac:dyDescent="0.25">
      <c r="A161" s="23" t="s">
        <v>570</v>
      </c>
      <c r="B161" s="23" t="s">
        <v>480</v>
      </c>
      <c r="C161" s="23" t="s">
        <v>571</v>
      </c>
      <c r="D161" s="23">
        <v>33224679</v>
      </c>
      <c r="E161" s="23" t="s">
        <v>572</v>
      </c>
      <c r="F161" s="23">
        <v>0.82</v>
      </c>
      <c r="G161" s="23">
        <v>20</v>
      </c>
      <c r="H161" s="23" t="s">
        <v>72</v>
      </c>
      <c r="I161" s="23" t="s">
        <v>572</v>
      </c>
      <c r="J161" s="23">
        <v>0.84</v>
      </c>
      <c r="K161" s="23">
        <v>29</v>
      </c>
      <c r="L161" s="23" t="s">
        <v>199</v>
      </c>
      <c r="M161" s="23">
        <v>0.23326</v>
      </c>
      <c r="N161" s="23">
        <v>0.23394000000000001</v>
      </c>
      <c r="O161" s="23">
        <v>0.23463000000000001</v>
      </c>
      <c r="P161" s="23">
        <v>-6.9589999999999999E-2</v>
      </c>
      <c r="Q161" s="23">
        <v>-6.9589999999999999E-2</v>
      </c>
      <c r="R161" s="23">
        <v>5.1799999999999997E-3</v>
      </c>
      <c r="S161" s="23">
        <v>0.15140000000000001</v>
      </c>
      <c r="T161" s="23">
        <v>-8.77E-3</v>
      </c>
      <c r="U161" s="23">
        <v>-5.8409999999999997E-2</v>
      </c>
      <c r="V161" s="23">
        <v>152.96001000000001</v>
      </c>
      <c r="W161" s="23">
        <v>152.97</v>
      </c>
      <c r="X161" s="23">
        <v>152.33229</v>
      </c>
      <c r="Y161" s="23">
        <v>1.26414</v>
      </c>
      <c r="Z161" s="23">
        <v>0</v>
      </c>
      <c r="AA161" s="23">
        <v>0.83</v>
      </c>
    </row>
    <row r="162" spans="1:27" x14ac:dyDescent="0.25">
      <c r="A162" s="23" t="s">
        <v>573</v>
      </c>
      <c r="B162" s="23" t="s">
        <v>480</v>
      </c>
      <c r="C162" s="23" t="s">
        <v>574</v>
      </c>
      <c r="D162" s="23">
        <v>33410120</v>
      </c>
      <c r="E162" s="23" t="s">
        <v>575</v>
      </c>
      <c r="F162" s="23">
        <v>1.25</v>
      </c>
      <c r="G162" s="23">
        <v>19</v>
      </c>
      <c r="H162" s="23" t="s">
        <v>63</v>
      </c>
      <c r="I162" s="23" t="s">
        <v>576</v>
      </c>
      <c r="J162" s="23">
        <v>1.29</v>
      </c>
      <c r="K162" s="23">
        <v>289</v>
      </c>
      <c r="L162" s="23" t="s">
        <v>31</v>
      </c>
      <c r="M162" s="23">
        <v>0.22586999999999999</v>
      </c>
      <c r="N162" s="23">
        <v>0.22691</v>
      </c>
      <c r="O162" s="23">
        <v>0.22792999999999999</v>
      </c>
      <c r="P162" s="23">
        <v>-0.10150000000000001</v>
      </c>
      <c r="Q162" s="23">
        <v>-0.10150000000000001</v>
      </c>
      <c r="R162" s="23">
        <v>7.0899999999999999E-3</v>
      </c>
      <c r="S162" s="23">
        <v>0.19947000000000001</v>
      </c>
      <c r="T162" s="23">
        <v>-1.133E-2</v>
      </c>
      <c r="U162" s="23">
        <v>-8.5599999999999996E-2</v>
      </c>
      <c r="V162" s="23">
        <v>152.94999999999999</v>
      </c>
      <c r="W162" s="23">
        <v>152.97</v>
      </c>
      <c r="X162" s="23">
        <v>152.33525</v>
      </c>
      <c r="Y162" s="23">
        <v>1.2720899999999999</v>
      </c>
      <c r="Z162" s="23">
        <v>0</v>
      </c>
      <c r="AA162" s="23">
        <v>1.27</v>
      </c>
    </row>
    <row r="163" spans="1:27" x14ac:dyDescent="0.25">
      <c r="A163" s="23" t="s">
        <v>577</v>
      </c>
      <c r="B163" s="23" t="s">
        <v>480</v>
      </c>
      <c r="C163" s="23" t="s">
        <v>578</v>
      </c>
      <c r="D163" s="23">
        <v>33439417</v>
      </c>
      <c r="E163" s="23" t="s">
        <v>579</v>
      </c>
      <c r="F163" s="23">
        <v>1.88</v>
      </c>
      <c r="G163" s="23">
        <v>2</v>
      </c>
      <c r="H163" s="23" t="s">
        <v>72</v>
      </c>
      <c r="I163" s="23" t="s">
        <v>580</v>
      </c>
      <c r="J163" s="23">
        <v>1.91</v>
      </c>
      <c r="K163" s="23">
        <v>127</v>
      </c>
      <c r="L163" s="23" t="s">
        <v>182</v>
      </c>
      <c r="M163" s="23">
        <v>0.21958</v>
      </c>
      <c r="N163" s="23">
        <v>0.22019</v>
      </c>
      <c r="O163" s="23">
        <v>0.22078999999999999</v>
      </c>
      <c r="P163" s="23">
        <v>-0.14365</v>
      </c>
      <c r="Q163" s="23">
        <v>-0.14365</v>
      </c>
      <c r="R163" s="23">
        <v>9.3299999999999998E-3</v>
      </c>
      <c r="S163" s="23">
        <v>0.25314999999999999</v>
      </c>
      <c r="T163" s="23">
        <v>-1.409E-2</v>
      </c>
      <c r="U163" s="23">
        <v>-0.12181</v>
      </c>
      <c r="V163" s="23">
        <v>152.97999999999999</v>
      </c>
      <c r="W163" s="23">
        <v>152.99001000000001</v>
      </c>
      <c r="X163" s="23">
        <v>152.36045999999999</v>
      </c>
      <c r="Y163" s="23">
        <v>1.2723100000000001</v>
      </c>
      <c r="Z163" s="23">
        <v>0</v>
      </c>
      <c r="AA163" s="23">
        <v>1.895</v>
      </c>
    </row>
    <row r="164" spans="1:27" x14ac:dyDescent="0.25">
      <c r="A164" s="23" t="s">
        <v>581</v>
      </c>
      <c r="B164" s="23" t="s">
        <v>480</v>
      </c>
      <c r="C164" s="23" t="s">
        <v>582</v>
      </c>
      <c r="D164" s="23">
        <v>33470802</v>
      </c>
      <c r="E164" s="23" t="s">
        <v>583</v>
      </c>
      <c r="F164" s="23">
        <v>2.77</v>
      </c>
      <c r="G164" s="23">
        <v>6</v>
      </c>
      <c r="H164" s="23" t="s">
        <v>72</v>
      </c>
      <c r="I164" s="23" t="s">
        <v>584</v>
      </c>
      <c r="J164" s="23">
        <v>2.8</v>
      </c>
      <c r="K164" s="23">
        <v>34</v>
      </c>
      <c r="L164" s="23" t="s">
        <v>199</v>
      </c>
      <c r="M164" s="23">
        <v>0.21401999999999999</v>
      </c>
      <c r="N164" s="23">
        <v>0.21451000000000001</v>
      </c>
      <c r="O164" s="23">
        <v>0.21498999999999999</v>
      </c>
      <c r="P164" s="23">
        <v>-0.19819000000000001</v>
      </c>
      <c r="Q164" s="23">
        <v>-0.19819000000000001</v>
      </c>
      <c r="R164" s="23">
        <v>1.1769999999999999E-2</v>
      </c>
      <c r="S164" s="23">
        <v>0.30956</v>
      </c>
      <c r="T164" s="23">
        <v>-1.6920000000000001E-2</v>
      </c>
      <c r="U164" s="23">
        <v>-0.16914999999999999</v>
      </c>
      <c r="V164" s="23">
        <v>153</v>
      </c>
      <c r="W164" s="23">
        <v>153.00998999999999</v>
      </c>
      <c r="X164" s="23">
        <v>152.38063</v>
      </c>
      <c r="Y164" s="23">
        <v>1.2724800000000001</v>
      </c>
      <c r="Z164" s="23">
        <v>0</v>
      </c>
      <c r="AA164" s="23">
        <v>2.7850000000000001</v>
      </c>
    </row>
    <row r="165" spans="1:27" x14ac:dyDescent="0.25">
      <c r="A165" s="23" t="s">
        <v>585</v>
      </c>
      <c r="B165" s="23" t="s">
        <v>480</v>
      </c>
      <c r="C165" s="23" t="s">
        <v>586</v>
      </c>
      <c r="D165" s="23">
        <v>32660174</v>
      </c>
      <c r="E165" s="23" t="s">
        <v>587</v>
      </c>
      <c r="F165" s="23">
        <v>4</v>
      </c>
      <c r="G165" s="23">
        <v>116</v>
      </c>
      <c r="H165" s="23" t="s">
        <v>31</v>
      </c>
      <c r="I165" s="23" t="s">
        <v>588</v>
      </c>
      <c r="J165" s="23">
        <v>4.05</v>
      </c>
      <c r="K165" s="23">
        <v>31</v>
      </c>
      <c r="L165" s="23" t="s">
        <v>63</v>
      </c>
      <c r="M165" s="23">
        <v>0.20912</v>
      </c>
      <c r="N165" s="23">
        <v>0.20981</v>
      </c>
      <c r="O165" s="23">
        <v>0.21051</v>
      </c>
      <c r="P165" s="23">
        <v>-0.26601999999999998</v>
      </c>
      <c r="Q165" s="23">
        <v>-0.26601999999999998</v>
      </c>
      <c r="R165" s="23">
        <v>1.4189999999999999E-2</v>
      </c>
      <c r="S165" s="23">
        <v>0.36310999999999999</v>
      </c>
      <c r="T165" s="23">
        <v>-1.9529999999999999E-2</v>
      </c>
      <c r="U165" s="23">
        <v>-0.22871</v>
      </c>
      <c r="V165" s="23">
        <v>152.96001000000001</v>
      </c>
      <c r="W165" s="23">
        <v>152.97</v>
      </c>
      <c r="X165" s="23">
        <v>152.34477000000001</v>
      </c>
      <c r="Y165" s="23">
        <v>1.2766299999999999</v>
      </c>
      <c r="Z165" s="23">
        <v>0</v>
      </c>
      <c r="AA165" s="23">
        <v>4.0250000000000004</v>
      </c>
    </row>
    <row r="166" spans="1:27" x14ac:dyDescent="0.25">
      <c r="A166" s="23" t="s">
        <v>589</v>
      </c>
      <c r="B166" s="23" t="s">
        <v>480</v>
      </c>
      <c r="C166" s="23" t="s">
        <v>590</v>
      </c>
      <c r="D166" s="23">
        <v>33425623</v>
      </c>
      <c r="E166" s="23" t="s">
        <v>591</v>
      </c>
      <c r="F166" s="23">
        <v>5.55</v>
      </c>
      <c r="G166" s="23">
        <v>1086</v>
      </c>
      <c r="H166" s="23" t="s">
        <v>31</v>
      </c>
      <c r="I166" s="23" t="s">
        <v>592</v>
      </c>
      <c r="J166" s="23">
        <v>5.65</v>
      </c>
      <c r="K166" s="23">
        <v>496</v>
      </c>
      <c r="L166" s="23" t="s">
        <v>31</v>
      </c>
      <c r="M166" s="23">
        <v>0.20347000000000001</v>
      </c>
      <c r="N166" s="23">
        <v>0.20471</v>
      </c>
      <c r="O166" s="23">
        <v>0.20594000000000001</v>
      </c>
      <c r="P166" s="23">
        <v>-0.34349000000000002</v>
      </c>
      <c r="Q166" s="23">
        <v>-0.34349000000000002</v>
      </c>
      <c r="R166" s="23">
        <v>1.6310000000000002E-2</v>
      </c>
      <c r="S166" s="23">
        <v>0.40555000000000002</v>
      </c>
      <c r="T166" s="23">
        <v>-2.1360000000000001E-2</v>
      </c>
      <c r="U166" s="23">
        <v>-0.29760999999999999</v>
      </c>
      <c r="V166" s="23">
        <v>152.97999999999999</v>
      </c>
      <c r="W166" s="23">
        <v>152.99001000000001</v>
      </c>
      <c r="X166" s="23">
        <v>152.36045999999999</v>
      </c>
      <c r="Y166" s="23">
        <v>1.2723100000000001</v>
      </c>
      <c r="Z166" s="23">
        <v>0</v>
      </c>
      <c r="AA166" s="23">
        <v>5.6</v>
      </c>
    </row>
    <row r="167" spans="1:27" x14ac:dyDescent="0.25">
      <c r="A167" s="23" t="s">
        <v>593</v>
      </c>
      <c r="B167" s="23" t="s">
        <v>480</v>
      </c>
      <c r="C167" s="23" t="s">
        <v>594</v>
      </c>
      <c r="D167" s="23">
        <v>33524461</v>
      </c>
      <c r="E167" s="23" t="s">
        <v>595</v>
      </c>
      <c r="F167" s="23">
        <v>7.55</v>
      </c>
      <c r="G167" s="23">
        <v>1025</v>
      </c>
      <c r="H167" s="23" t="s">
        <v>31</v>
      </c>
      <c r="I167" s="23" t="s">
        <v>596</v>
      </c>
      <c r="J167" s="23">
        <v>7.65</v>
      </c>
      <c r="K167" s="23">
        <v>6</v>
      </c>
      <c r="L167" s="23" t="s">
        <v>72</v>
      </c>
      <c r="M167" s="23">
        <v>0.19911999999999999</v>
      </c>
      <c r="N167" s="23">
        <v>0.20028000000000001</v>
      </c>
      <c r="O167" s="23">
        <v>0.20143</v>
      </c>
      <c r="P167" s="23">
        <v>-0.42918000000000001</v>
      </c>
      <c r="Q167" s="23">
        <v>-0.42918000000000001</v>
      </c>
      <c r="R167" s="23">
        <v>1.779E-2</v>
      </c>
      <c r="S167" s="23">
        <v>0.43243999999999999</v>
      </c>
      <c r="T167" s="23">
        <v>-2.2280000000000001E-2</v>
      </c>
      <c r="U167" s="23">
        <v>-0.37498999999999999</v>
      </c>
      <c r="V167" s="23">
        <v>153.00998999999999</v>
      </c>
      <c r="W167" s="23">
        <v>153.02000000000001</v>
      </c>
      <c r="X167" s="23">
        <v>152.39070000000001</v>
      </c>
      <c r="Y167" s="23">
        <v>1.2725500000000001</v>
      </c>
      <c r="Z167" s="23">
        <v>0</v>
      </c>
      <c r="AA167" s="23">
        <v>7.6</v>
      </c>
    </row>
    <row r="168" spans="1:27" x14ac:dyDescent="0.25">
      <c r="A168" s="23" t="s">
        <v>597</v>
      </c>
      <c r="B168" s="23" t="s">
        <v>480</v>
      </c>
      <c r="C168" s="23" t="s">
        <v>528</v>
      </c>
      <c r="D168" s="23">
        <v>33508178</v>
      </c>
      <c r="E168" s="23" t="s">
        <v>598</v>
      </c>
      <c r="F168" s="23">
        <v>10.050000000000001</v>
      </c>
      <c r="G168" s="23">
        <v>6</v>
      </c>
      <c r="H168" s="23" t="s">
        <v>72</v>
      </c>
      <c r="I168" s="23" t="s">
        <v>599</v>
      </c>
      <c r="J168" s="23">
        <v>10.15</v>
      </c>
      <c r="K168" s="23">
        <v>339</v>
      </c>
      <c r="L168" s="23" t="s">
        <v>58</v>
      </c>
      <c r="M168" s="23">
        <v>0.19588</v>
      </c>
      <c r="N168" s="23">
        <v>0.19702</v>
      </c>
      <c r="O168" s="23">
        <v>0.19816</v>
      </c>
      <c r="P168" s="23">
        <v>-0.51951000000000003</v>
      </c>
      <c r="Q168" s="23">
        <v>-0.51951000000000003</v>
      </c>
      <c r="R168" s="23">
        <v>1.8360000000000001E-2</v>
      </c>
      <c r="S168" s="23">
        <v>0.43863000000000002</v>
      </c>
      <c r="T168" s="23">
        <v>-2.2179999999999998E-2</v>
      </c>
      <c r="U168" s="23">
        <v>-0.45817999999999998</v>
      </c>
      <c r="V168" s="23">
        <v>153</v>
      </c>
      <c r="W168" s="23">
        <v>153.02000000000001</v>
      </c>
      <c r="X168" s="23">
        <v>152.38565</v>
      </c>
      <c r="Y168" s="23">
        <v>1.27251</v>
      </c>
      <c r="Z168" s="23">
        <v>1.99</v>
      </c>
      <c r="AA168" s="23">
        <v>8.11</v>
      </c>
    </row>
    <row r="169" spans="1:27" x14ac:dyDescent="0.25">
      <c r="A169" s="23" t="s">
        <v>600</v>
      </c>
      <c r="B169" s="23" t="s">
        <v>480</v>
      </c>
      <c r="C169" s="23" t="s">
        <v>509</v>
      </c>
      <c r="D169" s="23">
        <v>33475208</v>
      </c>
      <c r="E169" s="23" t="s">
        <v>601</v>
      </c>
      <c r="F169" s="23">
        <v>12.95</v>
      </c>
      <c r="G169" s="23">
        <v>152</v>
      </c>
      <c r="H169" s="23" t="s">
        <v>58</v>
      </c>
      <c r="I169" s="23" t="s">
        <v>602</v>
      </c>
      <c r="J169" s="23">
        <v>13.1</v>
      </c>
      <c r="K169" s="23">
        <v>319</v>
      </c>
      <c r="L169" s="23" t="s">
        <v>135</v>
      </c>
      <c r="M169" s="23">
        <v>0.19178000000000001</v>
      </c>
      <c r="N169" s="23">
        <v>0.19356000000000001</v>
      </c>
      <c r="O169" s="23">
        <v>0.19533</v>
      </c>
      <c r="P169" s="23">
        <v>-0.60899000000000003</v>
      </c>
      <c r="Q169" s="23">
        <v>-0.60899000000000003</v>
      </c>
      <c r="R169" s="23">
        <v>1.8010000000000002E-2</v>
      </c>
      <c r="S169" s="23">
        <v>0.42363000000000001</v>
      </c>
      <c r="T169" s="23">
        <v>-2.0889999999999999E-2</v>
      </c>
      <c r="U169" s="23">
        <v>-0.53864000000000001</v>
      </c>
      <c r="V169" s="23">
        <v>153.00998999999999</v>
      </c>
      <c r="W169" s="23">
        <v>153.02000000000001</v>
      </c>
      <c r="X169" s="23">
        <v>152.39070000000001</v>
      </c>
      <c r="Y169" s="23">
        <v>1.2725500000000001</v>
      </c>
      <c r="Z169" s="23">
        <v>6.9850000000000003</v>
      </c>
      <c r="AA169" s="23">
        <v>6.04</v>
      </c>
    </row>
    <row r="170" spans="1:27" x14ac:dyDescent="0.25">
      <c r="A170" s="23" t="s">
        <v>603</v>
      </c>
      <c r="B170" s="23" t="s">
        <v>480</v>
      </c>
      <c r="C170" s="23" t="s">
        <v>604</v>
      </c>
      <c r="D170" s="23">
        <v>33157946</v>
      </c>
      <c r="E170" s="23" t="s">
        <v>605</v>
      </c>
      <c r="F170" s="23">
        <v>0</v>
      </c>
      <c r="G170" s="23">
        <v>0</v>
      </c>
      <c r="H170" s="23" t="s">
        <v>54</v>
      </c>
      <c r="I170" s="23" t="s">
        <v>606</v>
      </c>
      <c r="J170" s="23">
        <v>0.03</v>
      </c>
      <c r="K170" s="23">
        <v>375</v>
      </c>
      <c r="L170" s="23" t="s">
        <v>182</v>
      </c>
      <c r="M170" s="23">
        <v>0</v>
      </c>
      <c r="N170" s="23">
        <v>0.52305999999999997</v>
      </c>
      <c r="O170" s="23">
        <v>0.55776999999999999</v>
      </c>
      <c r="P170" s="24">
        <v>-9.2000000000000003E-4</v>
      </c>
      <c r="Q170" s="24">
        <v>-9.2000000000000003E-4</v>
      </c>
      <c r="R170" s="24">
        <v>5.0000000000000002E-5</v>
      </c>
      <c r="S170" s="23">
        <v>3.5400000000000002E-3</v>
      </c>
      <c r="T170" s="24">
        <v>-4.2999999999999999E-4</v>
      </c>
      <c r="U170" s="24">
        <v>-7.6999999999999996E-4</v>
      </c>
      <c r="V170" s="23">
        <v>152.96001000000001</v>
      </c>
      <c r="W170" s="23">
        <v>152.97</v>
      </c>
      <c r="X170" s="23">
        <v>152.33231000000001</v>
      </c>
      <c r="Y170" s="23">
        <v>1.26416</v>
      </c>
      <c r="Z170" s="23">
        <v>0</v>
      </c>
      <c r="AA170" s="23">
        <v>1.4999999999999999E-2</v>
      </c>
    </row>
    <row r="171" spans="1:27" x14ac:dyDescent="0.25">
      <c r="A171" s="23" t="s">
        <v>607</v>
      </c>
      <c r="B171" s="23" t="s">
        <v>480</v>
      </c>
      <c r="C171" s="23" t="s">
        <v>608</v>
      </c>
      <c r="D171" s="23">
        <v>33157629</v>
      </c>
      <c r="E171" s="23" t="s">
        <v>609</v>
      </c>
      <c r="F171" s="23">
        <v>0</v>
      </c>
      <c r="G171" s="23">
        <v>0</v>
      </c>
      <c r="H171" s="23" t="s">
        <v>54</v>
      </c>
      <c r="I171" s="23" t="s">
        <v>610</v>
      </c>
      <c r="J171" s="23">
        <v>0.03</v>
      </c>
      <c r="K171" s="23">
        <v>375</v>
      </c>
      <c r="L171" s="23" t="s">
        <v>182</v>
      </c>
      <c r="M171" s="23">
        <v>0</v>
      </c>
      <c r="N171" s="23">
        <v>0.47997000000000001</v>
      </c>
      <c r="O171" s="23">
        <v>0.51200000000000001</v>
      </c>
      <c r="P171" s="23">
        <v>-1E-3</v>
      </c>
      <c r="Q171" s="23">
        <v>-1E-3</v>
      </c>
      <c r="R171" s="24">
        <v>6.0000000000000002E-5</v>
      </c>
      <c r="S171" s="23">
        <v>3.8600000000000001E-3</v>
      </c>
      <c r="T171" s="24">
        <v>-4.2999999999999999E-4</v>
      </c>
      <c r="U171" s="24">
        <v>-8.4000000000000003E-4</v>
      </c>
      <c r="V171" s="23">
        <v>152.96001000000001</v>
      </c>
      <c r="W171" s="23">
        <v>152.97</v>
      </c>
      <c r="X171" s="23">
        <v>152.33231000000001</v>
      </c>
      <c r="Y171" s="23">
        <v>1.26416</v>
      </c>
      <c r="Z171" s="23">
        <v>0</v>
      </c>
      <c r="AA171" s="23">
        <v>1.4999999999999999E-2</v>
      </c>
    </row>
    <row r="172" spans="1:27" x14ac:dyDescent="0.25">
      <c r="A172" s="23" t="s">
        <v>611</v>
      </c>
      <c r="B172" s="23" t="s">
        <v>480</v>
      </c>
      <c r="C172" s="23" t="s">
        <v>612</v>
      </c>
      <c r="D172" s="23">
        <v>32932919</v>
      </c>
      <c r="E172" s="23" t="s">
        <v>613</v>
      </c>
      <c r="F172" s="23">
        <v>0</v>
      </c>
      <c r="G172" s="23">
        <v>0</v>
      </c>
      <c r="H172" s="23" t="s">
        <v>614</v>
      </c>
      <c r="I172" s="23" t="s">
        <v>615</v>
      </c>
      <c r="J172" s="23">
        <v>0.02</v>
      </c>
      <c r="K172" s="23">
        <v>10</v>
      </c>
      <c r="L172" s="23" t="s">
        <v>31</v>
      </c>
      <c r="M172" s="23">
        <v>0</v>
      </c>
      <c r="N172" s="23">
        <v>0.42563000000000001</v>
      </c>
      <c r="O172" s="23">
        <v>0.45250000000000001</v>
      </c>
      <c r="P172" s="24">
        <v>-7.7999999999999999E-4</v>
      </c>
      <c r="Q172" s="24">
        <v>-7.7999999999999999E-4</v>
      </c>
      <c r="R172" s="24">
        <v>6.0000000000000002E-5</v>
      </c>
      <c r="S172" s="23">
        <v>3.1099999999999999E-3</v>
      </c>
      <c r="T172" s="24">
        <v>-2.9999999999999997E-4</v>
      </c>
      <c r="U172" s="24">
        <v>-6.4000000000000005E-4</v>
      </c>
      <c r="V172" s="23">
        <v>153.00998999999999</v>
      </c>
      <c r="W172" s="23">
        <v>153.02000000000001</v>
      </c>
      <c r="X172" s="23">
        <v>152.39012</v>
      </c>
      <c r="Y172" s="23">
        <v>1.27197</v>
      </c>
      <c r="Z172" s="23">
        <v>0</v>
      </c>
      <c r="AA172" s="23">
        <v>0.01</v>
      </c>
    </row>
    <row r="173" spans="1:27" x14ac:dyDescent="0.25">
      <c r="A173" s="23" t="s">
        <v>616</v>
      </c>
      <c r="B173" s="23" t="s">
        <v>480</v>
      </c>
      <c r="C173" s="23" t="s">
        <v>617</v>
      </c>
      <c r="D173" s="23">
        <v>32932931</v>
      </c>
      <c r="E173" s="23" t="s">
        <v>618</v>
      </c>
      <c r="F173" s="23">
        <v>0</v>
      </c>
      <c r="G173" s="23">
        <v>0</v>
      </c>
      <c r="H173" s="23" t="s">
        <v>84</v>
      </c>
      <c r="I173" s="23" t="s">
        <v>619</v>
      </c>
      <c r="J173" s="23">
        <v>0.03</v>
      </c>
      <c r="K173" s="23">
        <v>25</v>
      </c>
      <c r="L173" s="23" t="s">
        <v>72</v>
      </c>
      <c r="M173" s="23">
        <v>0</v>
      </c>
      <c r="N173" s="23">
        <v>0.40468999999999999</v>
      </c>
      <c r="O173" s="23">
        <v>0.43208000000000002</v>
      </c>
      <c r="P173" s="23">
        <v>-1.1900000000000001E-3</v>
      </c>
      <c r="Q173" s="23">
        <v>-1.1900000000000001E-3</v>
      </c>
      <c r="R173" s="24">
        <v>9.0000000000000006E-5</v>
      </c>
      <c r="S173" s="23">
        <v>4.5999999999999999E-3</v>
      </c>
      <c r="T173" s="24">
        <v>-4.2000000000000002E-4</v>
      </c>
      <c r="U173" s="24">
        <v>-9.7999999999999997E-4</v>
      </c>
      <c r="V173" s="23">
        <v>153.00998999999999</v>
      </c>
      <c r="W173" s="23">
        <v>153.02000000000001</v>
      </c>
      <c r="X173" s="23">
        <v>152.39012</v>
      </c>
      <c r="Y173" s="23">
        <v>1.27197</v>
      </c>
      <c r="Z173" s="23">
        <v>0</v>
      </c>
      <c r="AA173" s="23">
        <v>1.4999999999999999E-2</v>
      </c>
    </row>
    <row r="174" spans="1:27" x14ac:dyDescent="0.25">
      <c r="A174" s="23" t="s">
        <v>620</v>
      </c>
      <c r="B174" s="23" t="s">
        <v>480</v>
      </c>
      <c r="C174" s="23" t="s">
        <v>621</v>
      </c>
      <c r="D174" s="23">
        <v>32932934</v>
      </c>
      <c r="E174" s="23" t="s">
        <v>622</v>
      </c>
      <c r="F174" s="23">
        <v>0.01</v>
      </c>
      <c r="G174" s="23">
        <v>10</v>
      </c>
      <c r="H174" s="23" t="s">
        <v>63</v>
      </c>
      <c r="I174" s="23" t="s">
        <v>623</v>
      </c>
      <c r="J174" s="23">
        <v>0.03</v>
      </c>
      <c r="K174" s="23">
        <v>1684</v>
      </c>
      <c r="L174" s="23" t="s">
        <v>31</v>
      </c>
      <c r="M174" s="23">
        <v>0.35826000000000002</v>
      </c>
      <c r="N174" s="23">
        <v>0.38119999999999998</v>
      </c>
      <c r="O174" s="23">
        <v>0.39655000000000001</v>
      </c>
      <c r="P174" s="23">
        <v>-1.64E-3</v>
      </c>
      <c r="Q174" s="23">
        <v>-1.64E-3</v>
      </c>
      <c r="R174" s="24">
        <v>1.2999999999999999E-4</v>
      </c>
      <c r="S174" s="23">
        <v>6.1700000000000001E-3</v>
      </c>
      <c r="T174" s="24">
        <v>-5.4000000000000001E-4</v>
      </c>
      <c r="U174" s="23">
        <v>-1.3500000000000001E-3</v>
      </c>
      <c r="V174" s="23">
        <v>153.00998999999999</v>
      </c>
      <c r="W174" s="23">
        <v>153.02000000000001</v>
      </c>
      <c r="X174" s="23">
        <v>152.39012</v>
      </c>
      <c r="Y174" s="23">
        <v>1.27197</v>
      </c>
      <c r="Z174" s="23">
        <v>0</v>
      </c>
      <c r="AA174" s="23">
        <v>0.02</v>
      </c>
    </row>
    <row r="175" spans="1:27" x14ac:dyDescent="0.25">
      <c r="A175" s="23" t="s">
        <v>624</v>
      </c>
      <c r="B175" s="23" t="s">
        <v>480</v>
      </c>
      <c r="C175" s="23" t="s">
        <v>625</v>
      </c>
      <c r="D175" s="23">
        <v>32932949</v>
      </c>
      <c r="E175" s="23" t="s">
        <v>626</v>
      </c>
      <c r="F175" s="23">
        <v>0.01</v>
      </c>
      <c r="G175" s="23">
        <v>40</v>
      </c>
      <c r="H175" s="23" t="s">
        <v>199</v>
      </c>
      <c r="I175" s="23" t="s">
        <v>627</v>
      </c>
      <c r="J175" s="23">
        <v>0.04</v>
      </c>
      <c r="K175" s="23">
        <v>698</v>
      </c>
      <c r="L175" s="23" t="s">
        <v>31</v>
      </c>
      <c r="M175" s="23">
        <v>0.32807999999999998</v>
      </c>
      <c r="N175" s="23">
        <v>0.3569</v>
      </c>
      <c r="O175" s="23">
        <v>0.37442999999999999</v>
      </c>
      <c r="P175" s="23">
        <v>-2.14E-3</v>
      </c>
      <c r="Q175" s="23">
        <v>-2.14E-3</v>
      </c>
      <c r="R175" s="24">
        <v>1.7000000000000001E-4</v>
      </c>
      <c r="S175" s="23">
        <v>7.92E-3</v>
      </c>
      <c r="T175" s="24">
        <v>-6.4999999999999997E-4</v>
      </c>
      <c r="U175" s="23">
        <v>-1.7600000000000001E-3</v>
      </c>
      <c r="V175" s="23">
        <v>153.00998999999999</v>
      </c>
      <c r="W175" s="23">
        <v>153.02000000000001</v>
      </c>
      <c r="X175" s="23">
        <v>152.39012</v>
      </c>
      <c r="Y175" s="23">
        <v>1.27197</v>
      </c>
      <c r="Z175" s="23">
        <v>0</v>
      </c>
      <c r="AA175" s="23">
        <v>2.5000000000000001E-2</v>
      </c>
    </row>
    <row r="176" spans="1:27" x14ac:dyDescent="0.25">
      <c r="A176" s="23" t="s">
        <v>628</v>
      </c>
      <c r="B176" s="23" t="s">
        <v>480</v>
      </c>
      <c r="C176" s="23" t="s">
        <v>629</v>
      </c>
      <c r="D176" s="23">
        <v>32932943</v>
      </c>
      <c r="E176" s="23" t="s">
        <v>630</v>
      </c>
      <c r="F176" s="23">
        <v>0.01</v>
      </c>
      <c r="G176" s="23">
        <v>162</v>
      </c>
      <c r="H176" s="23" t="s">
        <v>88</v>
      </c>
      <c r="I176" s="23" t="s">
        <v>631</v>
      </c>
      <c r="J176" s="23">
        <v>0.05</v>
      </c>
      <c r="K176" s="23">
        <v>369</v>
      </c>
      <c r="L176" s="23" t="s">
        <v>182</v>
      </c>
      <c r="M176" s="23">
        <v>0.29981999999999998</v>
      </c>
      <c r="N176" s="23">
        <v>0.33244000000000001</v>
      </c>
      <c r="O176" s="23">
        <v>0.35105999999999998</v>
      </c>
      <c r="P176" s="23">
        <v>-2.7100000000000002E-3</v>
      </c>
      <c r="Q176" s="23">
        <v>-2.7100000000000002E-3</v>
      </c>
      <c r="R176" s="24">
        <v>2.3000000000000001E-4</v>
      </c>
      <c r="S176" s="23">
        <v>9.8300000000000002E-3</v>
      </c>
      <c r="T176" s="24">
        <v>-7.5000000000000002E-4</v>
      </c>
      <c r="U176" s="23">
        <v>-2.2200000000000002E-3</v>
      </c>
      <c r="V176" s="23">
        <v>153.00998999999999</v>
      </c>
      <c r="W176" s="23">
        <v>153.02000000000001</v>
      </c>
      <c r="X176" s="23">
        <v>152.39012</v>
      </c>
      <c r="Y176" s="23">
        <v>1.27197</v>
      </c>
      <c r="Z176" s="23">
        <v>0</v>
      </c>
      <c r="AA176" s="23">
        <v>0.03</v>
      </c>
    </row>
    <row r="177" spans="1:27" x14ac:dyDescent="0.25">
      <c r="A177" s="23" t="s">
        <v>632</v>
      </c>
      <c r="B177" s="23" t="s">
        <v>480</v>
      </c>
      <c r="C177" s="23" t="s">
        <v>633</v>
      </c>
      <c r="D177" s="23">
        <v>32932915</v>
      </c>
      <c r="E177" s="23" t="s">
        <v>634</v>
      </c>
      <c r="F177" s="23">
        <v>0.03</v>
      </c>
      <c r="G177" s="23">
        <v>496</v>
      </c>
      <c r="H177" s="23" t="s">
        <v>58</v>
      </c>
      <c r="I177" s="23" t="s">
        <v>635</v>
      </c>
      <c r="J177" s="23">
        <v>0.05</v>
      </c>
      <c r="K177" s="23">
        <v>413</v>
      </c>
      <c r="L177" s="23" t="s">
        <v>199</v>
      </c>
      <c r="M177" s="23">
        <v>0.30325000000000002</v>
      </c>
      <c r="N177" s="23">
        <v>0.31263000000000002</v>
      </c>
      <c r="O177" s="23">
        <v>0.32041999999999998</v>
      </c>
      <c r="P177" s="23">
        <v>-3.7399999999999998E-3</v>
      </c>
      <c r="Q177" s="23">
        <v>-3.7399999999999998E-3</v>
      </c>
      <c r="R177" s="24">
        <v>3.2000000000000003E-4</v>
      </c>
      <c r="S177" s="23">
        <v>1.3129999999999999E-2</v>
      </c>
      <c r="T177" s="24">
        <v>-9.3999999999999997E-4</v>
      </c>
      <c r="U177" s="23">
        <v>-3.0599999999999998E-3</v>
      </c>
      <c r="V177" s="23">
        <v>153.00998999999999</v>
      </c>
      <c r="W177" s="23">
        <v>153.02000000000001</v>
      </c>
      <c r="X177" s="23">
        <v>152.39012</v>
      </c>
      <c r="Y177" s="23">
        <v>1.27197</v>
      </c>
      <c r="Z177" s="23">
        <v>0</v>
      </c>
      <c r="AA177" s="23">
        <v>0.04</v>
      </c>
    </row>
    <row r="178" spans="1:27" x14ac:dyDescent="0.25">
      <c r="A178" s="23" t="s">
        <v>636</v>
      </c>
      <c r="B178" s="23" t="s">
        <v>480</v>
      </c>
      <c r="C178" s="23" t="s">
        <v>484</v>
      </c>
      <c r="D178" s="23">
        <v>33465901</v>
      </c>
      <c r="E178" s="23" t="s">
        <v>485</v>
      </c>
      <c r="F178" s="23">
        <v>55.2</v>
      </c>
      <c r="G178" s="23">
        <v>15</v>
      </c>
      <c r="H178" s="23" t="s">
        <v>182</v>
      </c>
      <c r="I178" s="23" t="s">
        <v>485</v>
      </c>
      <c r="J178" s="23">
        <v>55.85</v>
      </c>
      <c r="K178" s="23">
        <v>10</v>
      </c>
      <c r="L178" s="23" t="s">
        <v>182</v>
      </c>
      <c r="M178" s="23">
        <v>0</v>
      </c>
      <c r="N178" s="23">
        <v>0.32078000000000001</v>
      </c>
      <c r="O178" s="23">
        <v>0.37751000000000001</v>
      </c>
      <c r="P178" s="23">
        <v>0.99065999999999999</v>
      </c>
      <c r="Q178" s="23">
        <v>0.99065999999999999</v>
      </c>
      <c r="R178" s="23">
        <v>1.91E-3</v>
      </c>
      <c r="S178" s="23">
        <v>2.8500000000000001E-2</v>
      </c>
      <c r="T178" s="23">
        <v>-1.0070000000000001E-2</v>
      </c>
      <c r="U178" s="23">
        <v>0.14843000000000001</v>
      </c>
      <c r="V178" s="23">
        <v>152.99001000000001</v>
      </c>
      <c r="W178" s="23">
        <v>153</v>
      </c>
      <c r="X178" s="23">
        <v>152.37053</v>
      </c>
      <c r="Y178" s="23">
        <v>1.2723800000000001</v>
      </c>
      <c r="Z178" s="23">
        <v>55.494999999999997</v>
      </c>
      <c r="AA178" s="23">
        <v>0.03</v>
      </c>
    </row>
    <row r="179" spans="1:27" x14ac:dyDescent="0.25">
      <c r="A179" s="23" t="s">
        <v>637</v>
      </c>
      <c r="B179" s="23" t="s">
        <v>480</v>
      </c>
      <c r="C179" s="23" t="s">
        <v>484</v>
      </c>
      <c r="D179" s="23">
        <v>33465902</v>
      </c>
      <c r="E179" s="23" t="s">
        <v>485</v>
      </c>
      <c r="F179" s="23">
        <v>105.2</v>
      </c>
      <c r="G179" s="23">
        <v>15</v>
      </c>
      <c r="H179" s="23" t="s">
        <v>182</v>
      </c>
      <c r="I179" s="23" t="s">
        <v>485</v>
      </c>
      <c r="J179" s="23">
        <v>105.85</v>
      </c>
      <c r="K179" s="23">
        <v>10</v>
      </c>
      <c r="L179" s="23" t="s">
        <v>182</v>
      </c>
      <c r="M179" s="23">
        <v>0</v>
      </c>
      <c r="N179" s="23">
        <v>0.83464000000000005</v>
      </c>
      <c r="O179" s="23">
        <v>0.93628</v>
      </c>
      <c r="P179" s="23">
        <v>0.99517</v>
      </c>
      <c r="Q179" s="23">
        <v>0.99517</v>
      </c>
      <c r="R179" s="24">
        <v>4.4000000000000002E-4</v>
      </c>
      <c r="S179" s="23">
        <v>1.84E-2</v>
      </c>
      <c r="T179" s="23">
        <v>-1.806E-2</v>
      </c>
      <c r="U179" s="23">
        <v>7.4310000000000001E-2</v>
      </c>
      <c r="V179" s="23">
        <v>152.99001000000001</v>
      </c>
      <c r="W179" s="23">
        <v>153</v>
      </c>
      <c r="X179" s="23">
        <v>152.37053</v>
      </c>
      <c r="Y179" s="23">
        <v>1.2723800000000001</v>
      </c>
      <c r="Z179" s="23">
        <v>105.495</v>
      </c>
      <c r="AA179" s="23">
        <v>0.03</v>
      </c>
    </row>
    <row r="180" spans="1:27" x14ac:dyDescent="0.25">
      <c r="A180" s="23" t="s">
        <v>638</v>
      </c>
      <c r="B180" s="23" t="s">
        <v>480</v>
      </c>
      <c r="C180" s="23" t="s">
        <v>484</v>
      </c>
      <c r="D180" s="23">
        <v>33465903</v>
      </c>
      <c r="E180" s="23" t="s">
        <v>485</v>
      </c>
      <c r="F180" s="23">
        <v>60.2</v>
      </c>
      <c r="G180" s="23">
        <v>15</v>
      </c>
      <c r="H180" s="23" t="s">
        <v>182</v>
      </c>
      <c r="I180" s="23" t="s">
        <v>485</v>
      </c>
      <c r="J180" s="23">
        <v>60.85</v>
      </c>
      <c r="K180" s="23">
        <v>10</v>
      </c>
      <c r="L180" s="23" t="s">
        <v>182</v>
      </c>
      <c r="M180" s="23">
        <v>0</v>
      </c>
      <c r="N180" s="23">
        <v>0.35736000000000001</v>
      </c>
      <c r="O180" s="23">
        <v>0.41754000000000002</v>
      </c>
      <c r="P180" s="23">
        <v>0.99128000000000005</v>
      </c>
      <c r="Q180" s="23">
        <v>0.99128000000000005</v>
      </c>
      <c r="R180" s="23">
        <v>1.64E-3</v>
      </c>
      <c r="S180" s="23">
        <v>2.7369999999999998E-2</v>
      </c>
      <c r="T180" s="23">
        <v>-1.1010000000000001E-2</v>
      </c>
      <c r="U180" s="23">
        <v>0.14113999999999999</v>
      </c>
      <c r="V180" s="23">
        <v>152.99001000000001</v>
      </c>
      <c r="W180" s="23">
        <v>153</v>
      </c>
      <c r="X180" s="23">
        <v>152.37053</v>
      </c>
      <c r="Y180" s="23">
        <v>1.2723800000000001</v>
      </c>
      <c r="Z180" s="23">
        <v>60.494999999999997</v>
      </c>
      <c r="AA180" s="23">
        <v>0.03</v>
      </c>
    </row>
    <row r="181" spans="1:27" x14ac:dyDescent="0.25">
      <c r="A181" s="23" t="s">
        <v>639</v>
      </c>
      <c r="B181" s="23" t="s">
        <v>480</v>
      </c>
      <c r="C181" s="23" t="s">
        <v>640</v>
      </c>
      <c r="D181" s="23">
        <v>33294383</v>
      </c>
      <c r="E181" s="23" t="s">
        <v>641</v>
      </c>
      <c r="F181" s="23">
        <v>0.11</v>
      </c>
      <c r="G181" s="23">
        <v>188</v>
      </c>
      <c r="H181" s="23" t="s">
        <v>199</v>
      </c>
      <c r="I181" s="23" t="s">
        <v>642</v>
      </c>
      <c r="J181" s="23">
        <v>0.13</v>
      </c>
      <c r="K181" s="23">
        <v>50</v>
      </c>
      <c r="L181" s="23" t="s">
        <v>54</v>
      </c>
      <c r="M181" s="23">
        <v>0.27653</v>
      </c>
      <c r="N181" s="23">
        <v>0.27982000000000001</v>
      </c>
      <c r="O181" s="23">
        <v>0.28294000000000002</v>
      </c>
      <c r="P181" s="23">
        <v>-1.111E-2</v>
      </c>
      <c r="Q181" s="23">
        <v>-1.111E-2</v>
      </c>
      <c r="R181" s="24">
        <v>9.5E-4</v>
      </c>
      <c r="S181" s="23">
        <v>3.4070000000000003E-2</v>
      </c>
      <c r="T181" s="23">
        <v>-2.2399999999999998E-3</v>
      </c>
      <c r="U181" s="23">
        <v>-9.1500000000000001E-3</v>
      </c>
      <c r="V181" s="23">
        <v>152.97</v>
      </c>
      <c r="W181" s="23">
        <v>152.97999999999999</v>
      </c>
      <c r="X181" s="23">
        <v>152.34238999999999</v>
      </c>
      <c r="Y181" s="23">
        <v>1.26424</v>
      </c>
      <c r="Z181" s="23">
        <v>0</v>
      </c>
      <c r="AA181" s="23">
        <v>0.12</v>
      </c>
    </row>
    <row r="182" spans="1:27" x14ac:dyDescent="0.25">
      <c r="A182" s="23" t="s">
        <v>643</v>
      </c>
      <c r="B182" s="23" t="s">
        <v>480</v>
      </c>
      <c r="C182" s="23" t="s">
        <v>612</v>
      </c>
      <c r="D182" s="23">
        <v>32932921</v>
      </c>
      <c r="E182" s="23" t="s">
        <v>644</v>
      </c>
      <c r="F182" s="23">
        <v>0</v>
      </c>
      <c r="G182" s="23">
        <v>0</v>
      </c>
      <c r="H182" s="23" t="s">
        <v>362</v>
      </c>
      <c r="I182" s="23" t="s">
        <v>645</v>
      </c>
      <c r="J182" s="23">
        <v>0.02</v>
      </c>
      <c r="K182" s="23">
        <v>23</v>
      </c>
      <c r="L182" s="23" t="s">
        <v>72</v>
      </c>
      <c r="M182" s="23">
        <v>0</v>
      </c>
      <c r="N182" s="23">
        <v>0.52785000000000004</v>
      </c>
      <c r="O182" s="23">
        <v>0.56072</v>
      </c>
      <c r="P182" s="24">
        <v>-6.3000000000000003E-4</v>
      </c>
      <c r="Q182" s="24">
        <v>-6.3000000000000003E-4</v>
      </c>
      <c r="R182" s="24">
        <v>4.0000000000000003E-5</v>
      </c>
      <c r="S182" s="23">
        <v>2.5000000000000001E-3</v>
      </c>
      <c r="T182" s="24">
        <v>-3.1E-4</v>
      </c>
      <c r="U182" s="24">
        <v>-5.2999999999999998E-4</v>
      </c>
      <c r="V182" s="23">
        <v>153.00998999999999</v>
      </c>
      <c r="W182" s="23">
        <v>153.02000000000001</v>
      </c>
      <c r="X182" s="23">
        <v>152.39012</v>
      </c>
      <c r="Y182" s="23">
        <v>1.27197</v>
      </c>
      <c r="Z182" s="23">
        <v>0</v>
      </c>
      <c r="AA182" s="23">
        <v>0.01</v>
      </c>
    </row>
    <row r="183" spans="1:27" x14ac:dyDescent="0.25">
      <c r="A183" s="23" t="s">
        <v>646</v>
      </c>
      <c r="B183" s="23" t="s">
        <v>480</v>
      </c>
      <c r="C183" s="23" t="s">
        <v>621</v>
      </c>
      <c r="D183" s="23">
        <v>32932933</v>
      </c>
      <c r="E183" s="23" t="s">
        <v>647</v>
      </c>
      <c r="F183" s="23">
        <v>7.0000000000000007E-2</v>
      </c>
      <c r="G183" s="23">
        <v>308</v>
      </c>
      <c r="H183" s="23" t="s">
        <v>182</v>
      </c>
      <c r="I183" s="23" t="s">
        <v>648</v>
      </c>
      <c r="J183" s="23">
        <v>0.09</v>
      </c>
      <c r="K183" s="23">
        <v>40</v>
      </c>
      <c r="L183" s="23" t="s">
        <v>72</v>
      </c>
      <c r="M183" s="23">
        <v>0.28878999999999999</v>
      </c>
      <c r="N183" s="23">
        <v>0.29359000000000002</v>
      </c>
      <c r="O183" s="23">
        <v>0.29798000000000002</v>
      </c>
      <c r="P183" s="23">
        <v>-7.4000000000000003E-3</v>
      </c>
      <c r="Q183" s="23">
        <v>-7.4000000000000003E-3</v>
      </c>
      <c r="R183" s="24">
        <v>6.3000000000000003E-4</v>
      </c>
      <c r="S183" s="23">
        <v>2.3970000000000002E-2</v>
      </c>
      <c r="T183" s="23">
        <v>-1.64E-3</v>
      </c>
      <c r="U183" s="23">
        <v>-6.0899999999999999E-3</v>
      </c>
      <c r="V183" s="23">
        <v>153.00998999999999</v>
      </c>
      <c r="W183" s="23">
        <v>153.02000000000001</v>
      </c>
      <c r="X183" s="23">
        <v>152.39012</v>
      </c>
      <c r="Y183" s="23">
        <v>1.27197</v>
      </c>
      <c r="Z183" s="23">
        <v>0</v>
      </c>
      <c r="AA183" s="23">
        <v>0.08</v>
      </c>
    </row>
    <row r="184" spans="1:27" x14ac:dyDescent="0.25">
      <c r="A184" s="23" t="s">
        <v>649</v>
      </c>
      <c r="B184" s="23" t="s">
        <v>480</v>
      </c>
      <c r="C184" s="23" t="s">
        <v>481</v>
      </c>
      <c r="D184" s="23">
        <v>33462431</v>
      </c>
      <c r="E184" s="23" t="s">
        <v>650</v>
      </c>
      <c r="F184" s="23">
        <v>3.9</v>
      </c>
      <c r="G184" s="23">
        <v>83</v>
      </c>
      <c r="H184" s="23" t="s">
        <v>199</v>
      </c>
      <c r="I184" s="23" t="s">
        <v>651</v>
      </c>
      <c r="J184" s="23">
        <v>4</v>
      </c>
      <c r="K184" s="23">
        <v>862</v>
      </c>
      <c r="L184" s="23" t="s">
        <v>31</v>
      </c>
      <c r="M184" s="23">
        <v>0.18967000000000001</v>
      </c>
      <c r="N184" s="23">
        <v>0.19095999999999999</v>
      </c>
      <c r="O184" s="23">
        <v>0.19225</v>
      </c>
      <c r="P184" s="23">
        <v>0.31661</v>
      </c>
      <c r="Q184" s="23">
        <v>0.31661</v>
      </c>
      <c r="R184" s="23">
        <v>1.7000000000000001E-2</v>
      </c>
      <c r="S184" s="23">
        <v>0.39272000000000001</v>
      </c>
      <c r="T184" s="23">
        <v>-1.9380000000000001E-2</v>
      </c>
      <c r="U184" s="23">
        <v>0.22278000000000001</v>
      </c>
      <c r="V184" s="23">
        <v>152.99001000000001</v>
      </c>
      <c r="W184" s="23">
        <v>153</v>
      </c>
      <c r="X184" s="23">
        <v>152.37053</v>
      </c>
      <c r="Y184" s="23">
        <v>1.2723800000000001</v>
      </c>
      <c r="Z184" s="23">
        <v>0</v>
      </c>
      <c r="AA184" s="23">
        <v>3.95</v>
      </c>
    </row>
    <row r="185" spans="1:27" x14ac:dyDescent="0.25">
      <c r="A185" s="23" t="s">
        <v>652</v>
      </c>
      <c r="B185" s="23" t="s">
        <v>480</v>
      </c>
      <c r="C185" s="23" t="s">
        <v>653</v>
      </c>
      <c r="D185" s="23">
        <v>33524460</v>
      </c>
      <c r="E185" s="23" t="s">
        <v>654</v>
      </c>
      <c r="F185" s="23">
        <v>16.350000000000001</v>
      </c>
      <c r="G185" s="23">
        <v>5</v>
      </c>
      <c r="H185" s="23" t="s">
        <v>72</v>
      </c>
      <c r="I185" s="23" t="s">
        <v>655</v>
      </c>
      <c r="J185" s="23">
        <v>16.5</v>
      </c>
      <c r="K185" s="23">
        <v>538</v>
      </c>
      <c r="L185" s="23" t="s">
        <v>58</v>
      </c>
      <c r="M185" s="23">
        <v>0.18951000000000001</v>
      </c>
      <c r="N185" s="23">
        <v>0.19145999999999999</v>
      </c>
      <c r="O185" s="23">
        <v>0.19339000000000001</v>
      </c>
      <c r="P185" s="23">
        <v>-0.69201999999999997</v>
      </c>
      <c r="Q185" s="23">
        <v>-0.69201999999999997</v>
      </c>
      <c r="R185" s="23">
        <v>1.67E-2</v>
      </c>
      <c r="S185" s="23">
        <v>0.38991999999999999</v>
      </c>
      <c r="T185" s="23">
        <v>-1.8790000000000001E-2</v>
      </c>
      <c r="U185" s="23">
        <v>-0.60311999999999999</v>
      </c>
      <c r="V185" s="23">
        <v>153.00998999999999</v>
      </c>
      <c r="W185" s="23">
        <v>153.02000000000001</v>
      </c>
      <c r="X185" s="23">
        <v>152.39070000000001</v>
      </c>
      <c r="Y185" s="23">
        <v>1.2725500000000001</v>
      </c>
      <c r="Z185" s="23">
        <v>11.984999999999999</v>
      </c>
      <c r="AA185" s="23">
        <v>4.4400000000000004</v>
      </c>
    </row>
    <row r="186" spans="1:27" x14ac:dyDescent="0.25">
      <c r="A186" s="23" t="s">
        <v>656</v>
      </c>
      <c r="B186" s="23" t="s">
        <v>480</v>
      </c>
      <c r="C186" s="23" t="s">
        <v>657</v>
      </c>
      <c r="D186" s="23">
        <v>33499356</v>
      </c>
      <c r="E186" s="23" t="s">
        <v>658</v>
      </c>
      <c r="F186" s="23">
        <v>2.7</v>
      </c>
      <c r="G186" s="23">
        <v>8</v>
      </c>
      <c r="H186" s="23" t="s">
        <v>54</v>
      </c>
      <c r="I186" s="23" t="s">
        <v>659</v>
      </c>
      <c r="J186" s="23">
        <v>2.73</v>
      </c>
      <c r="K186" s="23">
        <v>5</v>
      </c>
      <c r="L186" s="23" t="s">
        <v>72</v>
      </c>
      <c r="M186" s="23">
        <v>0.18817999999999999</v>
      </c>
      <c r="N186" s="23">
        <v>0.18862999999999999</v>
      </c>
      <c r="O186" s="23">
        <v>0.18906000000000001</v>
      </c>
      <c r="P186" s="23">
        <v>0.24107999999999999</v>
      </c>
      <c r="Q186" s="23">
        <v>0.24107999999999999</v>
      </c>
      <c r="R186" s="23">
        <v>1.5049999999999999E-2</v>
      </c>
      <c r="S186" s="23">
        <v>0.34410000000000002</v>
      </c>
      <c r="T186" s="23">
        <v>-1.6719999999999999E-2</v>
      </c>
      <c r="U186" s="23">
        <v>0.17176</v>
      </c>
      <c r="V186" s="23">
        <v>152.99001000000001</v>
      </c>
      <c r="W186" s="23">
        <v>153</v>
      </c>
      <c r="X186" s="23">
        <v>152.37053</v>
      </c>
      <c r="Y186" s="23">
        <v>1.2723800000000001</v>
      </c>
      <c r="Z186" s="23">
        <v>0</v>
      </c>
      <c r="AA186" s="23">
        <v>2.7149999999999999</v>
      </c>
    </row>
    <row r="187" spans="1:27" x14ac:dyDescent="0.25">
      <c r="A187" s="23" t="s">
        <v>660</v>
      </c>
      <c r="B187" s="23" t="s">
        <v>480</v>
      </c>
      <c r="C187" s="23" t="s">
        <v>661</v>
      </c>
      <c r="D187" s="23">
        <v>33424266</v>
      </c>
      <c r="E187" s="23" t="s">
        <v>662</v>
      </c>
      <c r="F187" s="23">
        <v>20.05</v>
      </c>
      <c r="G187" s="23">
        <v>489</v>
      </c>
      <c r="H187" s="23" t="s">
        <v>31</v>
      </c>
      <c r="I187" s="23" t="s">
        <v>663</v>
      </c>
      <c r="J187" s="23">
        <v>20.350000000000001</v>
      </c>
      <c r="K187" s="23">
        <v>472</v>
      </c>
      <c r="L187" s="23" t="s">
        <v>58</v>
      </c>
      <c r="M187" s="23">
        <v>0.18434</v>
      </c>
      <c r="N187" s="23">
        <v>0.18884000000000001</v>
      </c>
      <c r="O187" s="23">
        <v>0.19327</v>
      </c>
      <c r="P187" s="23">
        <v>-0.76719999999999999</v>
      </c>
      <c r="Q187" s="23">
        <v>-0.76719999999999999</v>
      </c>
      <c r="R187" s="23">
        <v>1.4760000000000001E-2</v>
      </c>
      <c r="S187" s="23">
        <v>0.34168999999999999</v>
      </c>
      <c r="T187" s="23">
        <v>-1.5939999999999999E-2</v>
      </c>
      <c r="U187" s="23">
        <v>-0.64705000000000001</v>
      </c>
      <c r="V187" s="23">
        <v>152.97999999999999</v>
      </c>
      <c r="W187" s="23">
        <v>152.99001000000001</v>
      </c>
      <c r="X187" s="23">
        <v>152.36045999999999</v>
      </c>
      <c r="Y187" s="23">
        <v>1.2723100000000001</v>
      </c>
      <c r="Z187" s="23">
        <v>17.015000000000001</v>
      </c>
      <c r="AA187" s="23">
        <v>3.1850000000000001</v>
      </c>
    </row>
    <row r="188" spans="1:27" x14ac:dyDescent="0.25">
      <c r="A188" s="23" t="s">
        <v>664</v>
      </c>
      <c r="B188" s="23" t="s">
        <v>480</v>
      </c>
      <c r="C188" s="23" t="s">
        <v>665</v>
      </c>
      <c r="D188" s="23">
        <v>33424246</v>
      </c>
      <c r="E188" s="23" t="s">
        <v>666</v>
      </c>
      <c r="F188" s="23">
        <v>1.81</v>
      </c>
      <c r="G188" s="23">
        <v>120</v>
      </c>
      <c r="H188" s="23" t="s">
        <v>31</v>
      </c>
      <c r="I188" s="23" t="s">
        <v>667</v>
      </c>
      <c r="J188" s="23">
        <v>1.85</v>
      </c>
      <c r="K188" s="23">
        <v>17</v>
      </c>
      <c r="L188" s="23" t="s">
        <v>63</v>
      </c>
      <c r="M188" s="23">
        <v>0.18665000000000001</v>
      </c>
      <c r="N188" s="23">
        <v>0.18734999999999999</v>
      </c>
      <c r="O188" s="23">
        <v>0.18806</v>
      </c>
      <c r="P188" s="23">
        <v>0.17813999999999999</v>
      </c>
      <c r="Q188" s="23">
        <v>0.17813999999999999</v>
      </c>
      <c r="R188" s="23">
        <v>1.2659999999999999E-2</v>
      </c>
      <c r="S188" s="23">
        <v>0.29099000000000003</v>
      </c>
      <c r="T188" s="23">
        <v>-1.384E-2</v>
      </c>
      <c r="U188" s="23">
        <v>0.12881999999999999</v>
      </c>
      <c r="V188" s="23">
        <v>152.97999999999999</v>
      </c>
      <c r="W188" s="23">
        <v>152.99001000000001</v>
      </c>
      <c r="X188" s="23">
        <v>152.36045999999999</v>
      </c>
      <c r="Y188" s="23">
        <v>1.2723100000000001</v>
      </c>
      <c r="Z188" s="23">
        <v>0</v>
      </c>
      <c r="AA188" s="23">
        <v>1.83</v>
      </c>
    </row>
    <row r="189" spans="1:27" x14ac:dyDescent="0.25">
      <c r="A189" s="23" t="s">
        <v>668</v>
      </c>
      <c r="B189" s="23" t="s">
        <v>480</v>
      </c>
      <c r="C189" s="23" t="s">
        <v>669</v>
      </c>
      <c r="D189" s="23">
        <v>33424252</v>
      </c>
      <c r="E189" s="23" t="s">
        <v>670</v>
      </c>
      <c r="F189" s="23">
        <v>24.15</v>
      </c>
      <c r="G189" s="23">
        <v>25</v>
      </c>
      <c r="H189" s="23" t="s">
        <v>72</v>
      </c>
      <c r="I189" s="23" t="s">
        <v>671</v>
      </c>
      <c r="J189" s="23">
        <v>24.45</v>
      </c>
      <c r="K189" s="23">
        <v>399</v>
      </c>
      <c r="L189" s="23" t="s">
        <v>58</v>
      </c>
      <c r="M189" s="23">
        <v>0.18154999999999999</v>
      </c>
      <c r="N189" s="23">
        <v>0.18704999999999999</v>
      </c>
      <c r="O189" s="23">
        <v>0.19238</v>
      </c>
      <c r="P189" s="23">
        <v>-0.82977999999999996</v>
      </c>
      <c r="Q189" s="23">
        <v>-0.82977999999999996</v>
      </c>
      <c r="R189" s="23">
        <v>1.243E-2</v>
      </c>
      <c r="S189" s="23">
        <v>0.28533999999999998</v>
      </c>
      <c r="T189" s="23">
        <v>-1.291E-2</v>
      </c>
      <c r="U189" s="23">
        <v>-0.66298000000000001</v>
      </c>
      <c r="V189" s="23">
        <v>152.97999999999999</v>
      </c>
      <c r="W189" s="23">
        <v>152.99001000000001</v>
      </c>
      <c r="X189" s="23">
        <v>152.36045999999999</v>
      </c>
      <c r="Y189" s="23">
        <v>1.2723100000000001</v>
      </c>
      <c r="Z189" s="23">
        <v>22.015000000000001</v>
      </c>
      <c r="AA189" s="23">
        <v>2.2850000000000001</v>
      </c>
    </row>
    <row r="190" spans="1:27" x14ac:dyDescent="0.25">
      <c r="A190" s="23" t="s">
        <v>672</v>
      </c>
      <c r="B190" s="23" t="s">
        <v>480</v>
      </c>
      <c r="C190" s="23" t="s">
        <v>633</v>
      </c>
      <c r="D190" s="23">
        <v>32932913</v>
      </c>
      <c r="E190" s="23" t="s">
        <v>673</v>
      </c>
      <c r="F190" s="23">
        <v>1.22</v>
      </c>
      <c r="G190" s="23">
        <v>89</v>
      </c>
      <c r="H190" s="23" t="s">
        <v>182</v>
      </c>
      <c r="I190" s="23" t="s">
        <v>673</v>
      </c>
      <c r="J190" s="23">
        <v>1.24</v>
      </c>
      <c r="K190" s="23">
        <v>20</v>
      </c>
      <c r="L190" s="23" t="s">
        <v>63</v>
      </c>
      <c r="M190" s="23">
        <v>0.18689</v>
      </c>
      <c r="N190" s="23">
        <v>0.18731999999999999</v>
      </c>
      <c r="O190" s="23">
        <v>0.18776000000000001</v>
      </c>
      <c r="P190" s="23">
        <v>0.12945999999999999</v>
      </c>
      <c r="Q190" s="23">
        <v>0.12945999999999999</v>
      </c>
      <c r="R190" s="23">
        <v>1.0240000000000001E-2</v>
      </c>
      <c r="S190" s="23">
        <v>0.23866000000000001</v>
      </c>
      <c r="T190" s="23">
        <v>-1.116E-2</v>
      </c>
      <c r="U190" s="23">
        <v>9.4899999999999998E-2</v>
      </c>
      <c r="V190" s="23">
        <v>153.00998999999999</v>
      </c>
      <c r="W190" s="23">
        <v>153.02000000000001</v>
      </c>
      <c r="X190" s="23">
        <v>152.39012</v>
      </c>
      <c r="Y190" s="23">
        <v>1.27197</v>
      </c>
      <c r="Z190" s="23">
        <v>0</v>
      </c>
      <c r="AA190" s="23">
        <v>1.23</v>
      </c>
    </row>
    <row r="191" spans="1:27" x14ac:dyDescent="0.25">
      <c r="A191" s="23" t="s">
        <v>674</v>
      </c>
      <c r="B191" s="23" t="s">
        <v>480</v>
      </c>
      <c r="C191" s="23" t="s">
        <v>661</v>
      </c>
      <c r="D191" s="23">
        <v>33424270</v>
      </c>
      <c r="E191" s="23" t="s">
        <v>675</v>
      </c>
      <c r="F191" s="23">
        <v>28.55</v>
      </c>
      <c r="G191" s="23">
        <v>117</v>
      </c>
      <c r="H191" s="23" t="s">
        <v>31</v>
      </c>
      <c r="I191" s="23" t="s">
        <v>676</v>
      </c>
      <c r="J191" s="23">
        <v>28.85</v>
      </c>
      <c r="K191" s="23">
        <v>10</v>
      </c>
      <c r="L191" s="23" t="s">
        <v>58</v>
      </c>
      <c r="M191" s="23">
        <v>0.18024999999999999</v>
      </c>
      <c r="N191" s="23">
        <v>0.18723000000000001</v>
      </c>
      <c r="O191" s="23">
        <v>0.19383</v>
      </c>
      <c r="P191" s="23">
        <v>-0.87775999999999998</v>
      </c>
      <c r="Q191" s="23">
        <v>-0.87775999999999998</v>
      </c>
      <c r="R191" s="23">
        <v>1.0030000000000001E-2</v>
      </c>
      <c r="S191" s="23">
        <v>0.23075000000000001</v>
      </c>
      <c r="T191" s="23">
        <v>-1.0160000000000001E-2</v>
      </c>
      <c r="U191" s="23">
        <v>-0.66090000000000004</v>
      </c>
      <c r="V191" s="23">
        <v>152.97999999999999</v>
      </c>
      <c r="W191" s="23">
        <v>152.99001000000001</v>
      </c>
      <c r="X191" s="23">
        <v>152.36045999999999</v>
      </c>
      <c r="Y191" s="23">
        <v>1.2723100000000001</v>
      </c>
      <c r="Z191" s="23">
        <v>27.015000000000001</v>
      </c>
      <c r="AA191" s="23">
        <v>1.6850000000000001</v>
      </c>
    </row>
    <row r="192" spans="1:27" x14ac:dyDescent="0.25">
      <c r="A192" s="23" t="s">
        <v>677</v>
      </c>
      <c r="B192" s="23" t="s">
        <v>480</v>
      </c>
      <c r="C192" s="23" t="s">
        <v>678</v>
      </c>
      <c r="D192" s="23">
        <v>33508179</v>
      </c>
      <c r="E192" s="23" t="s">
        <v>679</v>
      </c>
      <c r="F192" s="23">
        <v>0.83</v>
      </c>
      <c r="G192" s="23">
        <v>97</v>
      </c>
      <c r="H192" s="23" t="s">
        <v>182</v>
      </c>
      <c r="I192" s="23" t="s">
        <v>680</v>
      </c>
      <c r="J192" s="23">
        <v>0.85</v>
      </c>
      <c r="K192" s="23">
        <v>30</v>
      </c>
      <c r="L192" s="23" t="s">
        <v>39</v>
      </c>
      <c r="M192" s="23">
        <v>0.18858</v>
      </c>
      <c r="N192" s="23">
        <v>0.18912999999999999</v>
      </c>
      <c r="O192" s="23">
        <v>0.18967000000000001</v>
      </c>
      <c r="P192" s="23">
        <v>9.3890000000000001E-2</v>
      </c>
      <c r="Q192" s="23">
        <v>9.3890000000000001E-2</v>
      </c>
      <c r="R192" s="23">
        <v>8.0499999999999999E-3</v>
      </c>
      <c r="S192" s="23">
        <v>0.19173999999999999</v>
      </c>
      <c r="T192" s="23">
        <v>-8.9099999999999995E-3</v>
      </c>
      <c r="U192" s="23">
        <v>6.9349999999999995E-2</v>
      </c>
      <c r="V192" s="23">
        <v>153</v>
      </c>
      <c r="W192" s="23">
        <v>153.02000000000001</v>
      </c>
      <c r="X192" s="23">
        <v>152.38565</v>
      </c>
      <c r="Y192" s="23">
        <v>1.27251</v>
      </c>
      <c r="Z192" s="23">
        <v>0</v>
      </c>
      <c r="AA192" s="23">
        <v>0.84</v>
      </c>
    </row>
    <row r="193" spans="1:27" x14ac:dyDescent="0.25">
      <c r="A193" s="23" t="s">
        <v>681</v>
      </c>
      <c r="B193" s="23" t="s">
        <v>480</v>
      </c>
      <c r="C193" s="23" t="s">
        <v>682</v>
      </c>
      <c r="D193" s="23">
        <v>33488497</v>
      </c>
      <c r="E193" s="23" t="s">
        <v>683</v>
      </c>
      <c r="F193" s="23">
        <v>33</v>
      </c>
      <c r="G193" s="23">
        <v>15</v>
      </c>
      <c r="H193" s="23" t="s">
        <v>182</v>
      </c>
      <c r="I193" s="23" t="s">
        <v>684</v>
      </c>
      <c r="J193" s="23">
        <v>33.549999999999997</v>
      </c>
      <c r="K193" s="23">
        <v>15</v>
      </c>
      <c r="L193" s="23" t="s">
        <v>182</v>
      </c>
      <c r="M193" s="23">
        <v>0.17104</v>
      </c>
      <c r="N193" s="23">
        <v>0.18876000000000001</v>
      </c>
      <c r="O193" s="23">
        <v>0.20349</v>
      </c>
      <c r="P193" s="23">
        <v>-0.91296999999999995</v>
      </c>
      <c r="Q193" s="23">
        <v>-0.91296999999999995</v>
      </c>
      <c r="R193" s="23">
        <v>7.8899999999999994E-3</v>
      </c>
      <c r="S193" s="23">
        <v>0.18212999999999999</v>
      </c>
      <c r="T193" s="23">
        <v>-7.79E-3</v>
      </c>
      <c r="U193" s="23">
        <v>-0.64734999999999998</v>
      </c>
      <c r="V193" s="23">
        <v>153.00998999999999</v>
      </c>
      <c r="W193" s="23">
        <v>153.02000000000001</v>
      </c>
      <c r="X193" s="23">
        <v>152.39070000000001</v>
      </c>
      <c r="Y193" s="23">
        <v>1.2725500000000001</v>
      </c>
      <c r="Z193" s="23">
        <v>31.984999999999999</v>
      </c>
      <c r="AA193" s="23">
        <v>1.29</v>
      </c>
    </row>
    <row r="194" spans="1:27" x14ac:dyDescent="0.25">
      <c r="A194" s="23" t="s">
        <v>685</v>
      </c>
      <c r="B194" s="23" t="s">
        <v>480</v>
      </c>
      <c r="C194" s="23" t="s">
        <v>686</v>
      </c>
      <c r="D194" s="23">
        <v>33497288</v>
      </c>
      <c r="E194" s="23" t="s">
        <v>687</v>
      </c>
      <c r="F194" s="23">
        <v>0.56000000000000005</v>
      </c>
      <c r="G194" s="23">
        <v>112</v>
      </c>
      <c r="H194" s="23" t="s">
        <v>182</v>
      </c>
      <c r="I194" s="23" t="s">
        <v>688</v>
      </c>
      <c r="J194" s="23">
        <v>0.57999999999999996</v>
      </c>
      <c r="K194" s="23">
        <v>20</v>
      </c>
      <c r="L194" s="23" t="s">
        <v>614</v>
      </c>
      <c r="M194" s="23">
        <v>0.19023999999999999</v>
      </c>
      <c r="N194" s="23">
        <v>0.19094</v>
      </c>
      <c r="O194" s="23">
        <v>0.19164</v>
      </c>
      <c r="P194" s="23">
        <v>6.7299999999999999E-2</v>
      </c>
      <c r="Q194" s="23">
        <v>6.7299999999999999E-2</v>
      </c>
      <c r="R194" s="23">
        <v>6.1900000000000002E-3</v>
      </c>
      <c r="S194" s="23">
        <v>0.15059</v>
      </c>
      <c r="T194" s="23">
        <v>-6.96E-3</v>
      </c>
      <c r="U194" s="23">
        <v>4.9869999999999998E-2</v>
      </c>
      <c r="V194" s="23">
        <v>153</v>
      </c>
      <c r="W194" s="23">
        <v>153.02000000000001</v>
      </c>
      <c r="X194" s="23">
        <v>152.38565</v>
      </c>
      <c r="Y194" s="23">
        <v>1.27251</v>
      </c>
      <c r="Z194" s="23">
        <v>0</v>
      </c>
      <c r="AA194" s="23">
        <v>0.56999999999999995</v>
      </c>
    </row>
    <row r="195" spans="1:27" x14ac:dyDescent="0.25">
      <c r="A195" s="23" t="s">
        <v>689</v>
      </c>
      <c r="B195" s="23" t="s">
        <v>480</v>
      </c>
      <c r="C195" s="23" t="s">
        <v>653</v>
      </c>
      <c r="D195" s="23">
        <v>33524459</v>
      </c>
      <c r="E195" s="23" t="s">
        <v>690</v>
      </c>
      <c r="F195" s="23">
        <v>37.700000000000003</v>
      </c>
      <c r="G195" s="23">
        <v>10</v>
      </c>
      <c r="H195" s="23" t="s">
        <v>182</v>
      </c>
      <c r="I195" s="23" t="s">
        <v>690</v>
      </c>
      <c r="J195" s="23">
        <v>38.299999999999997</v>
      </c>
      <c r="K195" s="23">
        <v>15</v>
      </c>
      <c r="L195" s="23" t="s">
        <v>182</v>
      </c>
      <c r="M195" s="23">
        <v>0.16128999999999999</v>
      </c>
      <c r="N195" s="23">
        <v>0.19042000000000001</v>
      </c>
      <c r="O195" s="23">
        <v>0.21046999999999999</v>
      </c>
      <c r="P195" s="23">
        <v>-0.93945999999999996</v>
      </c>
      <c r="Q195" s="23">
        <v>-0.93945999999999996</v>
      </c>
      <c r="R195" s="23">
        <v>6.0200000000000002E-3</v>
      </c>
      <c r="S195" s="23">
        <v>0.14038999999999999</v>
      </c>
      <c r="T195" s="23">
        <v>-5.6899999999999997E-3</v>
      </c>
      <c r="U195" s="23">
        <v>-0.62549999999999994</v>
      </c>
      <c r="V195" s="23">
        <v>153.00998999999999</v>
      </c>
      <c r="W195" s="23">
        <v>153.02000000000001</v>
      </c>
      <c r="X195" s="23">
        <v>152.39070000000001</v>
      </c>
      <c r="Y195" s="23">
        <v>1.2725500000000001</v>
      </c>
      <c r="Z195" s="23">
        <v>36.984999999999999</v>
      </c>
      <c r="AA195" s="23">
        <v>1.0149999999999999</v>
      </c>
    </row>
    <row r="196" spans="1:27" x14ac:dyDescent="0.25">
      <c r="A196" s="23" t="s">
        <v>691</v>
      </c>
      <c r="B196" s="23" t="s">
        <v>480</v>
      </c>
      <c r="C196" s="23" t="s">
        <v>692</v>
      </c>
      <c r="D196" s="23">
        <v>32888246</v>
      </c>
      <c r="E196" s="23" t="s">
        <v>693</v>
      </c>
      <c r="F196" s="23">
        <v>0.39</v>
      </c>
      <c r="G196" s="23">
        <v>201</v>
      </c>
      <c r="H196" s="23" t="s">
        <v>182</v>
      </c>
      <c r="I196" s="23" t="s">
        <v>694</v>
      </c>
      <c r="J196" s="23">
        <v>0.4</v>
      </c>
      <c r="K196" s="23">
        <v>11</v>
      </c>
      <c r="L196" s="23" t="s">
        <v>72</v>
      </c>
      <c r="M196" s="23">
        <v>0.19328999999999999</v>
      </c>
      <c r="N196" s="23">
        <v>0.19377</v>
      </c>
      <c r="O196" s="23">
        <v>0.19420999999999999</v>
      </c>
      <c r="P196" s="23">
        <v>4.8660000000000002E-2</v>
      </c>
      <c r="Q196" s="23">
        <v>4.8660000000000002E-2</v>
      </c>
      <c r="R196" s="23">
        <v>4.7200000000000002E-3</v>
      </c>
      <c r="S196" s="23">
        <v>0.11729000000000001</v>
      </c>
      <c r="T196" s="23">
        <v>-5.4400000000000004E-3</v>
      </c>
      <c r="U196" s="23">
        <v>3.5869999999999999E-2</v>
      </c>
      <c r="V196" s="23">
        <v>152.99001000000001</v>
      </c>
      <c r="W196" s="23">
        <v>153</v>
      </c>
      <c r="X196" s="23">
        <v>152.36994999999999</v>
      </c>
      <c r="Y196" s="23">
        <v>1.2718</v>
      </c>
      <c r="Z196" s="23">
        <v>0</v>
      </c>
      <c r="AA196" s="23">
        <v>0.39500000000000002</v>
      </c>
    </row>
    <row r="197" spans="1:27" x14ac:dyDescent="0.25">
      <c r="A197" s="23" t="s">
        <v>695</v>
      </c>
      <c r="B197" s="23" t="s">
        <v>480</v>
      </c>
      <c r="C197" s="23" t="s">
        <v>696</v>
      </c>
      <c r="D197" s="23">
        <v>33486360</v>
      </c>
      <c r="E197" s="23" t="s">
        <v>697</v>
      </c>
      <c r="F197" s="23">
        <v>0.28000000000000003</v>
      </c>
      <c r="G197" s="23">
        <v>13</v>
      </c>
      <c r="H197" s="23" t="s">
        <v>72</v>
      </c>
      <c r="I197" s="23" t="s">
        <v>698</v>
      </c>
      <c r="J197" s="23">
        <v>0.28999999999999998</v>
      </c>
      <c r="K197" s="23">
        <v>15</v>
      </c>
      <c r="L197" s="23" t="s">
        <v>54</v>
      </c>
      <c r="M197" s="23">
        <v>0.19711000000000001</v>
      </c>
      <c r="N197" s="23">
        <v>0.19769999999999999</v>
      </c>
      <c r="O197" s="23">
        <v>0.19828000000000001</v>
      </c>
      <c r="P197" s="23">
        <v>3.6110000000000003E-2</v>
      </c>
      <c r="Q197" s="23">
        <v>3.6110000000000003E-2</v>
      </c>
      <c r="R197" s="23">
        <v>3.63E-3</v>
      </c>
      <c r="S197" s="23">
        <v>9.2240000000000003E-2</v>
      </c>
      <c r="T197" s="23">
        <v>-4.3400000000000001E-3</v>
      </c>
      <c r="U197" s="23">
        <v>2.63E-2</v>
      </c>
      <c r="V197" s="23">
        <v>153.00998999999999</v>
      </c>
      <c r="W197" s="23">
        <v>153.02000000000001</v>
      </c>
      <c r="X197" s="23">
        <v>152.39070000000001</v>
      </c>
      <c r="Y197" s="23">
        <v>1.2725500000000001</v>
      </c>
      <c r="Z197" s="23">
        <v>0</v>
      </c>
      <c r="AA197" s="23">
        <v>0.28499999999999998</v>
      </c>
    </row>
    <row r="198" spans="1:27" x14ac:dyDescent="0.25">
      <c r="A198" s="23" t="s">
        <v>699</v>
      </c>
      <c r="B198" s="23" t="s">
        <v>480</v>
      </c>
      <c r="C198" s="23" t="s">
        <v>700</v>
      </c>
      <c r="D198" s="23">
        <v>33530065</v>
      </c>
      <c r="E198" s="23" t="s">
        <v>701</v>
      </c>
      <c r="F198" s="23">
        <v>42.5</v>
      </c>
      <c r="G198" s="23">
        <v>10</v>
      </c>
      <c r="H198" s="23" t="s">
        <v>182</v>
      </c>
      <c r="I198" s="23" t="s">
        <v>701</v>
      </c>
      <c r="J198" s="23">
        <v>43.1</v>
      </c>
      <c r="K198" s="23">
        <v>15</v>
      </c>
      <c r="L198" s="23" t="s">
        <v>182</v>
      </c>
      <c r="M198" s="23">
        <v>0</v>
      </c>
      <c r="N198" s="23">
        <v>0.19092000000000001</v>
      </c>
      <c r="O198" s="23">
        <v>0.21662000000000001</v>
      </c>
      <c r="P198" s="23">
        <v>-0.95994999999999997</v>
      </c>
      <c r="Q198" s="23">
        <v>-0.95994999999999997</v>
      </c>
      <c r="R198" s="23">
        <v>4.4600000000000004E-3</v>
      </c>
      <c r="S198" s="23">
        <v>0.10340000000000001</v>
      </c>
      <c r="T198" s="23">
        <v>-3.7599999999999999E-3</v>
      </c>
      <c r="U198" s="23">
        <v>-0.58375999999999995</v>
      </c>
      <c r="V198" s="23">
        <v>153.00998999999999</v>
      </c>
      <c r="W198" s="23">
        <v>153.02000000000001</v>
      </c>
      <c r="X198" s="23">
        <v>152.39070000000001</v>
      </c>
      <c r="Y198" s="23">
        <v>1.2725500000000001</v>
      </c>
      <c r="Z198" s="23">
        <v>41.984999999999999</v>
      </c>
      <c r="AA198" s="23">
        <v>0.81499999999999995</v>
      </c>
    </row>
    <row r="199" spans="1:27" x14ac:dyDescent="0.25">
      <c r="A199" s="23" t="s">
        <v>702</v>
      </c>
      <c r="B199" s="23" t="s">
        <v>480</v>
      </c>
      <c r="C199" s="23" t="s">
        <v>582</v>
      </c>
      <c r="D199" s="23">
        <v>33470800</v>
      </c>
      <c r="E199" s="23" t="s">
        <v>703</v>
      </c>
      <c r="F199" s="23">
        <v>47.4</v>
      </c>
      <c r="G199" s="23">
        <v>15</v>
      </c>
      <c r="H199" s="23" t="s">
        <v>182</v>
      </c>
      <c r="I199" s="23" t="s">
        <v>703</v>
      </c>
      <c r="J199" s="23">
        <v>48</v>
      </c>
      <c r="K199" s="23">
        <v>10</v>
      </c>
      <c r="L199" s="23" t="s">
        <v>182</v>
      </c>
      <c r="M199" s="23">
        <v>0</v>
      </c>
      <c r="N199" s="23">
        <v>0.19477</v>
      </c>
      <c r="O199" s="23">
        <v>0.22634000000000001</v>
      </c>
      <c r="P199" s="23">
        <v>-0.97336</v>
      </c>
      <c r="Q199" s="23">
        <v>-0.97336</v>
      </c>
      <c r="R199" s="23">
        <v>3.9399999999999999E-3</v>
      </c>
      <c r="S199" s="23">
        <v>7.7539999999999998E-2</v>
      </c>
      <c r="T199" s="23">
        <v>-2.8500000000000001E-3</v>
      </c>
      <c r="U199" s="23">
        <v>-0.44341999999999998</v>
      </c>
      <c r="V199" s="23">
        <v>153</v>
      </c>
      <c r="W199" s="23">
        <v>153.00998999999999</v>
      </c>
      <c r="X199" s="23">
        <v>152.38063</v>
      </c>
      <c r="Y199" s="23">
        <v>1.2724800000000001</v>
      </c>
      <c r="Z199" s="23">
        <v>46.994999999999997</v>
      </c>
      <c r="AA199" s="23">
        <v>0.70499999999999996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5"/>
  <sheetViews>
    <sheetView tabSelected="1" workbookViewId="0">
      <pane ySplit="1" topLeftCell="A170" activePane="bottomLeft" state="frozen"/>
      <selection pane="bottomLeft" activeCell="F2" sqref="F2:F199"/>
    </sheetView>
  </sheetViews>
  <sheetFormatPr defaultRowHeight="15" x14ac:dyDescent="0.25"/>
  <cols>
    <col min="1" max="1" width="8.28515625" bestFit="1" customWidth="1"/>
    <col min="2" max="2" width="11" bestFit="1" customWidth="1"/>
    <col min="3" max="3" width="10.42578125" bestFit="1" customWidth="1"/>
    <col min="4" max="4" width="16.5703125" style="11" customWidth="1"/>
    <col min="5" max="5" width="11" style="11" bestFit="1" customWidth="1"/>
    <col min="6" max="6" width="12.85546875" customWidth="1"/>
    <col min="7" max="7" width="10.42578125" style="11" bestFit="1" customWidth="1"/>
    <col min="8" max="8" width="10.42578125" style="8" bestFit="1" customWidth="1"/>
    <col min="9" max="9" width="12" bestFit="1" customWidth="1"/>
    <col min="10" max="10" width="11.28515625" style="11" bestFit="1" customWidth="1"/>
    <col min="11" max="11" width="12.7109375" bestFit="1" customWidth="1"/>
    <col min="12" max="12" width="8" style="11" bestFit="1" customWidth="1"/>
    <col min="13" max="13" width="13.5703125" bestFit="1" customWidth="1"/>
    <col min="14" max="14" width="12.42578125" bestFit="1" customWidth="1"/>
    <col min="15" max="15" width="17.42578125" bestFit="1" customWidth="1"/>
    <col min="16" max="16" width="12.7109375" bestFit="1" customWidth="1"/>
    <col min="17" max="18" width="11.7109375" bestFit="1" customWidth="1"/>
    <col min="19" max="22" width="12.7109375" bestFit="1" customWidth="1"/>
  </cols>
  <sheetData>
    <row r="1" spans="1:22" s="20" customFormat="1" ht="24.75" customHeight="1" x14ac:dyDescent="0.25">
      <c r="A1" s="21" t="s">
        <v>449</v>
      </c>
      <c r="B1" s="21" t="s">
        <v>450</v>
      </c>
      <c r="C1" s="21" t="s">
        <v>451</v>
      </c>
      <c r="D1" s="21" t="s">
        <v>471</v>
      </c>
      <c r="E1" s="21" t="s">
        <v>470</v>
      </c>
      <c r="F1" s="21" t="s">
        <v>452</v>
      </c>
      <c r="G1" s="21" t="s">
        <v>457</v>
      </c>
      <c r="H1" s="22" t="s">
        <v>453</v>
      </c>
      <c r="I1" s="21" t="s">
        <v>84</v>
      </c>
      <c r="J1" s="21" t="s">
        <v>458</v>
      </c>
      <c r="K1" s="21" t="s">
        <v>454</v>
      </c>
      <c r="L1" s="21" t="s">
        <v>466</v>
      </c>
      <c r="M1" s="21" t="s">
        <v>468</v>
      </c>
      <c r="N1" s="21" t="s">
        <v>469</v>
      </c>
      <c r="O1" s="21" t="s">
        <v>472</v>
      </c>
      <c r="P1" s="21" t="s">
        <v>473</v>
      </c>
      <c r="Q1" s="21" t="s">
        <v>474</v>
      </c>
      <c r="R1" s="21" t="s">
        <v>475</v>
      </c>
      <c r="S1" s="21" t="s">
        <v>476</v>
      </c>
      <c r="T1" s="21" t="s">
        <v>455</v>
      </c>
      <c r="U1" s="21" t="s">
        <v>456</v>
      </c>
      <c r="V1" s="21" t="s">
        <v>454</v>
      </c>
    </row>
    <row r="2" spans="1:22" x14ac:dyDescent="0.25">
      <c r="A2" t="str">
        <f>MID(raw_data!A2, 13, 1)</f>
        <v>C</v>
      </c>
      <c r="B2">
        <f>0.5*(raw_data!V2 + raw_data!W2)</f>
        <v>225.26499999999999</v>
      </c>
      <c r="C2">
        <f>RIGHT(raw_data!A2,6)/1000</f>
        <v>180</v>
      </c>
      <c r="D2" s="11" t="str">
        <f>A2&amp;C2&amp;" "&amp;LEFT(raw_data!A2,4)</f>
        <v>C180 TSLA</v>
      </c>
      <c r="E2" s="11" t="str">
        <f>IF(A2 = "C", "P", "C")&amp;C2&amp;" "&amp;LEFT(raw_data!A2,4)</f>
        <v>P180 TSLA</v>
      </c>
      <c r="F2">
        <f>B2*EXP(K2*I2)-raw_data!X2</f>
        <v>0</v>
      </c>
      <c r="G2" s="12" t="str">
        <f>20&amp;MID(raw_data!A2,7,2)&amp;"-"&amp;MID(raw_data!A2,9,2)&amp;"-"&amp;MID(raw_data!A2,11,2)</f>
        <v>2017-01-20</v>
      </c>
      <c r="H2" s="8" t="str">
        <f>LEFT(raw_data!B2,10)</f>
        <v>2016-07-19</v>
      </c>
      <c r="I2">
        <f>YEARFRAC(H2, G2,3)</f>
        <v>0.50684931506849318</v>
      </c>
      <c r="J2" s="11">
        <f>raw_data!Y2</f>
        <v>-16.86824</v>
      </c>
      <c r="K2">
        <f>LN(J2/B2+1)/I2</f>
        <v>-0.15356383425740194</v>
      </c>
      <c r="L2" s="11">
        <f>raw_data!N2</f>
        <v>0.46026</v>
      </c>
      <c r="M2">
        <f>INDEX([1]!jget("optbinom", A2, B2, C2, optPremium,L2, I2, calcGreeks, exType, nsteps, discountCurve, divMap, borrowCurve, modelType, adjVol), 2)</f>
        <v>41.806635019230249</v>
      </c>
      <c r="N2">
        <f>0.5*(raw_data!F2+raw_data!J2)</f>
        <v>47.825000000000003</v>
      </c>
      <c r="O2">
        <f>VLOOKUP(D2,$E$2:$N$199, 9, FALSE)</f>
        <v>13.964916977905096</v>
      </c>
      <c r="P2" s="18">
        <f>IF(LEFT(D2,1)="C", M2-O2,O2-M2)</f>
        <v>27.841718041325151</v>
      </c>
      <c r="Q2">
        <f>VLOOKUP(D2,$E$2:$N$199, 10, FALSE)</f>
        <v>13.95</v>
      </c>
      <c r="R2" s="18">
        <f>IF(LEFT(D2,1)="C", N2-Q2,Q2-N2)</f>
        <v>33.875</v>
      </c>
      <c r="S2">
        <f>B2-C2*EXP(-0.005*I2)</f>
        <v>45.720586855017814</v>
      </c>
      <c r="T2" s="19">
        <f>LN((P2/EXP(-0.005*I2)+C2)/(B2))/I2</f>
        <v>-0.15815512482866295</v>
      </c>
      <c r="U2" s="19">
        <f>LN((R2/EXP(-0.005*I2)+C2)/(B2))/I2</f>
        <v>-0.10157641220236208</v>
      </c>
      <c r="V2" s="19">
        <v>-0.15356383425740194</v>
      </c>
    </row>
    <row r="3" spans="1:22" x14ac:dyDescent="0.25">
      <c r="A3" s="11" t="str">
        <f>MID(raw_data!A3, 13, 1)</f>
        <v>C</v>
      </c>
      <c r="B3" s="11">
        <f>0.5*(raw_data!V3 + raw_data!W3)</f>
        <v>225.26499999999999</v>
      </c>
      <c r="C3" s="23">
        <f>RIGHT(raw_data!A3,6)/1000</f>
        <v>185</v>
      </c>
      <c r="D3" s="23" t="str">
        <f>A3&amp;C3&amp;" "&amp;LEFT(raw_data!A3,4)</f>
        <v>C185 TSLA</v>
      </c>
      <c r="E3" s="23" t="str">
        <f>IF(A3 = "C", "P", "C")&amp;C3&amp;" "&amp;LEFT(raw_data!A3,4)</f>
        <v>P185 TSLA</v>
      </c>
      <c r="F3" s="28">
        <f>B3*EXP(K3*I3)-raw_data!X3</f>
        <v>0</v>
      </c>
      <c r="G3" s="26" t="str">
        <f>20&amp;MID(raw_data!A3,7,2)&amp;"-"&amp;MID(raw_data!A3,9,2)&amp;"-"&amp;MID(raw_data!A3,11,2)</f>
        <v>2017-01-20</v>
      </c>
      <c r="H3" s="8" t="str">
        <f>LEFT(raw_data!B3,10)</f>
        <v>2016-07-19</v>
      </c>
      <c r="I3" s="11">
        <f>YEARFRAC(H3, G3,3)</f>
        <v>0.50684931506849318</v>
      </c>
      <c r="J3" s="11">
        <f>raw_data!Y3</f>
        <v>-16.86824</v>
      </c>
      <c r="K3" s="11">
        <f>LN(J3/B3+1)/I3</f>
        <v>-0.15356383425740194</v>
      </c>
      <c r="L3" s="11">
        <f>raw_data!N3</f>
        <v>0.45077</v>
      </c>
      <c r="M3" s="11">
        <f>INDEX([1]!jget("optbinom", A3, B3, C3, optPremium,L3, I3, calcGreeks, exType, nsteps, discountCurve, divMap, borrowCurve, modelType, adjVol), 2)</f>
        <v>38.356894559771511</v>
      </c>
      <c r="N3" s="11">
        <f>0.5*(raw_data!F3+raw_data!J3)</f>
        <v>43.774999999999999</v>
      </c>
      <c r="O3" s="28">
        <f t="shared" ref="O3:O66" si="0">VLOOKUP(D3,$E$2:$N$199, 9, FALSE)</f>
        <v>15.518152943279658</v>
      </c>
      <c r="P3" s="18">
        <f>IF(LEFT(D3,1)="C", M3-O3,O3-M3)</f>
        <v>22.838741616491852</v>
      </c>
      <c r="Q3" s="28">
        <f t="shared" ref="Q3:Q66" si="1">VLOOKUP(D3,$E$2:$N$199, 10, FALSE)</f>
        <v>15.5</v>
      </c>
      <c r="R3" s="18">
        <f>IF(LEFT(D3,1)="C", N3-Q3,Q3-N3)</f>
        <v>28.274999999999999</v>
      </c>
      <c r="S3" s="11">
        <f t="shared" ref="S3:S66" si="2">B3-C3*EXP(-0.005*I3)</f>
        <v>40.733242045434963</v>
      </c>
      <c r="T3" s="19">
        <f>LN((P3/EXP(-0.005*I3)+C3)/(B3))/I3</f>
        <v>-0.15830384218308544</v>
      </c>
      <c r="U3" s="19">
        <f>LN((R3/EXP(-0.005*I3)+C3)/(B3))/I3</f>
        <v>-0.10724829744486797</v>
      </c>
      <c r="V3" s="19">
        <v>-0.15356383425740194</v>
      </c>
    </row>
    <row r="4" spans="1:22" x14ac:dyDescent="0.25">
      <c r="A4" s="11" t="str">
        <f>MID(raw_data!A4, 13, 1)</f>
        <v>C</v>
      </c>
      <c r="B4" s="11">
        <f>0.5*(raw_data!V4 + raw_data!W4)</f>
        <v>225.26499999999999</v>
      </c>
      <c r="C4" s="23">
        <f>RIGHT(raw_data!A4,6)/1000</f>
        <v>190</v>
      </c>
      <c r="D4" s="23" t="str">
        <f>A4&amp;C4&amp;" "&amp;LEFT(raw_data!A4,4)</f>
        <v>C190 TSLA</v>
      </c>
      <c r="E4" s="23" t="str">
        <f>IF(A4 = "C", "P", "C")&amp;C4&amp;" "&amp;LEFT(raw_data!A4,4)</f>
        <v>P190 TSLA</v>
      </c>
      <c r="F4" s="28">
        <f>B4*EXP(K4*I4)-raw_data!X4</f>
        <v>0</v>
      </c>
      <c r="G4" s="26" t="str">
        <f>20&amp;MID(raw_data!A4,7,2)&amp;"-"&amp;MID(raw_data!A4,9,2)&amp;"-"&amp;MID(raw_data!A4,11,2)</f>
        <v>2017-01-20</v>
      </c>
      <c r="H4" s="8" t="str">
        <f>LEFT(raw_data!B4,10)</f>
        <v>2016-07-19</v>
      </c>
      <c r="I4" s="11">
        <f>YEARFRAC(H4, G4,3)</f>
        <v>0.50684931506849318</v>
      </c>
      <c r="J4" s="11">
        <f>raw_data!Y4</f>
        <v>-16.86824</v>
      </c>
      <c r="K4" s="11">
        <f>LN(J4/B4+1)/I4</f>
        <v>-0.15356383425740194</v>
      </c>
      <c r="L4" s="11">
        <f>raw_data!N4</f>
        <v>0.44745000000000001</v>
      </c>
      <c r="M4" s="11">
        <f>INDEX([1]!jget("optbinom", A4, B4, C4, optPremium,L4, I4, calcGreeks, exType, nsteps, discountCurve, divMap, borrowCurve, modelType, adjVol), 2)</f>
        <v>35.355921974593635</v>
      </c>
      <c r="N4" s="11">
        <f>0.5*(raw_data!F4+raw_data!J4)</f>
        <v>40.15</v>
      </c>
      <c r="O4" s="28">
        <f t="shared" si="0"/>
        <v>17.291470007853423</v>
      </c>
      <c r="P4" s="18">
        <f>IF(LEFT(D4,1)="C", M4-O4,O4-M4)</f>
        <v>18.064451966740211</v>
      </c>
      <c r="Q4" s="28">
        <f t="shared" si="1"/>
        <v>17.25</v>
      </c>
      <c r="R4" s="18">
        <f>IF(LEFT(D4,1)="C", N4-Q4,Q4-N4)</f>
        <v>22.9</v>
      </c>
      <c r="S4" s="11">
        <f t="shared" si="2"/>
        <v>35.745897235852141</v>
      </c>
      <c r="T4" s="19">
        <f>LN((P4/EXP(-0.005*I4)+C4)/(B4))/I4</f>
        <v>-0.15627782458099312</v>
      </c>
      <c r="U4" s="19">
        <f>LN((R4/EXP(-0.005*I4)+C4)/(B4))/I4</f>
        <v>-0.11084560182384777</v>
      </c>
      <c r="V4" s="19">
        <v>-0.15356383425740194</v>
      </c>
    </row>
    <row r="5" spans="1:22" x14ac:dyDescent="0.25">
      <c r="A5" s="11" t="str">
        <f>MID(raw_data!A5, 13, 1)</f>
        <v>C</v>
      </c>
      <c r="B5" s="11">
        <f>0.5*(raw_data!V5 + raw_data!W5)</f>
        <v>225.26499999999999</v>
      </c>
      <c r="C5" s="23">
        <f>RIGHT(raw_data!A5,6)/1000</f>
        <v>195</v>
      </c>
      <c r="D5" s="23" t="str">
        <f>A5&amp;C5&amp;" "&amp;LEFT(raw_data!A5,4)</f>
        <v>C195 TSLA</v>
      </c>
      <c r="E5" s="23" t="str">
        <f>IF(A5 = "C", "P", "C")&amp;C5&amp;" "&amp;LEFT(raw_data!A5,4)</f>
        <v>P195 TSLA</v>
      </c>
      <c r="F5" s="28">
        <f>B5*EXP(K5*I5)-raw_data!X5</f>
        <v>0</v>
      </c>
      <c r="G5" s="26" t="str">
        <f>20&amp;MID(raw_data!A5,7,2)&amp;"-"&amp;MID(raw_data!A5,9,2)&amp;"-"&amp;MID(raw_data!A5,11,2)</f>
        <v>2017-01-20</v>
      </c>
      <c r="H5" s="8" t="str">
        <f>LEFT(raw_data!B5,10)</f>
        <v>2016-07-19</v>
      </c>
      <c r="I5" s="11">
        <f>YEARFRAC(H5, G5,3)</f>
        <v>0.50684931506849318</v>
      </c>
      <c r="J5" s="11">
        <f>raw_data!Y5</f>
        <v>-16.86824</v>
      </c>
      <c r="K5" s="11">
        <f>LN(J5/B5+1)/I5</f>
        <v>-0.15356383425740194</v>
      </c>
      <c r="L5" s="11">
        <f>raw_data!N5</f>
        <v>0.44058999999999998</v>
      </c>
      <c r="M5" s="11">
        <f>INDEX([1]!jget("optbinom", A5, B5, C5, optPremium,L5, I5, calcGreeks, exType, nsteps, discountCurve, divMap, borrowCurve, modelType, adjVol), 2)</f>
        <v>32.309893873686832</v>
      </c>
      <c r="N5" s="11">
        <f>0.5*(raw_data!F5+raw_data!J5)</f>
        <v>36.575000000000003</v>
      </c>
      <c r="O5" s="28">
        <f t="shared" si="0"/>
        <v>19.320076307773995</v>
      </c>
      <c r="P5" s="18">
        <f>IF(LEFT(D5,1)="C", M5-O5,O5-M5)</f>
        <v>12.989817565912837</v>
      </c>
      <c r="Q5" s="28">
        <f t="shared" si="1"/>
        <v>19.274999999999999</v>
      </c>
      <c r="R5" s="18">
        <f>IF(LEFT(D5,1)="C", N5-Q5,Q5-N5)</f>
        <v>17.300000000000004</v>
      </c>
      <c r="S5" s="11">
        <f t="shared" si="2"/>
        <v>30.75855242626929</v>
      </c>
      <c r="T5" s="19">
        <f>LN((P5/EXP(-0.005*I5)+C5)/(B5))/I5</f>
        <v>-0.1571076409133787</v>
      </c>
      <c r="U5" s="19">
        <f>LN((R5/EXP(-0.005*I5)+C5)/(B5))/I5</f>
        <v>-0.1165442353541578</v>
      </c>
      <c r="V5" s="19">
        <v>-0.15356383425740194</v>
      </c>
    </row>
    <row r="6" spans="1:22" x14ac:dyDescent="0.25">
      <c r="A6" s="11" t="str">
        <f>MID(raw_data!A6, 13, 1)</f>
        <v>C</v>
      </c>
      <c r="B6" s="11">
        <f>0.5*(raw_data!V6 + raw_data!W6)</f>
        <v>225.26499999999999</v>
      </c>
      <c r="C6" s="23">
        <f>RIGHT(raw_data!A6,6)/1000</f>
        <v>200</v>
      </c>
      <c r="D6" s="23" t="str">
        <f>A6&amp;C6&amp;" "&amp;LEFT(raw_data!A6,4)</f>
        <v>C200 TSLA</v>
      </c>
      <c r="E6" s="23" t="str">
        <f>IF(A6 = "C", "P", "C")&amp;C6&amp;" "&amp;LEFT(raw_data!A6,4)</f>
        <v>P200 TSLA</v>
      </c>
      <c r="F6" s="28">
        <f>B6*EXP(K6*I6)-raw_data!X6</f>
        <v>0</v>
      </c>
      <c r="G6" s="26" t="str">
        <f>20&amp;MID(raw_data!A6,7,2)&amp;"-"&amp;MID(raw_data!A6,9,2)&amp;"-"&amp;MID(raw_data!A6,11,2)</f>
        <v>2017-01-20</v>
      </c>
      <c r="H6" s="8" t="str">
        <f>LEFT(raw_data!B6,10)</f>
        <v>2016-07-19</v>
      </c>
      <c r="I6" s="11">
        <f>YEARFRAC(H6, G6,3)</f>
        <v>0.50684931506849318</v>
      </c>
      <c r="J6" s="11">
        <f>raw_data!Y6</f>
        <v>-16.86824</v>
      </c>
      <c r="K6" s="11">
        <f>LN(J6/B6+1)/I6</f>
        <v>-0.15356383425740194</v>
      </c>
      <c r="L6" s="11">
        <f>raw_data!N6</f>
        <v>0.43592999999999998</v>
      </c>
      <c r="M6" s="11">
        <f>INDEX([1]!jget("optbinom", A6, B6, C6, optPremium,L6, I6, calcGreeks, exType, nsteps, discountCurve, divMap, borrowCurve, modelType, adjVol), 2)</f>
        <v>29.528315102219295</v>
      </c>
      <c r="N6" s="11">
        <f>0.5*(raw_data!F6+raw_data!J6)</f>
        <v>33.299999999999997</v>
      </c>
      <c r="O6" s="28">
        <f t="shared" si="0"/>
        <v>21.54910727339719</v>
      </c>
      <c r="P6" s="18">
        <f>IF(LEFT(D6,1)="C", M6-O6,O6-M6)</f>
        <v>7.9792078288221049</v>
      </c>
      <c r="Q6" s="28">
        <f t="shared" si="1"/>
        <v>21.5</v>
      </c>
      <c r="R6" s="18">
        <f>IF(LEFT(D6,1)="C", N6-Q6,Q6-N6)</f>
        <v>11.799999999999997</v>
      </c>
      <c r="S6" s="11">
        <f t="shared" si="2"/>
        <v>25.771207616686468</v>
      </c>
      <c r="T6" s="19">
        <f>LN((P6/EXP(-0.005*I6)+C6)/(B6))/I6</f>
        <v>-0.15732886728878467</v>
      </c>
      <c r="U6" s="19">
        <f>LN((R6/EXP(-0.005*I6)+C6)/(B6))/I6</f>
        <v>-0.12132539704876004</v>
      </c>
      <c r="V6" s="19">
        <v>-0.15356383425740194</v>
      </c>
    </row>
    <row r="7" spans="1:22" x14ac:dyDescent="0.25">
      <c r="A7" s="11" t="str">
        <f>MID(raw_data!A7, 13, 1)</f>
        <v>C</v>
      </c>
      <c r="B7" s="11">
        <f>0.5*(raw_data!V7 + raw_data!W7)</f>
        <v>225.20999999999998</v>
      </c>
      <c r="C7" s="23">
        <f>RIGHT(raw_data!A7,6)/1000</f>
        <v>210</v>
      </c>
      <c r="D7" s="23" t="str">
        <f>A7&amp;C7&amp;" "&amp;LEFT(raw_data!A7,4)</f>
        <v>C210 TSLA</v>
      </c>
      <c r="E7" s="23" t="str">
        <f>IF(A7 = "C", "P", "C")&amp;C7&amp;" "&amp;LEFT(raw_data!A7,4)</f>
        <v>P210 TSLA</v>
      </c>
      <c r="F7" s="28">
        <f>B7*EXP(K7*I7)-raw_data!X7</f>
        <v>-1.0000000031595846E-5</v>
      </c>
      <c r="G7" s="26" t="str">
        <f>20&amp;MID(raw_data!A7,7,2)&amp;"-"&amp;MID(raw_data!A7,9,2)&amp;"-"&amp;MID(raw_data!A7,11,2)</f>
        <v>2017-01-20</v>
      </c>
      <c r="H7" s="8" t="str">
        <f>LEFT(raw_data!B7,10)</f>
        <v>2016-07-19</v>
      </c>
      <c r="I7" s="11">
        <f>YEARFRAC(H7, G7,3)</f>
        <v>0.50684931506849318</v>
      </c>
      <c r="J7" s="11">
        <f>raw_data!Y7</f>
        <v>-16.789020000000001</v>
      </c>
      <c r="K7" s="11">
        <f>LN(J7/B7+1)/I7</f>
        <v>-0.15285277369936823</v>
      </c>
      <c r="L7" s="11">
        <f>raw_data!N7</f>
        <v>0.42854999999999999</v>
      </c>
      <c r="M7" s="11">
        <f>INDEX([1]!jget("optbinom", A7, B7, C7, optPremium,L7, I7, calcGreeks, exType, nsteps, discountCurve, divMap, borrowCurve, modelType, adjVol), 2)</f>
        <v>24.489848401794436</v>
      </c>
      <c r="N7" s="11">
        <f>0.5*(raw_data!F7+raw_data!J7)</f>
        <v>27.424999999999997</v>
      </c>
      <c r="O7" s="28">
        <f t="shared" si="0"/>
        <v>26.219913664350432</v>
      </c>
      <c r="P7" s="18">
        <f>IF(LEFT(D7,1)="C", M7-O7,O7-M7)</f>
        <v>-1.7300652625559962</v>
      </c>
      <c r="Q7" s="28">
        <f t="shared" si="1"/>
        <v>26.200000000000003</v>
      </c>
      <c r="R7" s="18">
        <f>IF(LEFT(D7,1)="C", N7-Q7,Q7-N7)</f>
        <v>1.2249999999999943</v>
      </c>
      <c r="S7" s="11">
        <f>B7-C7*EXP(-0.005*I7)</f>
        <v>15.741517997520788</v>
      </c>
      <c r="T7" s="19">
        <f>LN((P7/EXP(-0.005*I7)+C7)/(B7))/I7</f>
        <v>-0.15432471729880887</v>
      </c>
      <c r="U7" s="19">
        <f>LN((R7/EXP(-0.005*I7)+C7)/(B7))/I7</f>
        <v>-0.12645704829303239</v>
      </c>
      <c r="V7" s="19">
        <v>-0.15285277369936823</v>
      </c>
    </row>
    <row r="8" spans="1:22" x14ac:dyDescent="0.25">
      <c r="A8" s="11" t="str">
        <f>MID(raw_data!A8, 13, 1)</f>
        <v>C</v>
      </c>
      <c r="B8" s="11">
        <f>0.5*(raw_data!V8 + raw_data!W8)</f>
        <v>225.22499499999998</v>
      </c>
      <c r="C8" s="23">
        <f>RIGHT(raw_data!A8,6)/1000</f>
        <v>220</v>
      </c>
      <c r="D8" s="23" t="str">
        <f>A8&amp;C8&amp;" "&amp;LEFT(raw_data!A8,4)</f>
        <v>C220 TSLA</v>
      </c>
      <c r="E8" s="23" t="str">
        <f>IF(A8 = "C", "P", "C")&amp;C8&amp;" "&amp;LEFT(raw_data!A8,4)</f>
        <v>P220 TSLA</v>
      </c>
      <c r="F8" s="28">
        <f>B8*EXP(K8*I8)-raw_data!X8</f>
        <v>-5.000000015797923E-6</v>
      </c>
      <c r="G8" s="26" t="str">
        <f>20&amp;MID(raw_data!A8,7,2)&amp;"-"&amp;MID(raw_data!A8,9,2)&amp;"-"&amp;MID(raw_data!A8,11,2)</f>
        <v>2017-01-20</v>
      </c>
      <c r="H8" s="8" t="str">
        <f>LEFT(raw_data!B8,10)</f>
        <v>2016-07-19</v>
      </c>
      <c r="I8" s="11">
        <f>YEARFRAC(H8, G8,3)</f>
        <v>0.50684931506849318</v>
      </c>
      <c r="J8" s="11">
        <f>raw_data!Y8</f>
        <v>-16.86523</v>
      </c>
      <c r="K8" s="11">
        <f>LN(J8/B8+1)/I8</f>
        <v>-0.15356369832766337</v>
      </c>
      <c r="L8" s="11">
        <f>raw_data!N8</f>
        <v>0.42108000000000001</v>
      </c>
      <c r="M8" s="11">
        <f>INDEX([1]!jget("optbinom", A8, B8, C8, optPremium,L8, I8, calcGreeks, exType, nsteps, discountCurve, divMap, borrowCurve, modelType, adjVol), 2)</f>
        <v>20.075946011582062</v>
      </c>
      <c r="N8" s="11">
        <f>0.5*(raw_data!F8+raw_data!J8)</f>
        <v>22.299999999999997</v>
      </c>
      <c r="O8" s="28">
        <f t="shared" si="0"/>
        <v>32.0947769103187</v>
      </c>
      <c r="P8" s="18">
        <f>IF(LEFT(D8,1)="C", M8-O8,O8-M8)</f>
        <v>-12.018830898736638</v>
      </c>
      <c r="Q8" s="28">
        <f t="shared" si="1"/>
        <v>32.075000000000003</v>
      </c>
      <c r="R8" s="18">
        <f>IF(LEFT(D8,1)="C", N8-Q8,Q8-N8)</f>
        <v>-9.7750000000000057</v>
      </c>
      <c r="S8" s="11">
        <f t="shared" si="2"/>
        <v>5.7818233783550852</v>
      </c>
      <c r="T8" s="19">
        <f>LN((P8/EXP(-0.005*I8)+C8)/(B8))/I8</f>
        <v>-0.15744123792269177</v>
      </c>
      <c r="U8" s="19">
        <f>LN((R8/EXP(-0.005*I8)+C8)/(B8))/I8</f>
        <v>-0.13621304371409806</v>
      </c>
      <c r="V8" s="19">
        <v>-0.15356369832766337</v>
      </c>
    </row>
    <row r="9" spans="1:22" x14ac:dyDescent="0.25">
      <c r="A9" s="11" t="str">
        <f>MID(raw_data!A9, 13, 1)</f>
        <v>C</v>
      </c>
      <c r="B9" s="11">
        <f>0.5*(raw_data!V9 + raw_data!W9)</f>
        <v>225.22499499999998</v>
      </c>
      <c r="C9" s="23">
        <f>RIGHT(raw_data!A9,6)/1000</f>
        <v>230</v>
      </c>
      <c r="D9" s="23" t="str">
        <f>A9&amp;C9&amp;" "&amp;LEFT(raw_data!A9,4)</f>
        <v>C230 TSLA</v>
      </c>
      <c r="E9" s="23" t="str">
        <f>IF(A9 = "C", "P", "C")&amp;C9&amp;" "&amp;LEFT(raw_data!A9,4)</f>
        <v>P230 TSLA</v>
      </c>
      <c r="F9" s="28">
        <f>B9*EXP(K9*I9)-raw_data!X9</f>
        <v>-5.000000015797923E-6</v>
      </c>
      <c r="G9" s="26" t="str">
        <f>20&amp;MID(raw_data!A9,7,2)&amp;"-"&amp;MID(raw_data!A9,9,2)&amp;"-"&amp;MID(raw_data!A9,11,2)</f>
        <v>2017-01-20</v>
      </c>
      <c r="H9" s="8" t="str">
        <f>LEFT(raw_data!B9,10)</f>
        <v>2016-07-19</v>
      </c>
      <c r="I9" s="11">
        <f>YEARFRAC(H9, G9,3)</f>
        <v>0.50684931506849318</v>
      </c>
      <c r="J9" s="11">
        <f>raw_data!Y9</f>
        <v>-16.86523</v>
      </c>
      <c r="K9" s="11">
        <f>LN(J9/B9+1)/I9</f>
        <v>-0.15356369832766337</v>
      </c>
      <c r="L9" s="11">
        <f>raw_data!N9</f>
        <v>0.41892000000000001</v>
      </c>
      <c r="M9" s="11">
        <f>INDEX([1]!jget("optbinom", A9, B9, C9, optPremium,L9, I9, calcGreeks, exType, nsteps, discountCurve, divMap, borrowCurve, modelType, adjVol), 2)</f>
        <v>16.533955867121328</v>
      </c>
      <c r="N9" s="11">
        <f>0.5*(raw_data!F9+raw_data!J9)</f>
        <v>18.225000000000001</v>
      </c>
      <c r="O9" s="28">
        <f t="shared" si="0"/>
        <v>37.6670683842122</v>
      </c>
      <c r="P9" s="18">
        <f>IF(LEFT(D9,1)="C", M9-O9,O9-M9)</f>
        <v>-21.133112517090872</v>
      </c>
      <c r="Q9" s="28">
        <f t="shared" si="1"/>
        <v>37.650000000000006</v>
      </c>
      <c r="R9" s="18">
        <f>IF(LEFT(D9,1)="C", N9-Q9,Q9-N9)</f>
        <v>-19.425000000000004</v>
      </c>
      <c r="S9" s="11">
        <f t="shared" si="2"/>
        <v>-4.1928662408105879</v>
      </c>
      <c r="T9" s="19">
        <f>LN((P9/EXP(-0.005*I9)+C9)/(B9))/I9</f>
        <v>-0.14927416051957185</v>
      </c>
      <c r="U9" s="19">
        <f>LN((R9/EXP(-0.005*I9)+C9)/(B9))/I9</f>
        <v>-0.13316008467869772</v>
      </c>
      <c r="V9" s="19">
        <v>-0.15356369832766337</v>
      </c>
    </row>
    <row r="10" spans="1:22" x14ac:dyDescent="0.25">
      <c r="A10" s="11" t="str">
        <f>MID(raw_data!A10, 13, 1)</f>
        <v>C</v>
      </c>
      <c r="B10" s="11">
        <f>0.5*(raw_data!V10 + raw_data!W10)</f>
        <v>225.20999999999998</v>
      </c>
      <c r="C10" s="23">
        <f>RIGHT(raw_data!A10,6)/1000</f>
        <v>240</v>
      </c>
      <c r="D10" s="23" t="str">
        <f>A10&amp;C10&amp;" "&amp;LEFT(raw_data!A10,4)</f>
        <v>C240 TSLA</v>
      </c>
      <c r="E10" s="23" t="str">
        <f>IF(A10 = "C", "P", "C")&amp;C10&amp;" "&amp;LEFT(raw_data!A10,4)</f>
        <v>P240 TSLA</v>
      </c>
      <c r="F10" s="28">
        <f>B10*EXP(K10*I10)-raw_data!X10</f>
        <v>-1.0000000031595846E-5</v>
      </c>
      <c r="G10" s="26" t="str">
        <f>20&amp;MID(raw_data!A10,7,2)&amp;"-"&amp;MID(raw_data!A10,9,2)&amp;"-"&amp;MID(raw_data!A10,11,2)</f>
        <v>2017-01-20</v>
      </c>
      <c r="H10" s="8" t="str">
        <f>LEFT(raw_data!B10,10)</f>
        <v>2016-07-19</v>
      </c>
      <c r="I10" s="11">
        <f>YEARFRAC(H10, G10,3)</f>
        <v>0.50684931506849318</v>
      </c>
      <c r="J10" s="11">
        <f>raw_data!Y10</f>
        <v>-16.789020000000001</v>
      </c>
      <c r="K10" s="11">
        <f>LN(J10/B10+1)/I10</f>
        <v>-0.15285277369936823</v>
      </c>
      <c r="L10" s="11">
        <f>raw_data!N10</f>
        <v>0.40838999999999998</v>
      </c>
      <c r="M10" s="11">
        <f>INDEX([1]!jget("optbinom", A10, B10, C10, optPremium,L10, I10, calcGreeks, exType, nsteps, discountCurve, divMap, borrowCurve, modelType, adjVol), 2)</f>
        <v>13.039895755676246</v>
      </c>
      <c r="N10" s="11">
        <f>0.5*(raw_data!F10+raw_data!J10)</f>
        <v>14.324999999999999</v>
      </c>
      <c r="O10" s="28">
        <f t="shared" si="0"/>
        <v>44.08891826853894</v>
      </c>
      <c r="P10" s="18">
        <f>IF(LEFT(D10,1)="C", M10-O10,O10-M10)</f>
        <v>-31.049022512862692</v>
      </c>
      <c r="Q10" s="28">
        <f t="shared" si="1"/>
        <v>44.075000000000003</v>
      </c>
      <c r="R10" s="18">
        <f>IF(LEFT(D10,1)="C", N10-Q10,Q10-N10)</f>
        <v>-29.750000000000004</v>
      </c>
      <c r="S10" s="11">
        <f t="shared" si="2"/>
        <v>-14.18255085997626</v>
      </c>
      <c r="T10" s="19">
        <f>LN((P10/EXP(-0.005*I10)+C10)/(B10))/I10</f>
        <v>-0.14858608959626246</v>
      </c>
      <c r="U10" s="19">
        <f>LN((R10/EXP(-0.005*I10)+C10)/(B10))/I10</f>
        <v>-0.13632278855310226</v>
      </c>
      <c r="V10" s="19">
        <v>-0.15285277369936823</v>
      </c>
    </row>
    <row r="11" spans="1:22" x14ac:dyDescent="0.25">
      <c r="A11" s="11" t="str">
        <f>MID(raw_data!A11, 13, 1)</f>
        <v>C</v>
      </c>
      <c r="B11" s="11">
        <f>0.5*(raw_data!V11 + raw_data!W11)</f>
        <v>225.17000000000002</v>
      </c>
      <c r="C11" s="23">
        <f>RIGHT(raw_data!A11,6)/1000</f>
        <v>250</v>
      </c>
      <c r="D11" s="23" t="str">
        <f>A11&amp;C11&amp;" "&amp;LEFT(raw_data!A11,4)</f>
        <v>C250 TSLA</v>
      </c>
      <c r="E11" s="23" t="str">
        <f>IF(A11 = "C", "P", "C")&amp;C11&amp;" "&amp;LEFT(raw_data!A11,4)</f>
        <v>P250 TSLA</v>
      </c>
      <c r="F11" s="28">
        <f>B11*EXP(K11*I11)-raw_data!X11</f>
        <v>0</v>
      </c>
      <c r="G11" s="26" t="str">
        <f>20&amp;MID(raw_data!A11,7,2)&amp;"-"&amp;MID(raw_data!A11,9,2)&amp;"-"&amp;MID(raw_data!A11,11,2)</f>
        <v>2017-01-20</v>
      </c>
      <c r="H11" s="8" t="str">
        <f>LEFT(raw_data!B11,10)</f>
        <v>2016-07-19</v>
      </c>
      <c r="I11" s="11">
        <f>YEARFRAC(H11, G11,3)</f>
        <v>0.50684931506849318</v>
      </c>
      <c r="J11" s="11">
        <f>raw_data!Y11</f>
        <v>-16.71292</v>
      </c>
      <c r="K11" s="11">
        <f>LN(J11/B11+1)/I11</f>
        <v>-0.15216061549087082</v>
      </c>
      <c r="L11" s="11">
        <f>raw_data!N11</f>
        <v>0.40048</v>
      </c>
      <c r="M11" s="11">
        <f>INDEX([1]!jget("optbinom", A11, B11, C11, optPremium,L11, I11, calcGreeks, exType, nsteps, discountCurve, divMap, borrowCurve, modelType, adjVol), 2)</f>
        <v>10.20387222955741</v>
      </c>
      <c r="N11" s="11">
        <f>0.5*(raw_data!F11+raw_data!J11)</f>
        <v>11.175000000000001</v>
      </c>
      <c r="O11" s="28">
        <f t="shared" si="0"/>
        <v>51.660840729421409</v>
      </c>
      <c r="P11" s="18">
        <f>IF(LEFT(D11,1)="C", M11-O11,O11-M11)</f>
        <v>-41.456968499863997</v>
      </c>
      <c r="Q11" s="28">
        <f t="shared" si="1"/>
        <v>51.650000000000006</v>
      </c>
      <c r="R11" s="18">
        <f>IF(LEFT(D11,1)="C", N11-Q11,Q11-N11)</f>
        <v>-40.475000000000009</v>
      </c>
      <c r="S11" s="11">
        <f>B11-C11*EXP(-0.005*I11)</f>
        <v>-24.197240479141897</v>
      </c>
      <c r="T11" s="19">
        <f>LN((P11/EXP(-0.005*I11)+C11)/(B11))/I11</f>
        <v>-0.15234276083146697</v>
      </c>
      <c r="U11" s="19">
        <f>LN((R11/EXP(-0.005*I11)+C11)/(B11))/I11</f>
        <v>-0.14304626746987781</v>
      </c>
      <c r="V11" s="19">
        <v>-0.15216061549087082</v>
      </c>
    </row>
    <row r="12" spans="1:22" x14ac:dyDescent="0.25">
      <c r="A12" s="11" t="str">
        <f>MID(raw_data!A12, 13, 1)</f>
        <v>C</v>
      </c>
      <c r="B12" s="11">
        <f>0.5*(raw_data!V12 + raw_data!W12)</f>
        <v>225.22499499999998</v>
      </c>
      <c r="C12" s="23">
        <f>RIGHT(raw_data!A12,6)/1000</f>
        <v>260</v>
      </c>
      <c r="D12" s="23" t="str">
        <f>A12&amp;C12&amp;" "&amp;LEFT(raw_data!A12,4)</f>
        <v>C260 TSLA</v>
      </c>
      <c r="E12" s="23" t="str">
        <f>IF(A12 = "C", "P", "C")&amp;C12&amp;" "&amp;LEFT(raw_data!A12,4)</f>
        <v>P260 TSLA</v>
      </c>
      <c r="F12" s="28">
        <f>B12*EXP(K12*I12)-raw_data!X12</f>
        <v>-5.000000015797923E-6</v>
      </c>
      <c r="G12" s="26" t="str">
        <f>20&amp;MID(raw_data!A12,7,2)&amp;"-"&amp;MID(raw_data!A12,9,2)&amp;"-"&amp;MID(raw_data!A12,11,2)</f>
        <v>2017-01-20</v>
      </c>
      <c r="H12" s="8" t="str">
        <f>LEFT(raw_data!B12,10)</f>
        <v>2016-07-19</v>
      </c>
      <c r="I12" s="11">
        <f>YEARFRAC(H12, G12,3)</f>
        <v>0.50684931506849318</v>
      </c>
      <c r="J12" s="11">
        <f>raw_data!Y12</f>
        <v>-16.86523</v>
      </c>
      <c r="K12" s="11">
        <f>LN(J12/B12+1)/I12</f>
        <v>-0.15356369832766337</v>
      </c>
      <c r="L12" s="11">
        <f>raw_data!N12</f>
        <v>0.39712999999999998</v>
      </c>
      <c r="M12" s="11">
        <f>INDEX([1]!jget("optbinom", A12, B12, C12, optPremium,L12, I12, calcGreeks, exType, nsteps, discountCurve, divMap, borrowCurve, modelType, adjVol), 2)</f>
        <v>8.0815239026344994</v>
      </c>
      <c r="N12" s="11">
        <f>0.5*(raw_data!F12+raw_data!J12)</f>
        <v>8.7750000000000004</v>
      </c>
      <c r="O12" s="28">
        <f t="shared" si="0"/>
        <v>59.507206846774025</v>
      </c>
      <c r="P12" s="18">
        <f>IF(LEFT(D12,1)="C", M12-O12,O12-M12)</f>
        <v>-51.425682944139524</v>
      </c>
      <c r="Q12" s="28">
        <f t="shared" si="1"/>
        <v>59.5</v>
      </c>
      <c r="R12" s="18">
        <f>IF(LEFT(D12,1)="C", N12-Q12,Q12-N12)</f>
        <v>-50.725000000000001</v>
      </c>
      <c r="S12" s="11">
        <f t="shared" si="2"/>
        <v>-34.116935098307636</v>
      </c>
      <c r="T12" s="19">
        <f>LN((P12/EXP(-0.005*I12)+C12)/(B12))/I12</f>
        <v>-0.15276787550058321</v>
      </c>
      <c r="U12" s="19">
        <f>LN((R12/EXP(-0.005*I12)+C12)/(B12))/I12</f>
        <v>-0.14613008580760123</v>
      </c>
      <c r="V12" s="19">
        <v>-0.15356369832766337</v>
      </c>
    </row>
    <row r="13" spans="1:22" x14ac:dyDescent="0.25">
      <c r="A13" s="11" t="str">
        <f>MID(raw_data!A13, 13, 1)</f>
        <v>C</v>
      </c>
      <c r="B13" s="11">
        <f>0.5*(raw_data!V13 + raw_data!W13)</f>
        <v>225.26499999999999</v>
      </c>
      <c r="C13" s="23">
        <f>RIGHT(raw_data!A13,6)/1000</f>
        <v>270</v>
      </c>
      <c r="D13" s="23" t="str">
        <f>A13&amp;C13&amp;" "&amp;LEFT(raw_data!A13,4)</f>
        <v>C270 TSLA</v>
      </c>
      <c r="E13" s="23" t="str">
        <f>IF(A13 = "C", "P", "C")&amp;C13&amp;" "&amp;LEFT(raw_data!A13,4)</f>
        <v>P270 TSLA</v>
      </c>
      <c r="F13" s="28">
        <f>B13*EXP(K13*I13)-raw_data!X13</f>
        <v>0</v>
      </c>
      <c r="G13" s="26" t="str">
        <f>20&amp;MID(raw_data!A13,7,2)&amp;"-"&amp;MID(raw_data!A13,9,2)&amp;"-"&amp;MID(raw_data!A13,11,2)</f>
        <v>2017-01-20</v>
      </c>
      <c r="H13" s="8" t="str">
        <f>LEFT(raw_data!B13,10)</f>
        <v>2016-07-19</v>
      </c>
      <c r="I13" s="11">
        <f>YEARFRAC(H13, G13,3)</f>
        <v>0.50684931506849318</v>
      </c>
      <c r="J13" s="11">
        <f>raw_data!Y13</f>
        <v>-16.86824</v>
      </c>
      <c r="K13" s="11">
        <f>LN(J13/B13+1)/I13</f>
        <v>-0.15356383425740194</v>
      </c>
      <c r="L13" s="11">
        <f>raw_data!N13</f>
        <v>0.39057999999999998</v>
      </c>
      <c r="M13" s="11">
        <f>INDEX([1]!jget("optbinom", A13, B13, C13, optPremium,L13, I13, calcGreeks, exType, nsteps, discountCurve, divMap, borrowCurve, modelType, adjVol), 2)</f>
        <v>6.1964119425553541</v>
      </c>
      <c r="N13" s="11">
        <f>0.5*(raw_data!F13+raw_data!J13)</f>
        <v>6.7</v>
      </c>
      <c r="O13" s="28">
        <f t="shared" si="0"/>
        <v>67.529404056523916</v>
      </c>
      <c r="P13" s="18">
        <f>IF(LEFT(D13,1)="C", M13-O13,O13-M13)</f>
        <v>-61.332992113968558</v>
      </c>
      <c r="Q13" s="28">
        <f t="shared" si="1"/>
        <v>67.525000000000006</v>
      </c>
      <c r="R13" s="18">
        <f>IF(LEFT(D13,1)="C", N13-Q13,Q13-N13)</f>
        <v>-60.825000000000003</v>
      </c>
      <c r="S13" s="11">
        <f t="shared" si="2"/>
        <v>-44.051619717473272</v>
      </c>
      <c r="T13" s="19">
        <f>LN((P13/EXP(-0.005*I13)+C13)/(B13))/I13</f>
        <v>-0.15247900098614078</v>
      </c>
      <c r="U13" s="19">
        <f>LN((R13/EXP(-0.005*I13)+C13)/(B13))/I13</f>
        <v>-0.14766596484614386</v>
      </c>
      <c r="V13" s="19">
        <v>-0.15356383425740194</v>
      </c>
    </row>
    <row r="14" spans="1:22" x14ac:dyDescent="0.25">
      <c r="A14" s="11" t="str">
        <f>MID(raw_data!A14, 13, 1)</f>
        <v>C</v>
      </c>
      <c r="B14" s="11">
        <f>0.5*(raw_data!V14 + raw_data!W14)</f>
        <v>225.17000000000002</v>
      </c>
      <c r="C14" s="23">
        <f>RIGHT(raw_data!A14,6)/1000</f>
        <v>280</v>
      </c>
      <c r="D14" s="23" t="str">
        <f>A14&amp;C14&amp;" "&amp;LEFT(raw_data!A14,4)</f>
        <v>C280 TSLA</v>
      </c>
      <c r="E14" s="23" t="str">
        <f>IF(A14 = "C", "P", "C")&amp;C14&amp;" "&amp;LEFT(raw_data!A14,4)</f>
        <v>P280 TSLA</v>
      </c>
      <c r="F14" s="28">
        <f>B14*EXP(K14*I14)-raw_data!X14</f>
        <v>0</v>
      </c>
      <c r="G14" s="26" t="str">
        <f>20&amp;MID(raw_data!A14,7,2)&amp;"-"&amp;MID(raw_data!A14,9,2)&amp;"-"&amp;MID(raw_data!A14,11,2)</f>
        <v>2017-01-20</v>
      </c>
      <c r="H14" s="8" t="str">
        <f>LEFT(raw_data!B14,10)</f>
        <v>2016-07-19</v>
      </c>
      <c r="I14" s="11">
        <f>YEARFRAC(H14, G14,3)</f>
        <v>0.50684931506849318</v>
      </c>
      <c r="J14" s="11">
        <f>raw_data!Y14</f>
        <v>-16.71292</v>
      </c>
      <c r="K14" s="11">
        <f>LN(J14/B14+1)/I14</f>
        <v>-0.15216061549087082</v>
      </c>
      <c r="L14" s="11">
        <f>raw_data!N14</f>
        <v>0.39006000000000002</v>
      </c>
      <c r="M14" s="11">
        <f>INDEX([1]!jget("optbinom", A14, B14, C14, optPremium,L14, I14, calcGreeks, exType, nsteps, discountCurve, divMap, borrowCurve, modelType, adjVol), 2)</f>
        <v>4.8781083778916283</v>
      </c>
      <c r="N14" s="11">
        <f>0.5*(raw_data!F14+raw_data!J14)</f>
        <v>5.2750000000000004</v>
      </c>
      <c r="O14" s="28">
        <f t="shared" si="0"/>
        <v>76.176360343790336</v>
      </c>
      <c r="P14" s="18">
        <f>IF(LEFT(D14,1)="C", M14-O14,O14-M14)</f>
        <v>-71.298251965898714</v>
      </c>
      <c r="Q14" s="28">
        <f t="shared" si="1"/>
        <v>76.174999999999997</v>
      </c>
      <c r="R14" s="18">
        <f>IF(LEFT(D14,1)="C", N14-Q14,Q14-N14)</f>
        <v>-70.899999999999991</v>
      </c>
      <c r="S14" s="11">
        <f t="shared" si="2"/>
        <v>-54.121309336638944</v>
      </c>
      <c r="T14" s="19">
        <f>LN((P14/EXP(-0.005*I14)+C14)/(B14))/I14</f>
        <v>-0.15155732185782622</v>
      </c>
      <c r="U14" s="19">
        <f>LN((R14/EXP(-0.005*I14)+C14)/(B14))/I14</f>
        <v>-0.14778320991907146</v>
      </c>
      <c r="V14" s="19">
        <v>-0.15216061549087082</v>
      </c>
    </row>
    <row r="15" spans="1:22" x14ac:dyDescent="0.25">
      <c r="A15" s="11" t="str">
        <f>MID(raw_data!A15, 13, 1)</f>
        <v>C</v>
      </c>
      <c r="B15" s="11">
        <f>0.5*(raw_data!V15 + raw_data!W15)</f>
        <v>225.26999499999999</v>
      </c>
      <c r="C15" s="23">
        <f>RIGHT(raw_data!A15,6)/1000</f>
        <v>290</v>
      </c>
      <c r="D15" s="23" t="str">
        <f>A15&amp;C15&amp;" "&amp;LEFT(raw_data!A15,4)</f>
        <v>C290 TSLA</v>
      </c>
      <c r="E15" s="23" t="str">
        <f>IF(A15 = "C", "P", "C")&amp;C15&amp;" "&amp;LEFT(raw_data!A15,4)</f>
        <v>P290 TSLA</v>
      </c>
      <c r="F15" s="28">
        <f>B15*EXP(K15*I15)-raw_data!X15</f>
        <v>-1.499999999055035E-5</v>
      </c>
      <c r="G15" s="26" t="str">
        <f>20&amp;MID(raw_data!A15,7,2)&amp;"-"&amp;MID(raw_data!A15,9,2)&amp;"-"&amp;MID(raw_data!A15,11,2)</f>
        <v>2017-01-20</v>
      </c>
      <c r="H15" s="8" t="str">
        <f>LEFT(raw_data!B15,10)</f>
        <v>2016-07-19</v>
      </c>
      <c r="I15" s="11">
        <f>YEARFRAC(H15, G15,3)</f>
        <v>0.50684931506849318</v>
      </c>
      <c r="J15" s="11">
        <f>raw_data!Y15</f>
        <v>-16.868639999999999</v>
      </c>
      <c r="K15" s="11">
        <f>LN(J15/B15+1)/I15</f>
        <v>-0.15356408007838795</v>
      </c>
      <c r="L15" s="11">
        <f>raw_data!N15</f>
        <v>0.38458999999999999</v>
      </c>
      <c r="M15" s="11">
        <f>INDEX([1]!jget("optbinom", A15, B15, C15, optPremium,L15, I15, calcGreeks, exType, nsteps, discountCurve, divMap, borrowCurve, modelType, adjVol), 2)</f>
        <v>3.6801902406254183</v>
      </c>
      <c r="N15" s="11">
        <f>0.5*(raw_data!F15+raw_data!J15)</f>
        <v>3.9499999999999997</v>
      </c>
      <c r="O15" s="28">
        <f t="shared" si="0"/>
        <v>85.023688930124209</v>
      </c>
      <c r="P15" s="18">
        <f>IF(LEFT(D15,1)="C", M15-O15,O15-M15)</f>
        <v>-81.343498689498787</v>
      </c>
      <c r="Q15" s="28">
        <f t="shared" si="1"/>
        <v>85.025000000000006</v>
      </c>
      <c r="R15" s="18">
        <f>IF(LEFT(D15,1)="C", N15-Q15,Q15-N15)</f>
        <v>-81.075000000000003</v>
      </c>
      <c r="S15" s="11">
        <f t="shared" si="2"/>
        <v>-63.996003955804611</v>
      </c>
      <c r="T15" s="19">
        <f>LN((P15/EXP(-0.005*I15)+C15)/(B15))/I15</f>
        <v>-0.15310269996401968</v>
      </c>
      <c r="U15" s="19">
        <f>LN((R15/EXP(-0.005*I15)+C15)/(B15))/I15</f>
        <v>-0.15055656419976507</v>
      </c>
      <c r="V15" s="19">
        <v>-0.15356408007838795</v>
      </c>
    </row>
    <row r="16" spans="1:22" x14ac:dyDescent="0.25">
      <c r="A16" s="11" t="str">
        <f>MID(raw_data!A16, 13, 1)</f>
        <v>C</v>
      </c>
      <c r="B16" s="11">
        <f>0.5*(raw_data!V16 + raw_data!W16)</f>
        <v>225.18</v>
      </c>
      <c r="C16" s="23">
        <f>RIGHT(raw_data!A16,6)/1000</f>
        <v>300</v>
      </c>
      <c r="D16" s="23" t="str">
        <f>A16&amp;C16&amp;" "&amp;LEFT(raw_data!A16,4)</f>
        <v>C300 TSLA</v>
      </c>
      <c r="E16" s="23" t="str">
        <f>IF(A16 = "C", "P", "C")&amp;C16&amp;" "&amp;LEFT(raw_data!A16,4)</f>
        <v>P300 TSLA</v>
      </c>
      <c r="F16" s="28">
        <f>B16*EXP(K16*I16)-raw_data!X16</f>
        <v>0</v>
      </c>
      <c r="G16" s="26" t="str">
        <f>20&amp;MID(raw_data!A16,7,2)&amp;"-"&amp;MID(raw_data!A16,9,2)&amp;"-"&amp;MID(raw_data!A16,11,2)</f>
        <v>2017-01-20</v>
      </c>
      <c r="H16" s="8" t="str">
        <f>LEFT(raw_data!B16,10)</f>
        <v>2016-07-19</v>
      </c>
      <c r="I16" s="11">
        <f>YEARFRAC(H16, G16,3)</f>
        <v>0.50684931506849318</v>
      </c>
      <c r="J16" s="11">
        <f>raw_data!Y16</f>
        <v>-16.713809999999999</v>
      </c>
      <c r="K16" s="11">
        <f>LN(J16/B16+1)/I16</f>
        <v>-0.15216201396693588</v>
      </c>
      <c r="L16" s="11">
        <f>raw_data!N16</f>
        <v>0.38862999999999998</v>
      </c>
      <c r="M16" s="11">
        <f>INDEX([1]!jget("optbinom", A16, B16, C16, optPremium,L16, I16, calcGreeks, exType, nsteps, discountCurve, divMap, borrowCurve, modelType, adjVol), 2)</f>
        <v>2.9872534907352875</v>
      </c>
      <c r="N16" s="11">
        <f>0.5*(raw_data!F16+raw_data!J16)</f>
        <v>3.21</v>
      </c>
      <c r="O16" s="28">
        <f t="shared" si="0"/>
        <v>94.146345283706054</v>
      </c>
      <c r="P16" s="18">
        <f>IF(LEFT(D16,1)="C", M16-O16,O16-M16)</f>
        <v>-91.15909179297077</v>
      </c>
      <c r="Q16" s="28">
        <f t="shared" si="1"/>
        <v>94.15</v>
      </c>
      <c r="R16" s="18">
        <f>IF(LEFT(D16,1)="C", N16-Q16,Q16-N16)</f>
        <v>-90.940000000000012</v>
      </c>
      <c r="S16" s="11">
        <f>B16-C16*EXP(-0.005*I16)</f>
        <v>-74.0606885749703</v>
      </c>
      <c r="T16" s="19">
        <f>LN((P16/EXP(-0.005*I16)+C16)/(B16))/I16</f>
        <v>-0.15080525618017054</v>
      </c>
      <c r="U16" s="19">
        <f>LN((R16/EXP(-0.005*I16)+C16)/(B16))/I16</f>
        <v>-0.14872898040559634</v>
      </c>
      <c r="V16" s="19">
        <v>-0.15216201396693588</v>
      </c>
    </row>
    <row r="17" spans="1:22" x14ac:dyDescent="0.25">
      <c r="A17" s="11" t="str">
        <f>MID(raw_data!A17, 13, 1)</f>
        <v>C</v>
      </c>
      <c r="B17" s="11">
        <f>0.5*(raw_data!V17 + raw_data!W17)</f>
        <v>225.17000000000002</v>
      </c>
      <c r="C17" s="23">
        <f>RIGHT(raw_data!A17,6)/1000</f>
        <v>310</v>
      </c>
      <c r="D17" s="23" t="str">
        <f>A17&amp;C17&amp;" "&amp;LEFT(raw_data!A17,4)</f>
        <v>C310 TSLA</v>
      </c>
      <c r="E17" s="23" t="str">
        <f>IF(A17 = "C", "P", "C")&amp;C17&amp;" "&amp;LEFT(raw_data!A17,4)</f>
        <v>P310 TSLA</v>
      </c>
      <c r="F17" s="28">
        <f>B17*EXP(K17*I17)-raw_data!X17</f>
        <v>0</v>
      </c>
      <c r="G17" s="26" t="str">
        <f>20&amp;MID(raw_data!A17,7,2)&amp;"-"&amp;MID(raw_data!A17,9,2)&amp;"-"&amp;MID(raw_data!A17,11,2)</f>
        <v>2017-01-20</v>
      </c>
      <c r="H17" s="8" t="str">
        <f>LEFT(raw_data!B17,10)</f>
        <v>2016-07-19</v>
      </c>
      <c r="I17" s="11">
        <f>YEARFRAC(H17, G17,3)</f>
        <v>0.50684931506849318</v>
      </c>
      <c r="J17" s="11">
        <f>raw_data!Y17</f>
        <v>-16.71292</v>
      </c>
      <c r="K17" s="11">
        <f>LN(J17/B17+1)/I17</f>
        <v>-0.15216061549087082</v>
      </c>
      <c r="L17" s="11">
        <f>raw_data!N17</f>
        <v>0.38933000000000001</v>
      </c>
      <c r="M17" s="11">
        <f>INDEX([1]!jget("optbinom", A17, B17, C17, optPremium,L17, I17, calcGreeks, exType, nsteps, discountCurve, divMap, borrowCurve, modelType, adjVol), 2)</f>
        <v>2.3555613807344575</v>
      </c>
      <c r="N17" s="11">
        <f>0.5*(raw_data!F17+raw_data!J17)</f>
        <v>2.5250000000000004</v>
      </c>
      <c r="O17" s="28">
        <f t="shared" si="0"/>
        <v>103.49480991933864</v>
      </c>
      <c r="P17" s="18">
        <f>IF(LEFT(D17,1)="C", M17-O17,O17-M17)</f>
        <v>-101.13924853860418</v>
      </c>
      <c r="Q17" s="28">
        <f t="shared" si="1"/>
        <v>103.5</v>
      </c>
      <c r="R17" s="18">
        <f>IF(LEFT(D17,1)="C", N17-Q17,Q17-N17)</f>
        <v>-100.97499999999999</v>
      </c>
      <c r="S17" s="11">
        <f t="shared" si="2"/>
        <v>-84.045378194135935</v>
      </c>
      <c r="T17" s="19">
        <f>LN((P17/EXP(-0.005*I17)+C17)/(B17))/I17</f>
        <v>-0.15076947512470842</v>
      </c>
      <c r="U17" s="19">
        <f>LN((R17/EXP(-0.005*I17)+C17)/(B17))/I17</f>
        <v>-0.14921268869794108</v>
      </c>
      <c r="V17" s="19">
        <v>-0.15216061549087082</v>
      </c>
    </row>
    <row r="18" spans="1:22" x14ac:dyDescent="0.25">
      <c r="A18" s="11" t="str">
        <f>MID(raw_data!A18, 13, 1)</f>
        <v>C</v>
      </c>
      <c r="B18" s="11">
        <f>0.5*(raw_data!V18 + raw_data!W18)</f>
        <v>225.17000000000002</v>
      </c>
      <c r="C18" s="23">
        <f>RIGHT(raw_data!A18,6)/1000</f>
        <v>320</v>
      </c>
      <c r="D18" s="23" t="str">
        <f>A18&amp;C18&amp;" "&amp;LEFT(raw_data!A18,4)</f>
        <v>C320 TSLA</v>
      </c>
      <c r="E18" s="23" t="str">
        <f>IF(A18 = "C", "P", "C")&amp;C18&amp;" "&amp;LEFT(raw_data!A18,4)</f>
        <v>P320 TSLA</v>
      </c>
      <c r="F18" s="28">
        <f>B18*EXP(K18*I18)-raw_data!X18</f>
        <v>0</v>
      </c>
      <c r="G18" s="26" t="str">
        <f>20&amp;MID(raw_data!A18,7,2)&amp;"-"&amp;MID(raw_data!A18,9,2)&amp;"-"&amp;MID(raw_data!A18,11,2)</f>
        <v>2017-01-20</v>
      </c>
      <c r="H18" s="8" t="str">
        <f>LEFT(raw_data!B18,10)</f>
        <v>2016-07-19</v>
      </c>
      <c r="I18" s="11">
        <f>YEARFRAC(H18, G18,3)</f>
        <v>0.50684931506849318</v>
      </c>
      <c r="J18" s="11">
        <f>raw_data!Y18</f>
        <v>-16.71292</v>
      </c>
      <c r="K18" s="11">
        <f>LN(J18/B18+1)/I18</f>
        <v>-0.15216061549087082</v>
      </c>
      <c r="L18" s="11">
        <f>raw_data!N18</f>
        <v>0.39005000000000001</v>
      </c>
      <c r="M18" s="11">
        <f>INDEX([1]!jget("optbinom", A18, B18, C18, optPremium,L18, I18, calcGreeks, exType, nsteps, discountCurve, divMap, borrowCurve, modelType, adjVol), 2)</f>
        <v>1.854841279799742</v>
      </c>
      <c r="N18" s="11">
        <f>0.5*(raw_data!F18+raw_data!J18)</f>
        <v>1.9849999999999999</v>
      </c>
      <c r="O18" s="28">
        <f t="shared" si="0"/>
        <v>112.89390568876918</v>
      </c>
      <c r="P18" s="18">
        <f>IF(LEFT(D18,1)="C", M18-O18,O18-M18)</f>
        <v>-111.03906440896944</v>
      </c>
      <c r="Q18" s="28">
        <f t="shared" si="1"/>
        <v>112.9</v>
      </c>
      <c r="R18" s="18">
        <f>IF(LEFT(D18,1)="C", N18-Q18,Q18-N18)</f>
        <v>-110.91500000000001</v>
      </c>
      <c r="S18" s="11">
        <f t="shared" si="2"/>
        <v>-94.020067813301637</v>
      </c>
      <c r="T18" s="19">
        <f>LN((P18/EXP(-0.005*I18)+C18)/(B18))/I18</f>
        <v>-0.15005965170077271</v>
      </c>
      <c r="U18" s="19">
        <f>LN((R18/EXP(-0.005*I18)+C18)/(B18))/I18</f>
        <v>-0.14888404935517036</v>
      </c>
      <c r="V18" s="19">
        <v>-0.15216061549087082</v>
      </c>
    </row>
    <row r="19" spans="1:22" x14ac:dyDescent="0.25">
      <c r="A19" s="11" t="str">
        <f>MID(raw_data!A19, 13, 1)</f>
        <v>C</v>
      </c>
      <c r="B19" s="11">
        <f>0.5*(raw_data!V19 + raw_data!W19)</f>
        <v>225.17000000000002</v>
      </c>
      <c r="C19" s="23">
        <f>RIGHT(raw_data!A19,6)/1000</f>
        <v>330</v>
      </c>
      <c r="D19" s="23" t="str">
        <f>A19&amp;C19&amp;" "&amp;LEFT(raw_data!A19,4)</f>
        <v>C330 TSLA</v>
      </c>
      <c r="E19" s="23" t="str">
        <f>IF(A19 = "C", "P", "C")&amp;C19&amp;" "&amp;LEFT(raw_data!A19,4)</f>
        <v>P330 TSLA</v>
      </c>
      <c r="F19" s="28">
        <f>B19*EXP(K19*I19)-raw_data!X19</f>
        <v>0</v>
      </c>
      <c r="G19" s="26" t="str">
        <f>20&amp;MID(raw_data!A19,7,2)&amp;"-"&amp;MID(raw_data!A19,9,2)&amp;"-"&amp;MID(raw_data!A19,11,2)</f>
        <v>2017-01-20</v>
      </c>
      <c r="H19" s="8" t="str">
        <f>LEFT(raw_data!B19,10)</f>
        <v>2016-07-19</v>
      </c>
      <c r="I19" s="11">
        <f>YEARFRAC(H19, G19,3)</f>
        <v>0.50684931506849318</v>
      </c>
      <c r="J19" s="11">
        <f>raw_data!Y19</f>
        <v>-16.71292</v>
      </c>
      <c r="K19" s="11">
        <f>LN(J19/B19+1)/I19</f>
        <v>-0.15216061549087082</v>
      </c>
      <c r="L19" s="11">
        <f>raw_data!N19</f>
        <v>0.39329999999999998</v>
      </c>
      <c r="M19" s="11">
        <f>INDEX([1]!jget("optbinom", A19, B19, C19, optPremium,L19, I19, calcGreeks, exType, nsteps, discountCurve, divMap, borrowCurve, modelType, adjVol), 2)</f>
        <v>1.5071130347450767</v>
      </c>
      <c r="N19" s="11">
        <f>0.5*(raw_data!F19+raw_data!J19)</f>
        <v>1.61</v>
      </c>
      <c r="O19" s="28">
        <f t="shared" si="0"/>
        <v>122.46807367012674</v>
      </c>
      <c r="P19" s="18">
        <f>IF(LEFT(D19,1)="C", M19-O19,O19-M19)</f>
        <v>-120.96096063538167</v>
      </c>
      <c r="Q19" s="28">
        <f t="shared" si="1"/>
        <v>122.47499999999999</v>
      </c>
      <c r="R19" s="18">
        <f>IF(LEFT(D19,1)="C", N19-Q19,Q19-N19)</f>
        <v>-120.86499999999999</v>
      </c>
      <c r="S19" s="11">
        <f t="shared" si="2"/>
        <v>-103.99475743246728</v>
      </c>
      <c r="T19" s="19">
        <f>LN((P19/EXP(-0.005*I19)+C19)/(B19))/I19</f>
        <v>-0.14955930950434801</v>
      </c>
      <c r="U19" s="19">
        <f>LN((R19/EXP(-0.005*I19)+C19)/(B19))/I19</f>
        <v>-0.14865018043927886</v>
      </c>
      <c r="V19" s="19">
        <v>-0.15216061549087082</v>
      </c>
    </row>
    <row r="20" spans="1:22" x14ac:dyDescent="0.25">
      <c r="A20" s="11" t="str">
        <f>MID(raw_data!A20, 13, 1)</f>
        <v>C</v>
      </c>
      <c r="B20" s="11">
        <f>0.5*(raw_data!V20 + raw_data!W20)</f>
        <v>225.17500000000001</v>
      </c>
      <c r="C20" s="23">
        <f>RIGHT(raw_data!A20,6)/1000</f>
        <v>340</v>
      </c>
      <c r="D20" s="23" t="str">
        <f>A20&amp;C20&amp;" "&amp;LEFT(raw_data!A20,4)</f>
        <v>C340 TSLA</v>
      </c>
      <c r="E20" s="23" t="str">
        <f>IF(A20 = "C", "P", "C")&amp;C20&amp;" "&amp;LEFT(raw_data!A20,4)</f>
        <v>P340 TSLA</v>
      </c>
      <c r="F20" s="28">
        <f>B20*EXP(K20*I20)-raw_data!X20</f>
        <v>-1.0000000003174137E-5</v>
      </c>
      <c r="G20" s="26" t="str">
        <f>20&amp;MID(raw_data!A20,7,2)&amp;"-"&amp;MID(raw_data!A20,9,2)&amp;"-"&amp;MID(raw_data!A20,11,2)</f>
        <v>2017-01-20</v>
      </c>
      <c r="H20" s="8" t="str">
        <f>LEFT(raw_data!B20,10)</f>
        <v>2016-07-19</v>
      </c>
      <c r="I20" s="11">
        <f>YEARFRAC(H20, G20,3)</f>
        <v>0.50684931506849318</v>
      </c>
      <c r="J20" s="11">
        <f>raw_data!Y20</f>
        <v>-16.671420000000001</v>
      </c>
      <c r="K20" s="11">
        <f>LN(J20/B20+1)/I20</f>
        <v>-0.15176436867468959</v>
      </c>
      <c r="L20" s="11">
        <f>raw_data!N20</f>
        <v>0.39806999999999998</v>
      </c>
      <c r="M20" s="11">
        <f>INDEX([1]!jget("optbinom", A20, B20, C20, optPremium,L20, I20, calcGreeks, exType, nsteps, discountCurve, divMap, borrowCurve, modelType, adjVol), 2)</f>
        <v>1.2541874614240687</v>
      </c>
      <c r="N20" s="11">
        <f>0.5*(raw_data!F20+raw_data!J20)</f>
        <v>1.3399999999999999</v>
      </c>
      <c r="O20" s="28">
        <f t="shared" si="0"/>
        <v>132.19292778916068</v>
      </c>
      <c r="P20" s="18">
        <f>IF(LEFT(D20,1)="C", M20-O20,O20-M20)</f>
        <v>-130.93874032773661</v>
      </c>
      <c r="Q20" s="28">
        <f t="shared" si="1"/>
        <v>132.199995</v>
      </c>
      <c r="R20" s="18">
        <f>IF(LEFT(D20,1)="C", N20-Q20,Q20-N20)</f>
        <v>-130.859995</v>
      </c>
      <c r="S20" s="11">
        <f t="shared" si="2"/>
        <v>-113.96444705163299</v>
      </c>
      <c r="T20" s="19">
        <f>LN((P20/EXP(-0.005*I20)+C20)/(B20))/I20</f>
        <v>-0.14963240201273434</v>
      </c>
      <c r="U20" s="19">
        <f>LN((R20/EXP(-0.005*I20)+C20)/(B20))/I20</f>
        <v>-0.14888632851103228</v>
      </c>
      <c r="V20" s="19">
        <v>-0.15176436867468959</v>
      </c>
    </row>
    <row r="21" spans="1:22" x14ac:dyDescent="0.25">
      <c r="A21" s="11" t="str">
        <f>MID(raw_data!A21, 13, 1)</f>
        <v>P</v>
      </c>
      <c r="B21" s="11">
        <f>0.5*(raw_data!V21 + raw_data!W21)</f>
        <v>225.26499999999999</v>
      </c>
      <c r="C21" s="23">
        <f>RIGHT(raw_data!A21,6)/1000</f>
        <v>180</v>
      </c>
      <c r="D21" s="23" t="str">
        <f>A21&amp;C21&amp;" "&amp;LEFT(raw_data!A21,4)</f>
        <v>P180 TSLA</v>
      </c>
      <c r="E21" s="23" t="str">
        <f>IF(A21 = "C", "P", "C")&amp;C21&amp;" "&amp;LEFT(raw_data!A21,4)</f>
        <v>C180 TSLA</v>
      </c>
      <c r="F21" s="28">
        <f>B21*EXP(K21*I21)-raw_data!X21</f>
        <v>0</v>
      </c>
      <c r="G21" s="26" t="str">
        <f>20&amp;MID(raw_data!A21,7,2)&amp;"-"&amp;MID(raw_data!A21,9,2)&amp;"-"&amp;MID(raw_data!A21,11,2)</f>
        <v>2017-01-20</v>
      </c>
      <c r="H21" s="8" t="str">
        <f>LEFT(raw_data!B21,10)</f>
        <v>2016-07-19</v>
      </c>
      <c r="I21" s="11">
        <f>YEARFRAC(H21, G21,3)</f>
        <v>0.50684931506849318</v>
      </c>
      <c r="J21" s="11">
        <f>raw_data!Y21</f>
        <v>-16.86824</v>
      </c>
      <c r="K21" s="11">
        <f>LN(J21/B21+1)/I21</f>
        <v>-0.15356383425740194</v>
      </c>
      <c r="L21" s="11">
        <f>raw_data!N21</f>
        <v>0.46956999999999999</v>
      </c>
      <c r="M21" s="11">
        <f>INDEX([1]!jget("optbinom", A21, B21, C21, optPremium,L21, I21, calcGreeks, exType, nsteps, discountCurve, divMap, borrowCurve, modelType, adjVol), 2)</f>
        <v>13.964916977905096</v>
      </c>
      <c r="N21" s="11">
        <f>0.5*(raw_data!F21+raw_data!J21)</f>
        <v>13.95</v>
      </c>
      <c r="O21" s="28">
        <f t="shared" si="0"/>
        <v>41.806635019230249</v>
      </c>
      <c r="P21" s="18">
        <f>IF(LEFT(D21,1)="C", M21-O21,O21-M21)</f>
        <v>27.841718041325151</v>
      </c>
      <c r="Q21" s="28">
        <f t="shared" si="1"/>
        <v>47.825000000000003</v>
      </c>
      <c r="R21" s="18">
        <f>IF(LEFT(D21,1)="C", N21-Q21,Q21-N21)</f>
        <v>33.875</v>
      </c>
      <c r="S21" s="11">
        <f t="shared" si="2"/>
        <v>45.720586855017814</v>
      </c>
      <c r="T21" s="19">
        <f>LN((P21/EXP(-0.005*I21)+C21)/(B21))/I21</f>
        <v>-0.15815512482866295</v>
      </c>
      <c r="U21" s="19">
        <f>LN((R21/EXP(-0.005*I21)+C21)/(B21))/I21</f>
        <v>-0.10157641220236208</v>
      </c>
      <c r="V21" s="19">
        <v>-0.15356383425740194</v>
      </c>
    </row>
    <row r="22" spans="1:22" x14ac:dyDescent="0.25">
      <c r="A22" s="11" t="str">
        <f>MID(raw_data!A22, 13, 1)</f>
        <v>P</v>
      </c>
      <c r="B22" s="11">
        <f>0.5*(raw_data!V22 + raw_data!W22)</f>
        <v>225.26499999999999</v>
      </c>
      <c r="C22" s="23">
        <f>RIGHT(raw_data!A22,6)/1000</f>
        <v>185</v>
      </c>
      <c r="D22" s="23" t="str">
        <f>A22&amp;C22&amp;" "&amp;LEFT(raw_data!A22,4)</f>
        <v>P185 TSLA</v>
      </c>
      <c r="E22" s="23" t="str">
        <f>IF(A22 = "C", "P", "C")&amp;C22&amp;" "&amp;LEFT(raw_data!A22,4)</f>
        <v>C185 TSLA</v>
      </c>
      <c r="F22" s="28">
        <f>B22*EXP(K22*I22)-raw_data!X22</f>
        <v>0</v>
      </c>
      <c r="G22" s="26" t="str">
        <f>20&amp;MID(raw_data!A22,7,2)&amp;"-"&amp;MID(raw_data!A22,9,2)&amp;"-"&amp;MID(raw_data!A22,11,2)</f>
        <v>2017-01-20</v>
      </c>
      <c r="H22" s="8" t="str">
        <f>LEFT(raw_data!B22,10)</f>
        <v>2016-07-19</v>
      </c>
      <c r="I22" s="11">
        <f>YEARFRAC(H22, G22,3)</f>
        <v>0.50684931506849318</v>
      </c>
      <c r="J22" s="11">
        <f>raw_data!Y22</f>
        <v>-16.86824</v>
      </c>
      <c r="K22" s="11">
        <f>LN(J22/B22+1)/I22</f>
        <v>-0.15356383425740194</v>
      </c>
      <c r="L22" s="11">
        <f>raw_data!N22</f>
        <v>0.46006999999999998</v>
      </c>
      <c r="M22" s="11">
        <f>INDEX([1]!jget("optbinom", A22, B22, C22, optPremium,L22, I22, calcGreeks, exType, nsteps, discountCurve, divMap, borrowCurve, modelType, adjVol), 2)</f>
        <v>15.518152943279658</v>
      </c>
      <c r="N22" s="11">
        <f>0.5*(raw_data!F22+raw_data!J22)</f>
        <v>15.5</v>
      </c>
      <c r="O22" s="28">
        <f t="shared" si="0"/>
        <v>38.356894559771511</v>
      </c>
      <c r="P22" s="18">
        <f>IF(LEFT(D22,1)="C", M22-O22,O22-M22)</f>
        <v>22.838741616491852</v>
      </c>
      <c r="Q22" s="28">
        <f t="shared" si="1"/>
        <v>43.774999999999999</v>
      </c>
      <c r="R22" s="18">
        <f>IF(LEFT(D22,1)="C", N22-Q22,Q22-N22)</f>
        <v>28.274999999999999</v>
      </c>
      <c r="S22" s="11">
        <f t="shared" si="2"/>
        <v>40.733242045434963</v>
      </c>
      <c r="T22" s="19">
        <f>LN((P22/EXP(-0.005*I22)+C22)/(B22))/I22</f>
        <v>-0.15830384218308544</v>
      </c>
      <c r="U22" s="19">
        <f>LN((R22/EXP(-0.005*I22)+C22)/(B22))/I22</f>
        <v>-0.10724829744486797</v>
      </c>
      <c r="V22" s="19">
        <v>-0.15356383425740194</v>
      </c>
    </row>
    <row r="23" spans="1:22" x14ac:dyDescent="0.25">
      <c r="A23" s="11" t="str">
        <f>MID(raw_data!A23, 13, 1)</f>
        <v>P</v>
      </c>
      <c r="B23" s="11">
        <f>0.5*(raw_data!V23 + raw_data!W23)</f>
        <v>225.200005</v>
      </c>
      <c r="C23" s="23">
        <f>RIGHT(raw_data!A23,6)/1000</f>
        <v>190</v>
      </c>
      <c r="D23" s="23" t="str">
        <f>A23&amp;C23&amp;" "&amp;LEFT(raw_data!A23,4)</f>
        <v>P190 TSLA</v>
      </c>
      <c r="E23" s="23" t="str">
        <f>IF(A23 = "C", "P", "C")&amp;C23&amp;" "&amp;LEFT(raw_data!A23,4)</f>
        <v>C190 TSLA</v>
      </c>
      <c r="F23" s="28">
        <f>B23*EXP(K23*I23)-raw_data!X23</f>
        <v>5.000000015797923E-6</v>
      </c>
      <c r="G23" s="26" t="str">
        <f>20&amp;MID(raw_data!A23,7,2)&amp;"-"&amp;MID(raw_data!A23,9,2)&amp;"-"&amp;MID(raw_data!A23,11,2)</f>
        <v>2017-01-20</v>
      </c>
      <c r="H23" s="8" t="str">
        <f>LEFT(raw_data!B23,10)</f>
        <v>2016-07-19</v>
      </c>
      <c r="I23" s="11">
        <f>YEARFRAC(H23, G23,3)</f>
        <v>0.50684931506849318</v>
      </c>
      <c r="J23" s="11">
        <f>raw_data!Y23</f>
        <v>-16.78838</v>
      </c>
      <c r="K23" s="11">
        <f>LN(J23/B23+1)/I23</f>
        <v>-0.1528537687466236</v>
      </c>
      <c r="L23" s="11">
        <f>raw_data!N23</f>
        <v>0.45212000000000002</v>
      </c>
      <c r="M23" s="11">
        <f>INDEX([1]!jget("optbinom", A23, B23, C23, optPremium,L23, I23, calcGreeks, exType, nsteps, discountCurve, divMap, borrowCurve, modelType, adjVol), 2)</f>
        <v>17.291470007853423</v>
      </c>
      <c r="N23" s="11">
        <f>0.5*(raw_data!F23+raw_data!J23)</f>
        <v>17.25</v>
      </c>
      <c r="O23" s="28">
        <f t="shared" si="0"/>
        <v>35.355921974593635</v>
      </c>
      <c r="P23" s="18">
        <f>IF(LEFT(D23,1)="C", M23-O23,O23-M23)</f>
        <v>18.064451966740211</v>
      </c>
      <c r="Q23" s="28">
        <f t="shared" si="1"/>
        <v>40.15</v>
      </c>
      <c r="R23" s="18">
        <f>IF(LEFT(D23,1)="C", N23-Q23,Q23-N23)</f>
        <v>22.9</v>
      </c>
      <c r="S23" s="11">
        <f t="shared" si="2"/>
        <v>35.680902235852159</v>
      </c>
      <c r="T23" s="19">
        <f>LN((P23/EXP(-0.005*I23)+C23)/(B23))/I23</f>
        <v>-0.15570848677297308</v>
      </c>
      <c r="U23" s="19">
        <f>LN((R23/EXP(-0.005*I23)+C23)/(B23))/I23</f>
        <v>-0.11027626401582778</v>
      </c>
      <c r="V23" s="19">
        <v>-0.1528537687466236</v>
      </c>
    </row>
    <row r="24" spans="1:22" x14ac:dyDescent="0.25">
      <c r="A24" s="11" t="str">
        <f>MID(raw_data!A24, 13, 1)</f>
        <v>P</v>
      </c>
      <c r="B24" s="11">
        <f>0.5*(raw_data!V24 + raw_data!W24)</f>
        <v>225.200005</v>
      </c>
      <c r="C24" s="23">
        <f>RIGHT(raw_data!A24,6)/1000</f>
        <v>195</v>
      </c>
      <c r="D24" s="23" t="str">
        <f>A24&amp;C24&amp;" "&amp;LEFT(raw_data!A24,4)</f>
        <v>P195 TSLA</v>
      </c>
      <c r="E24" s="23" t="str">
        <f>IF(A24 = "C", "P", "C")&amp;C24&amp;" "&amp;LEFT(raw_data!A24,4)</f>
        <v>C195 TSLA</v>
      </c>
      <c r="F24" s="28">
        <f>B24*EXP(K24*I24)-raw_data!X24</f>
        <v>5.000000015797923E-6</v>
      </c>
      <c r="G24" s="26" t="str">
        <f>20&amp;MID(raw_data!A24,7,2)&amp;"-"&amp;MID(raw_data!A24,9,2)&amp;"-"&amp;MID(raw_data!A24,11,2)</f>
        <v>2017-01-20</v>
      </c>
      <c r="H24" s="8" t="str">
        <f>LEFT(raw_data!B24,10)</f>
        <v>2016-07-19</v>
      </c>
      <c r="I24" s="11">
        <f>YEARFRAC(H24, G24,3)</f>
        <v>0.50684931506849318</v>
      </c>
      <c r="J24" s="11">
        <f>raw_data!Y24</f>
        <v>-16.78838</v>
      </c>
      <c r="K24" s="11">
        <f>LN(J24/B24+1)/I24</f>
        <v>-0.1528537687466236</v>
      </c>
      <c r="L24" s="11">
        <f>raw_data!N24</f>
        <v>0.44674000000000003</v>
      </c>
      <c r="M24" s="11">
        <f>INDEX([1]!jget("optbinom", A24, B24, C24, optPremium,L24, I24, calcGreeks, exType, nsteps, discountCurve, divMap, borrowCurve, modelType, adjVol), 2)</f>
        <v>19.320076307773995</v>
      </c>
      <c r="N24" s="11">
        <f>0.5*(raw_data!F24+raw_data!J24)</f>
        <v>19.274999999999999</v>
      </c>
      <c r="O24" s="28">
        <f t="shared" si="0"/>
        <v>32.309893873686832</v>
      </c>
      <c r="P24" s="18">
        <f>IF(LEFT(D24,1)="C", M24-O24,O24-M24)</f>
        <v>12.989817565912837</v>
      </c>
      <c r="Q24" s="28">
        <f t="shared" si="1"/>
        <v>36.575000000000003</v>
      </c>
      <c r="R24" s="18">
        <f>IF(LEFT(D24,1)="C", N24-Q24,Q24-N24)</f>
        <v>17.300000000000004</v>
      </c>
      <c r="S24" s="11">
        <f t="shared" si="2"/>
        <v>30.693557426269308</v>
      </c>
      <c r="T24" s="19">
        <f>LN((P24/EXP(-0.005*I24)+C24)/(B24))/I24</f>
        <v>-0.15653830310535882</v>
      </c>
      <c r="U24" s="19">
        <f>LN((R24/EXP(-0.005*I24)+C24)/(B24))/I24</f>
        <v>-0.11597489754613777</v>
      </c>
      <c r="V24" s="19">
        <v>-0.1528537687466236</v>
      </c>
    </row>
    <row r="25" spans="1:22" x14ac:dyDescent="0.25">
      <c r="A25" s="11" t="str">
        <f>MID(raw_data!A25, 13, 1)</f>
        <v>P</v>
      </c>
      <c r="B25" s="11">
        <f>0.5*(raw_data!V25 + raw_data!W25)</f>
        <v>225.200005</v>
      </c>
      <c r="C25" s="23">
        <f>RIGHT(raw_data!A25,6)/1000</f>
        <v>200</v>
      </c>
      <c r="D25" s="23" t="str">
        <f>A25&amp;C25&amp;" "&amp;LEFT(raw_data!A25,4)</f>
        <v>P200 TSLA</v>
      </c>
      <c r="E25" s="23" t="str">
        <f>IF(A25 = "C", "P", "C")&amp;C25&amp;" "&amp;LEFT(raw_data!A25,4)</f>
        <v>C200 TSLA</v>
      </c>
      <c r="F25" s="28">
        <f>B25*EXP(K25*I25)-raw_data!X25</f>
        <v>5.000000015797923E-6</v>
      </c>
      <c r="G25" s="26" t="str">
        <f>20&amp;MID(raw_data!A25,7,2)&amp;"-"&amp;MID(raw_data!A25,9,2)&amp;"-"&amp;MID(raw_data!A25,11,2)</f>
        <v>2017-01-20</v>
      </c>
      <c r="H25" s="8" t="str">
        <f>LEFT(raw_data!B25,10)</f>
        <v>2016-07-19</v>
      </c>
      <c r="I25" s="11">
        <f>YEARFRAC(H25, G25,3)</f>
        <v>0.50684931506849318</v>
      </c>
      <c r="J25" s="11">
        <f>raw_data!Y25</f>
        <v>-16.78838</v>
      </c>
      <c r="K25" s="11">
        <f>LN(J25/B25+1)/I25</f>
        <v>-0.1528537687466236</v>
      </c>
      <c r="L25" s="11">
        <f>raw_data!N25</f>
        <v>0.44238</v>
      </c>
      <c r="M25" s="11">
        <f>INDEX([1]!jget("optbinom", A25, B25, C25, optPremium,L25, I25, calcGreeks, exType, nsteps, discountCurve, divMap, borrowCurve, modelType, adjVol), 2)</f>
        <v>21.54910727339719</v>
      </c>
      <c r="N25" s="11">
        <f>0.5*(raw_data!F25+raw_data!J25)</f>
        <v>21.5</v>
      </c>
      <c r="O25" s="28">
        <f t="shared" si="0"/>
        <v>29.528315102219295</v>
      </c>
      <c r="P25" s="18">
        <f>IF(LEFT(D25,1)="C", M25-O25,O25-M25)</f>
        <v>7.9792078288221049</v>
      </c>
      <c r="Q25" s="28">
        <f t="shared" si="1"/>
        <v>33.299999999999997</v>
      </c>
      <c r="R25" s="18">
        <f>IF(LEFT(D25,1)="C", N25-Q25,Q25-N25)</f>
        <v>11.799999999999997</v>
      </c>
      <c r="S25" s="11">
        <f t="shared" si="2"/>
        <v>25.706212616686486</v>
      </c>
      <c r="T25" s="19">
        <f>LN((P25/EXP(-0.005*I25)+C25)/(B25))/I25</f>
        <v>-0.15675952948076483</v>
      </c>
      <c r="U25" s="19">
        <f>LN((R25/EXP(-0.005*I25)+C25)/(B25))/I25</f>
        <v>-0.12075605924074015</v>
      </c>
      <c r="V25" s="19">
        <v>-0.1528537687466236</v>
      </c>
    </row>
    <row r="26" spans="1:22" x14ac:dyDescent="0.25">
      <c r="A26" s="11" t="str">
        <f>MID(raw_data!A26, 13, 1)</f>
        <v>P</v>
      </c>
      <c r="B26" s="11">
        <f>0.5*(raw_data!V26 + raw_data!W26)</f>
        <v>225.22499499999998</v>
      </c>
      <c r="C26" s="23">
        <f>RIGHT(raw_data!A26,6)/1000</f>
        <v>210</v>
      </c>
      <c r="D26" s="23" t="str">
        <f>A26&amp;C26&amp;" "&amp;LEFT(raw_data!A26,4)</f>
        <v>P210 TSLA</v>
      </c>
      <c r="E26" s="23" t="str">
        <f>IF(A26 = "C", "P", "C")&amp;C26&amp;" "&amp;LEFT(raw_data!A26,4)</f>
        <v>C210 TSLA</v>
      </c>
      <c r="F26" s="28">
        <f>B26*EXP(K26*I26)-raw_data!X26</f>
        <v>-5.000000015797923E-6</v>
      </c>
      <c r="G26" s="26" t="str">
        <f>20&amp;MID(raw_data!A26,7,2)&amp;"-"&amp;MID(raw_data!A26,9,2)&amp;"-"&amp;MID(raw_data!A26,11,2)</f>
        <v>2017-01-20</v>
      </c>
      <c r="H26" s="8" t="str">
        <f>LEFT(raw_data!B26,10)</f>
        <v>2016-07-19</v>
      </c>
      <c r="I26" s="11">
        <f>YEARFRAC(H26, G26,3)</f>
        <v>0.50684931506849318</v>
      </c>
      <c r="J26" s="11">
        <f>raw_data!Y26</f>
        <v>-16.86523</v>
      </c>
      <c r="K26" s="11">
        <f>LN(J26/B26+1)/I26</f>
        <v>-0.15356369832766337</v>
      </c>
      <c r="L26" s="11">
        <f>raw_data!N26</f>
        <v>0.43004999999999999</v>
      </c>
      <c r="M26" s="11">
        <f>INDEX([1]!jget("optbinom", A26, B26, C26, optPremium,L26, I26, calcGreeks, exType, nsteps, discountCurve, divMap, borrowCurve, modelType, adjVol), 2)</f>
        <v>26.219913664350432</v>
      </c>
      <c r="N26" s="11">
        <f>0.5*(raw_data!F26+raw_data!J26)</f>
        <v>26.200000000000003</v>
      </c>
      <c r="O26" s="28">
        <f t="shared" si="0"/>
        <v>24.489848401794436</v>
      </c>
      <c r="P26" s="18">
        <f>IF(LEFT(D26,1)="C", M26-O26,O26-M26)</f>
        <v>-1.7300652625559962</v>
      </c>
      <c r="Q26" s="28">
        <f t="shared" si="1"/>
        <v>27.424999999999997</v>
      </c>
      <c r="R26" s="18">
        <f>IF(LEFT(D26,1)="C", N26-Q26,Q26-N26)</f>
        <v>1.2249999999999943</v>
      </c>
      <c r="S26" s="11">
        <f t="shared" si="2"/>
        <v>15.756512997520787</v>
      </c>
      <c r="T26" s="19">
        <f>LN((P26/EXP(-0.005*I26)+C26)/(B26))/I26</f>
        <v>-0.15445607800598787</v>
      </c>
      <c r="U26" s="19">
        <f>LN((R26/EXP(-0.005*I26)+C26)/(B26))/I26</f>
        <v>-0.12658840900021123</v>
      </c>
      <c r="V26" s="19">
        <v>-0.15356369832766337</v>
      </c>
    </row>
    <row r="27" spans="1:22" x14ac:dyDescent="0.25">
      <c r="A27" s="11" t="str">
        <f>MID(raw_data!A27, 13, 1)</f>
        <v>P</v>
      </c>
      <c r="B27" s="11">
        <f>0.5*(raw_data!V27 + raw_data!W27)</f>
        <v>225.26499999999999</v>
      </c>
      <c r="C27" s="23">
        <f>RIGHT(raw_data!A27,6)/1000</f>
        <v>220</v>
      </c>
      <c r="D27" s="23" t="str">
        <f>A27&amp;C27&amp;" "&amp;LEFT(raw_data!A27,4)</f>
        <v>P220 TSLA</v>
      </c>
      <c r="E27" s="23" t="str">
        <f>IF(A27 = "C", "P", "C")&amp;C27&amp;" "&amp;LEFT(raw_data!A27,4)</f>
        <v>C220 TSLA</v>
      </c>
      <c r="F27" s="28">
        <f>B27*EXP(K27*I27)-raw_data!X27</f>
        <v>0</v>
      </c>
      <c r="G27" s="26" t="str">
        <f>20&amp;MID(raw_data!A27,7,2)&amp;"-"&amp;MID(raw_data!A27,9,2)&amp;"-"&amp;MID(raw_data!A27,11,2)</f>
        <v>2017-01-20</v>
      </c>
      <c r="H27" s="8" t="str">
        <f>LEFT(raw_data!B27,10)</f>
        <v>2016-07-19</v>
      </c>
      <c r="I27" s="11">
        <f>YEARFRAC(H27, G27,3)</f>
        <v>0.50684931506849318</v>
      </c>
      <c r="J27" s="11">
        <f>raw_data!Y27</f>
        <v>-16.86824</v>
      </c>
      <c r="K27" s="11">
        <f>LN(J27/B27+1)/I27</f>
        <v>-0.15356383425740194</v>
      </c>
      <c r="L27" s="11">
        <f>raw_data!N27</f>
        <v>0.42848999999999998</v>
      </c>
      <c r="M27" s="11">
        <f>INDEX([1]!jget("optbinom", A27, B27, C27, optPremium,L27, I27, calcGreeks, exType, nsteps, discountCurve, divMap, borrowCurve, modelType, adjVol), 2)</f>
        <v>32.0947769103187</v>
      </c>
      <c r="N27" s="11">
        <f>0.5*(raw_data!F27+raw_data!J27)</f>
        <v>32.075000000000003</v>
      </c>
      <c r="O27" s="28">
        <f t="shared" si="0"/>
        <v>20.075946011582062</v>
      </c>
      <c r="P27" s="18">
        <f>IF(LEFT(D27,1)="C", M27-O27,O27-M27)</f>
        <v>-12.018830898736638</v>
      </c>
      <c r="Q27" s="28">
        <f t="shared" si="1"/>
        <v>22.299999999999997</v>
      </c>
      <c r="R27" s="18">
        <f>IF(LEFT(D27,1)="C", N27-Q27,Q27-N27)</f>
        <v>-9.7750000000000057</v>
      </c>
      <c r="S27" s="11">
        <f t="shared" si="2"/>
        <v>5.821828378355093</v>
      </c>
      <c r="T27" s="19">
        <f>LN((P27/EXP(-0.005*I27)+C27)/(B27))/I27</f>
        <v>-0.15779165096123796</v>
      </c>
      <c r="U27" s="19">
        <f>LN((R27/EXP(-0.005*I27)+C27)/(B27))/I27</f>
        <v>-0.13656345675264434</v>
      </c>
      <c r="V27" s="19">
        <v>-0.15356383425740194</v>
      </c>
    </row>
    <row r="28" spans="1:22" x14ac:dyDescent="0.25">
      <c r="A28" s="11" t="str">
        <f>MID(raw_data!A28, 13, 1)</f>
        <v>P</v>
      </c>
      <c r="B28" s="11">
        <f>0.5*(raw_data!V28 + raw_data!W28)</f>
        <v>225.26499999999999</v>
      </c>
      <c r="C28" s="23">
        <f>RIGHT(raw_data!A28,6)/1000</f>
        <v>230</v>
      </c>
      <c r="D28" s="23" t="str">
        <f>A28&amp;C28&amp;" "&amp;LEFT(raw_data!A28,4)</f>
        <v>P230 TSLA</v>
      </c>
      <c r="E28" s="23" t="str">
        <f>IF(A28 = "C", "P", "C")&amp;C28&amp;" "&amp;LEFT(raw_data!A28,4)</f>
        <v>C230 TSLA</v>
      </c>
      <c r="F28" s="28">
        <f>B28*EXP(K28*I28)-raw_data!X28</f>
        <v>0</v>
      </c>
      <c r="G28" s="26" t="str">
        <f>20&amp;MID(raw_data!A28,7,2)&amp;"-"&amp;MID(raw_data!A28,9,2)&amp;"-"&amp;MID(raw_data!A28,11,2)</f>
        <v>2017-01-20</v>
      </c>
      <c r="H28" s="8" t="str">
        <f>LEFT(raw_data!B28,10)</f>
        <v>2016-07-19</v>
      </c>
      <c r="I28" s="11">
        <f>YEARFRAC(H28, G28,3)</f>
        <v>0.50684931506849318</v>
      </c>
      <c r="J28" s="11">
        <f>raw_data!Y28</f>
        <v>-16.86824</v>
      </c>
      <c r="K28" s="11">
        <f>LN(J28/B28+1)/I28</f>
        <v>-0.15356383425740194</v>
      </c>
      <c r="L28" s="11">
        <f>raw_data!N28</f>
        <v>0.41182999999999997</v>
      </c>
      <c r="M28" s="11">
        <f>INDEX([1]!jget("optbinom", A28, B28, C28, optPremium,L28, I28, calcGreeks, exType, nsteps, discountCurve, divMap, borrowCurve, modelType, adjVol), 2)</f>
        <v>37.6670683842122</v>
      </c>
      <c r="N28" s="11">
        <f>0.5*(raw_data!F28+raw_data!J28)</f>
        <v>37.650000000000006</v>
      </c>
      <c r="O28" s="28">
        <f t="shared" si="0"/>
        <v>16.533955867121328</v>
      </c>
      <c r="P28" s="18">
        <f>IF(LEFT(D28,1)="C", M28-O28,O28-M28)</f>
        <v>-21.133112517090872</v>
      </c>
      <c r="Q28" s="28">
        <f t="shared" si="1"/>
        <v>18.225000000000001</v>
      </c>
      <c r="R28" s="18">
        <f>IF(LEFT(D28,1)="C", N28-Q28,Q28-N28)</f>
        <v>-19.425000000000004</v>
      </c>
      <c r="S28" s="11">
        <f t="shared" si="2"/>
        <v>-4.1528612408105801</v>
      </c>
      <c r="T28" s="19">
        <f>LN((P28/EXP(-0.005*I28)+C28)/(B28))/I28</f>
        <v>-0.14962457355811803</v>
      </c>
      <c r="U28" s="19">
        <f>LN((R28/EXP(-0.005*I28)+C28)/(B28))/I28</f>
        <v>-0.13351049771724366</v>
      </c>
      <c r="V28" s="19">
        <v>-0.15356383425740194</v>
      </c>
    </row>
    <row r="29" spans="1:22" x14ac:dyDescent="0.25">
      <c r="A29" s="11" t="str">
        <f>MID(raw_data!A29, 13, 1)</f>
        <v>P</v>
      </c>
      <c r="B29" s="11">
        <f>0.5*(raw_data!V29 + raw_data!W29)</f>
        <v>225.26499999999999</v>
      </c>
      <c r="C29" s="23">
        <f>RIGHT(raw_data!A29,6)/1000</f>
        <v>240</v>
      </c>
      <c r="D29" s="23" t="str">
        <f>A29&amp;C29&amp;" "&amp;LEFT(raw_data!A29,4)</f>
        <v>P240 TSLA</v>
      </c>
      <c r="E29" s="23" t="str">
        <f>IF(A29 = "C", "P", "C")&amp;C29&amp;" "&amp;LEFT(raw_data!A29,4)</f>
        <v>C240 TSLA</v>
      </c>
      <c r="F29" s="28">
        <f>B29*EXP(K29*I29)-raw_data!X29</f>
        <v>0</v>
      </c>
      <c r="G29" s="26" t="str">
        <f>20&amp;MID(raw_data!A29,7,2)&amp;"-"&amp;MID(raw_data!A29,9,2)&amp;"-"&amp;MID(raw_data!A29,11,2)</f>
        <v>2017-01-20</v>
      </c>
      <c r="H29" s="8" t="str">
        <f>LEFT(raw_data!B29,10)</f>
        <v>2016-07-19</v>
      </c>
      <c r="I29" s="11">
        <f>YEARFRAC(H29, G29,3)</f>
        <v>0.50684931506849318</v>
      </c>
      <c r="J29" s="11">
        <f>raw_data!Y29</f>
        <v>-16.86824</v>
      </c>
      <c r="K29" s="11">
        <f>LN(J29/B29+1)/I29</f>
        <v>-0.15356383425740194</v>
      </c>
      <c r="L29" s="11">
        <f>raw_data!N29</f>
        <v>0.40005000000000002</v>
      </c>
      <c r="M29" s="11">
        <f>INDEX([1]!jget("optbinom", A29, B29, C29, optPremium,L29, I29, calcGreeks, exType, nsteps, discountCurve, divMap, borrowCurve, modelType, adjVol), 2)</f>
        <v>44.08891826853894</v>
      </c>
      <c r="N29" s="11">
        <f>0.5*(raw_data!F29+raw_data!J29)</f>
        <v>44.075000000000003</v>
      </c>
      <c r="O29" s="28">
        <f t="shared" si="0"/>
        <v>13.039895755676246</v>
      </c>
      <c r="P29" s="18">
        <f>IF(LEFT(D29,1)="C", M29-O29,O29-M29)</f>
        <v>-31.049022512862692</v>
      </c>
      <c r="Q29" s="28">
        <f t="shared" si="1"/>
        <v>14.324999999999999</v>
      </c>
      <c r="R29" s="18">
        <f>IF(LEFT(D29,1)="C", N29-Q29,Q29-N29)</f>
        <v>-29.750000000000004</v>
      </c>
      <c r="S29" s="11">
        <f t="shared" si="2"/>
        <v>-14.127550859976253</v>
      </c>
      <c r="T29" s="19">
        <f>LN((P29/EXP(-0.005*I29)+C29)/(B29))/I29</f>
        <v>-0.14906786334198752</v>
      </c>
      <c r="U29" s="19">
        <f>LN((R29/EXP(-0.005*I29)+C29)/(B29))/I29</f>
        <v>-0.13680456229882709</v>
      </c>
      <c r="V29" s="19">
        <v>-0.15356383425740194</v>
      </c>
    </row>
    <row r="30" spans="1:22" x14ac:dyDescent="0.25">
      <c r="A30" s="11" t="str">
        <f>MID(raw_data!A30, 13, 1)</f>
        <v>P</v>
      </c>
      <c r="B30" s="11">
        <f>0.5*(raw_data!V30 + raw_data!W30)</f>
        <v>225.26499999999999</v>
      </c>
      <c r="C30" s="23">
        <f>RIGHT(raw_data!A30,6)/1000</f>
        <v>250</v>
      </c>
      <c r="D30" s="23" t="str">
        <f>A30&amp;C30&amp;" "&amp;LEFT(raw_data!A30,4)</f>
        <v>P250 TSLA</v>
      </c>
      <c r="E30" s="23" t="str">
        <f>IF(A30 = "C", "P", "C")&amp;C30&amp;" "&amp;LEFT(raw_data!A30,4)</f>
        <v>C250 TSLA</v>
      </c>
      <c r="F30" s="28">
        <f>B30*EXP(K30*I30)-raw_data!X30</f>
        <v>0</v>
      </c>
      <c r="G30" s="26" t="str">
        <f>20&amp;MID(raw_data!A30,7,2)&amp;"-"&amp;MID(raw_data!A30,9,2)&amp;"-"&amp;MID(raw_data!A30,11,2)</f>
        <v>2017-01-20</v>
      </c>
      <c r="H30" s="8" t="str">
        <f>LEFT(raw_data!B30,10)</f>
        <v>2016-07-19</v>
      </c>
      <c r="I30" s="11">
        <f>YEARFRAC(H30, G30,3)</f>
        <v>0.50684931506849318</v>
      </c>
      <c r="J30" s="11">
        <f>raw_data!Y30</f>
        <v>-16.86824</v>
      </c>
      <c r="K30" s="11">
        <f>LN(J30/B30+1)/I30</f>
        <v>-0.15356383425740194</v>
      </c>
      <c r="L30" s="11">
        <f>raw_data!N30</f>
        <v>0.39989999999999998</v>
      </c>
      <c r="M30" s="11">
        <f>INDEX([1]!jget("optbinom", A30, B30, C30, optPremium,L30, I30, calcGreeks, exType, nsteps, discountCurve, divMap, borrowCurve, modelType, adjVol), 2)</f>
        <v>51.660840729421409</v>
      </c>
      <c r="N30" s="11">
        <f>0.5*(raw_data!F30+raw_data!J30)</f>
        <v>51.650000000000006</v>
      </c>
      <c r="O30" s="28">
        <f t="shared" si="0"/>
        <v>10.20387222955741</v>
      </c>
      <c r="P30" s="18">
        <f>IF(LEFT(D30,1)="C", M30-O30,O30-M30)</f>
        <v>-41.456968499863997</v>
      </c>
      <c r="Q30" s="28">
        <f t="shared" si="1"/>
        <v>11.175000000000001</v>
      </c>
      <c r="R30" s="18">
        <f>IF(LEFT(D30,1)="C", N30-Q30,Q30-N30)</f>
        <v>-40.475000000000009</v>
      </c>
      <c r="S30" s="11">
        <f t="shared" si="2"/>
        <v>-24.102240479141926</v>
      </c>
      <c r="T30" s="19">
        <f>LN((P30/EXP(-0.005*I30)+C30)/(B30))/I30</f>
        <v>-0.15317498938924556</v>
      </c>
      <c r="U30" s="19">
        <f>LN((R30/EXP(-0.005*I30)+C30)/(B30))/I30</f>
        <v>-0.1438784960276564</v>
      </c>
      <c r="V30" s="19">
        <v>-0.15356383425740194</v>
      </c>
    </row>
    <row r="31" spans="1:22" x14ac:dyDescent="0.25">
      <c r="A31" s="11" t="str">
        <f>MID(raw_data!A31, 13, 1)</f>
        <v>P</v>
      </c>
      <c r="B31" s="11">
        <f>0.5*(raw_data!V31 + raw_data!W31)</f>
        <v>225.26499999999999</v>
      </c>
      <c r="C31" s="23">
        <f>RIGHT(raw_data!A31,6)/1000</f>
        <v>260</v>
      </c>
      <c r="D31" s="23" t="str">
        <f>A31&amp;C31&amp;" "&amp;LEFT(raw_data!A31,4)</f>
        <v>P260 TSLA</v>
      </c>
      <c r="E31" s="23" t="str">
        <f>IF(A31 = "C", "P", "C")&amp;C31&amp;" "&amp;LEFT(raw_data!A31,4)</f>
        <v>C260 TSLA</v>
      </c>
      <c r="F31" s="28">
        <f>B31*EXP(K31*I31)-raw_data!X31</f>
        <v>0</v>
      </c>
      <c r="G31" s="26" t="str">
        <f>20&amp;MID(raw_data!A31,7,2)&amp;"-"&amp;MID(raw_data!A31,9,2)&amp;"-"&amp;MID(raw_data!A31,11,2)</f>
        <v>2017-01-20</v>
      </c>
      <c r="H31" s="8" t="str">
        <f>LEFT(raw_data!B31,10)</f>
        <v>2016-07-19</v>
      </c>
      <c r="I31" s="11">
        <f>YEARFRAC(H31, G31,3)</f>
        <v>0.50684931506849318</v>
      </c>
      <c r="J31" s="11">
        <f>raw_data!Y31</f>
        <v>-16.86824</v>
      </c>
      <c r="K31" s="11">
        <f>LN(J31/B31+1)/I31</f>
        <v>-0.15356383425740194</v>
      </c>
      <c r="L31" s="11">
        <f>raw_data!N31</f>
        <v>0.39693000000000001</v>
      </c>
      <c r="M31" s="11">
        <f>INDEX([1]!jget("optbinom", A31, B31, C31, optPremium,L31, I31, calcGreeks, exType, nsteps, discountCurve, divMap, borrowCurve, modelType, adjVol), 2)</f>
        <v>59.507206846774025</v>
      </c>
      <c r="N31" s="11">
        <f>0.5*(raw_data!F31+raw_data!J31)</f>
        <v>59.5</v>
      </c>
      <c r="O31" s="28">
        <f t="shared" si="0"/>
        <v>8.0815239026344994</v>
      </c>
      <c r="P31" s="18">
        <f>IF(LEFT(D31,1)="C", M31-O31,O31-M31)</f>
        <v>-51.425682944139524</v>
      </c>
      <c r="Q31" s="28">
        <f t="shared" si="1"/>
        <v>8.7750000000000004</v>
      </c>
      <c r="R31" s="18">
        <f>IF(LEFT(D31,1)="C", N31-Q31,Q31-N31)</f>
        <v>-50.725000000000001</v>
      </c>
      <c r="S31" s="11">
        <f t="shared" si="2"/>
        <v>-34.076930098307628</v>
      </c>
      <c r="T31" s="19">
        <f>LN((P31/EXP(-0.005*I31)+C31)/(B31))/I31</f>
        <v>-0.15311828853912923</v>
      </c>
      <c r="U31" s="19">
        <f>LN((R31/EXP(-0.005*I31)+C31)/(B31))/I31</f>
        <v>-0.14648049884614742</v>
      </c>
      <c r="V31" s="19">
        <v>-0.15356383425740194</v>
      </c>
    </row>
    <row r="32" spans="1:22" x14ac:dyDescent="0.25">
      <c r="A32" s="11" t="str">
        <f>MID(raw_data!A32, 13, 1)</f>
        <v>P</v>
      </c>
      <c r="B32" s="11">
        <f>0.5*(raw_data!V32 + raw_data!W32)</f>
        <v>225.26499999999999</v>
      </c>
      <c r="C32" s="23">
        <f>RIGHT(raw_data!A32,6)/1000</f>
        <v>270</v>
      </c>
      <c r="D32" s="23" t="str">
        <f>A32&amp;C32&amp;" "&amp;LEFT(raw_data!A32,4)</f>
        <v>P270 TSLA</v>
      </c>
      <c r="E32" s="23" t="str">
        <f>IF(A32 = "C", "P", "C")&amp;C32&amp;" "&amp;LEFT(raw_data!A32,4)</f>
        <v>C270 TSLA</v>
      </c>
      <c r="F32" s="28">
        <f>B32*EXP(K32*I32)-raw_data!X32</f>
        <v>0</v>
      </c>
      <c r="G32" s="26" t="str">
        <f>20&amp;MID(raw_data!A32,7,2)&amp;"-"&amp;MID(raw_data!A32,9,2)&amp;"-"&amp;MID(raw_data!A32,11,2)</f>
        <v>2017-01-20</v>
      </c>
      <c r="H32" s="8" t="str">
        <f>LEFT(raw_data!B32,10)</f>
        <v>2016-07-19</v>
      </c>
      <c r="I32" s="11">
        <f>YEARFRAC(H32, G32,3)</f>
        <v>0.50684931506849318</v>
      </c>
      <c r="J32" s="11">
        <f>raw_data!Y32</f>
        <v>-16.86824</v>
      </c>
      <c r="K32" s="11">
        <f>LN(J32/B32+1)/I32</f>
        <v>-0.15356383425740194</v>
      </c>
      <c r="L32" s="11">
        <f>raw_data!N32</f>
        <v>0.38923000000000002</v>
      </c>
      <c r="M32" s="11">
        <f>INDEX([1]!jget("optbinom", A32, B32, C32, optPremium,L32, I32, calcGreeks, exType, nsteps, discountCurve, divMap, borrowCurve, modelType, adjVol), 2)</f>
        <v>67.529404056523916</v>
      </c>
      <c r="N32" s="11">
        <f>0.5*(raw_data!F32+raw_data!J32)</f>
        <v>67.525000000000006</v>
      </c>
      <c r="O32" s="28">
        <f t="shared" si="0"/>
        <v>6.1964119425553541</v>
      </c>
      <c r="P32" s="18">
        <f>IF(LEFT(D32,1)="C", M32-O32,O32-M32)</f>
        <v>-61.332992113968558</v>
      </c>
      <c r="Q32" s="28">
        <f t="shared" si="1"/>
        <v>6.7</v>
      </c>
      <c r="R32" s="18">
        <f>IF(LEFT(D32,1)="C", N32-Q32,Q32-N32)</f>
        <v>-60.825000000000003</v>
      </c>
      <c r="S32" s="11">
        <f t="shared" si="2"/>
        <v>-44.051619717473272</v>
      </c>
      <c r="T32" s="19">
        <f>LN((P32/EXP(-0.005*I32)+C32)/(B32))/I32</f>
        <v>-0.15247900098614078</v>
      </c>
      <c r="U32" s="19">
        <f>LN((R32/EXP(-0.005*I32)+C32)/(B32))/I32</f>
        <v>-0.14766596484614386</v>
      </c>
      <c r="V32" s="19">
        <v>-0.15356383425740194</v>
      </c>
    </row>
    <row r="33" spans="1:22" x14ac:dyDescent="0.25">
      <c r="A33" s="11" t="str">
        <f>MID(raw_data!A33, 13, 1)</f>
        <v>P</v>
      </c>
      <c r="B33" s="11">
        <f>0.5*(raw_data!V33 + raw_data!W33)</f>
        <v>225.26499999999999</v>
      </c>
      <c r="C33" s="23">
        <f>RIGHT(raw_data!A33,6)/1000</f>
        <v>280</v>
      </c>
      <c r="D33" s="23" t="str">
        <f>A33&amp;C33&amp;" "&amp;LEFT(raw_data!A33,4)</f>
        <v>P280 TSLA</v>
      </c>
      <c r="E33" s="23" t="str">
        <f>IF(A33 = "C", "P", "C")&amp;C33&amp;" "&amp;LEFT(raw_data!A33,4)</f>
        <v>C280 TSLA</v>
      </c>
      <c r="F33" s="28">
        <f>B33*EXP(K33*I33)-raw_data!X33</f>
        <v>0</v>
      </c>
      <c r="G33" s="26" t="str">
        <f>20&amp;MID(raw_data!A33,7,2)&amp;"-"&amp;MID(raw_data!A33,9,2)&amp;"-"&amp;MID(raw_data!A33,11,2)</f>
        <v>2017-01-20</v>
      </c>
      <c r="H33" s="8" t="str">
        <f>LEFT(raw_data!B33,10)</f>
        <v>2016-07-19</v>
      </c>
      <c r="I33" s="11">
        <f>YEARFRAC(H33, G33,3)</f>
        <v>0.50684931506849318</v>
      </c>
      <c r="J33" s="11">
        <f>raw_data!Y33</f>
        <v>-16.86824</v>
      </c>
      <c r="K33" s="11">
        <f>LN(J33/B33+1)/I33</f>
        <v>-0.15356383425740194</v>
      </c>
      <c r="L33" s="11">
        <f>raw_data!N33</f>
        <v>0.38812999999999998</v>
      </c>
      <c r="M33" s="11">
        <f>INDEX([1]!jget("optbinom", A33, B33, C33, optPremium,L33, I33, calcGreeks, exType, nsteps, discountCurve, divMap, borrowCurve, modelType, adjVol), 2)</f>
        <v>76.176360343790336</v>
      </c>
      <c r="N33" s="11">
        <f>0.5*(raw_data!F33+raw_data!J33)</f>
        <v>76.174999999999997</v>
      </c>
      <c r="O33" s="28">
        <f t="shared" si="0"/>
        <v>4.8781083778916283</v>
      </c>
      <c r="P33" s="18">
        <f>IF(LEFT(D33,1)="C", M33-O33,O33-M33)</f>
        <v>-71.298251965898714</v>
      </c>
      <c r="Q33" s="28">
        <f t="shared" si="1"/>
        <v>5.2750000000000004</v>
      </c>
      <c r="R33" s="18">
        <f>IF(LEFT(D33,1)="C", N33-Q33,Q33-N33)</f>
        <v>-70.899999999999991</v>
      </c>
      <c r="S33" s="11">
        <f t="shared" si="2"/>
        <v>-54.026309336638974</v>
      </c>
      <c r="T33" s="19">
        <f>LN((P33/EXP(-0.005*I33)+C33)/(B33))/I33</f>
        <v>-0.15238955041560476</v>
      </c>
      <c r="U33" s="19">
        <f>LN((R33/EXP(-0.005*I33)+C33)/(B33))/I33</f>
        <v>-0.14861543847684999</v>
      </c>
      <c r="V33" s="19">
        <v>-0.15356383425740194</v>
      </c>
    </row>
    <row r="34" spans="1:22" x14ac:dyDescent="0.25">
      <c r="A34" s="11" t="str">
        <f>MID(raw_data!A34, 13, 1)</f>
        <v>P</v>
      </c>
      <c r="B34" s="11">
        <f>0.5*(raw_data!V34 + raw_data!W34)</f>
        <v>225.26499999999999</v>
      </c>
      <c r="C34" s="23">
        <f>RIGHT(raw_data!A34,6)/1000</f>
        <v>290</v>
      </c>
      <c r="D34" s="23" t="str">
        <f>A34&amp;C34&amp;" "&amp;LEFT(raw_data!A34,4)</f>
        <v>P290 TSLA</v>
      </c>
      <c r="E34" s="23" t="str">
        <f>IF(A34 = "C", "P", "C")&amp;C34&amp;" "&amp;LEFT(raw_data!A34,4)</f>
        <v>C290 TSLA</v>
      </c>
      <c r="F34" s="28">
        <f>B34*EXP(K34*I34)-raw_data!X34</f>
        <v>0</v>
      </c>
      <c r="G34" s="26" t="str">
        <f>20&amp;MID(raw_data!A34,7,2)&amp;"-"&amp;MID(raw_data!A34,9,2)&amp;"-"&amp;MID(raw_data!A34,11,2)</f>
        <v>2017-01-20</v>
      </c>
      <c r="H34" s="8" t="str">
        <f>LEFT(raw_data!B34,10)</f>
        <v>2016-07-19</v>
      </c>
      <c r="I34" s="11">
        <f>YEARFRAC(H34, G34,3)</f>
        <v>0.50684931506849318</v>
      </c>
      <c r="J34" s="11">
        <f>raw_data!Y34</f>
        <v>-16.86824</v>
      </c>
      <c r="K34" s="11">
        <f>LN(J34/B34+1)/I34</f>
        <v>-0.15356383425740194</v>
      </c>
      <c r="L34" s="11">
        <f>raw_data!N34</f>
        <v>0.38524000000000003</v>
      </c>
      <c r="M34" s="11">
        <f>INDEX([1]!jget("optbinom", A34, B34, C34, optPremium,L34, I34, calcGreeks, exType, nsteps, discountCurve, divMap, borrowCurve, modelType, adjVol), 2)</f>
        <v>85.023688930124209</v>
      </c>
      <c r="N34" s="11">
        <f>0.5*(raw_data!F34+raw_data!J34)</f>
        <v>85.025000000000006</v>
      </c>
      <c r="O34" s="28">
        <f t="shared" si="0"/>
        <v>3.6801902406254183</v>
      </c>
      <c r="P34" s="18">
        <f>IF(LEFT(D34,1)="C", M34-O34,O34-M34)</f>
        <v>-81.343498689498787</v>
      </c>
      <c r="Q34" s="28">
        <f t="shared" si="1"/>
        <v>3.9499999999999997</v>
      </c>
      <c r="R34" s="18">
        <f>IF(LEFT(D34,1)="C", N34-Q34,Q34-N34)</f>
        <v>-81.075000000000003</v>
      </c>
      <c r="S34" s="11">
        <f t="shared" si="2"/>
        <v>-64.000998955804619</v>
      </c>
      <c r="T34" s="19">
        <f>LN((P34/EXP(-0.005*I34)+C34)/(B34))/I34</f>
        <v>-0.15305895197502967</v>
      </c>
      <c r="U34" s="19">
        <f>LN((R34/EXP(-0.005*I34)+C34)/(B34))/I34</f>
        <v>-0.15051281621077517</v>
      </c>
      <c r="V34" s="19">
        <v>-0.15356383425740194</v>
      </c>
    </row>
    <row r="35" spans="1:22" x14ac:dyDescent="0.25">
      <c r="A35" s="11" t="str">
        <f>MID(raw_data!A35, 13, 1)</f>
        <v>P</v>
      </c>
      <c r="B35" s="11">
        <f>0.5*(raw_data!V35 + raw_data!W35)</f>
        <v>225.26499999999999</v>
      </c>
      <c r="C35" s="23">
        <f>RIGHT(raw_data!A35,6)/1000</f>
        <v>300</v>
      </c>
      <c r="D35" s="23" t="str">
        <f>A35&amp;C35&amp;" "&amp;LEFT(raw_data!A35,4)</f>
        <v>P300 TSLA</v>
      </c>
      <c r="E35" s="23" t="str">
        <f>IF(A35 = "C", "P", "C")&amp;C35&amp;" "&amp;LEFT(raw_data!A35,4)</f>
        <v>C300 TSLA</v>
      </c>
      <c r="F35" s="28">
        <f>B35*EXP(K35*I35)-raw_data!X35</f>
        <v>0</v>
      </c>
      <c r="G35" s="26" t="str">
        <f>20&amp;MID(raw_data!A35,7,2)&amp;"-"&amp;MID(raw_data!A35,9,2)&amp;"-"&amp;MID(raw_data!A35,11,2)</f>
        <v>2017-01-20</v>
      </c>
      <c r="H35" s="8" t="str">
        <f>LEFT(raw_data!B35,10)</f>
        <v>2016-07-19</v>
      </c>
      <c r="I35" s="11">
        <f>YEARFRAC(H35, G35,3)</f>
        <v>0.50684931506849318</v>
      </c>
      <c r="J35" s="11">
        <f>raw_data!Y35</f>
        <v>-16.86824</v>
      </c>
      <c r="K35" s="11">
        <f>LN(J35/B35+1)/I35</f>
        <v>-0.15356383425740194</v>
      </c>
      <c r="L35" s="11">
        <f>raw_data!N35</f>
        <v>0.38389000000000001</v>
      </c>
      <c r="M35" s="11">
        <f>INDEX([1]!jget("optbinom", A35, B35, C35, optPremium,L35, I35, calcGreeks, exType, nsteps, discountCurve, divMap, borrowCurve, modelType, adjVol), 2)</f>
        <v>94.146345283706054</v>
      </c>
      <c r="N35" s="11">
        <f>0.5*(raw_data!F35+raw_data!J35)</f>
        <v>94.15</v>
      </c>
      <c r="O35" s="28">
        <f t="shared" si="0"/>
        <v>2.9872534907352875</v>
      </c>
      <c r="P35" s="18">
        <f>IF(LEFT(D35,1)="C", M35-O35,O35-M35)</f>
        <v>-91.15909179297077</v>
      </c>
      <c r="Q35" s="28">
        <f t="shared" si="1"/>
        <v>3.21</v>
      </c>
      <c r="R35" s="18">
        <f>IF(LEFT(D35,1)="C", N35-Q35,Q35-N35)</f>
        <v>-90.940000000000012</v>
      </c>
      <c r="S35" s="11">
        <f t="shared" si="2"/>
        <v>-73.97568857497032</v>
      </c>
      <c r="T35" s="19">
        <f>LN((P35/EXP(-0.005*I35)+C35)/(B35))/I35</f>
        <v>-0.15154986519877761</v>
      </c>
      <c r="U35" s="19">
        <f>LN((R35/EXP(-0.005*I35)+C35)/(B35))/I35</f>
        <v>-0.1494735894242035</v>
      </c>
      <c r="V35" s="19">
        <v>-0.15356383425740194</v>
      </c>
    </row>
    <row r="36" spans="1:22" x14ac:dyDescent="0.25">
      <c r="A36" s="11" t="str">
        <f>MID(raw_data!A36, 13, 1)</f>
        <v>P</v>
      </c>
      <c r="B36" s="11">
        <f>0.5*(raw_data!V36 + raw_data!W36)</f>
        <v>225.26499999999999</v>
      </c>
      <c r="C36" s="23">
        <f>RIGHT(raw_data!A36,6)/1000</f>
        <v>310</v>
      </c>
      <c r="D36" s="23" t="str">
        <f>A36&amp;C36&amp;" "&amp;LEFT(raw_data!A36,4)</f>
        <v>P310 TSLA</v>
      </c>
      <c r="E36" s="23" t="str">
        <f>IF(A36 = "C", "P", "C")&amp;C36&amp;" "&amp;LEFT(raw_data!A36,4)</f>
        <v>C310 TSLA</v>
      </c>
      <c r="F36" s="28">
        <f>B36*EXP(K36*I36)-raw_data!X36</f>
        <v>0</v>
      </c>
      <c r="G36" s="26" t="str">
        <f>20&amp;MID(raw_data!A36,7,2)&amp;"-"&amp;MID(raw_data!A36,9,2)&amp;"-"&amp;MID(raw_data!A36,11,2)</f>
        <v>2017-01-20</v>
      </c>
      <c r="H36" s="8" t="str">
        <f>LEFT(raw_data!B36,10)</f>
        <v>2016-07-19</v>
      </c>
      <c r="I36" s="11">
        <f>YEARFRAC(H36, G36,3)</f>
        <v>0.50684931506849318</v>
      </c>
      <c r="J36" s="11">
        <f>raw_data!Y36</f>
        <v>-16.86824</v>
      </c>
      <c r="K36" s="11">
        <f>LN(J36/B36+1)/I36</f>
        <v>-0.15356383425740194</v>
      </c>
      <c r="L36" s="11">
        <f>raw_data!N36</f>
        <v>0.38446000000000002</v>
      </c>
      <c r="M36" s="11">
        <f>INDEX([1]!jget("optbinom", A36, B36, C36, optPremium,L36, I36, calcGreeks, exType, nsteps, discountCurve, divMap, borrowCurve, modelType, adjVol), 2)</f>
        <v>103.49480991933864</v>
      </c>
      <c r="N36" s="11">
        <f>0.5*(raw_data!F36+raw_data!J36)</f>
        <v>103.5</v>
      </c>
      <c r="O36" s="28">
        <f t="shared" si="0"/>
        <v>2.3555613807344575</v>
      </c>
      <c r="P36" s="18">
        <f>IF(LEFT(D36,1)="C", M36-O36,O36-M36)</f>
        <v>-101.13924853860418</v>
      </c>
      <c r="Q36" s="28">
        <f t="shared" si="1"/>
        <v>2.5250000000000004</v>
      </c>
      <c r="R36" s="18">
        <f>IF(LEFT(D36,1)="C", N36-Q36,Q36-N36)</f>
        <v>-100.97499999999999</v>
      </c>
      <c r="S36" s="11">
        <f t="shared" si="2"/>
        <v>-83.950378194135965</v>
      </c>
      <c r="T36" s="19">
        <f>LN((P36/EXP(-0.005*I36)+C36)/(B36))/I36</f>
        <v>-0.15160170368248713</v>
      </c>
      <c r="U36" s="19">
        <f>LN((R36/EXP(-0.005*I36)+C36)/(B36))/I36</f>
        <v>-0.15004491725571953</v>
      </c>
      <c r="V36" s="19">
        <v>-0.15356383425740194</v>
      </c>
    </row>
    <row r="37" spans="1:22" x14ac:dyDescent="0.25">
      <c r="A37" s="11" t="str">
        <f>MID(raw_data!A37, 13, 1)</f>
        <v>P</v>
      </c>
      <c r="B37" s="11">
        <f>0.5*(raw_data!V37 + raw_data!W37)</f>
        <v>225.26499999999999</v>
      </c>
      <c r="C37" s="23">
        <f>RIGHT(raw_data!A37,6)/1000</f>
        <v>320</v>
      </c>
      <c r="D37" s="23" t="str">
        <f>A37&amp;C37&amp;" "&amp;LEFT(raw_data!A37,4)</f>
        <v>P320 TSLA</v>
      </c>
      <c r="E37" s="23" t="str">
        <f>IF(A37 = "C", "P", "C")&amp;C37&amp;" "&amp;LEFT(raw_data!A37,4)</f>
        <v>C320 TSLA</v>
      </c>
      <c r="F37" s="28">
        <f>B37*EXP(K37*I37)-raw_data!X37</f>
        <v>0</v>
      </c>
      <c r="G37" s="26" t="str">
        <f>20&amp;MID(raw_data!A37,7,2)&amp;"-"&amp;MID(raw_data!A37,9,2)&amp;"-"&amp;MID(raw_data!A37,11,2)</f>
        <v>2017-01-20</v>
      </c>
      <c r="H37" s="8" t="str">
        <f>LEFT(raw_data!B37,10)</f>
        <v>2016-07-19</v>
      </c>
      <c r="I37" s="11">
        <f>YEARFRAC(H37, G37,3)</f>
        <v>0.50684931506849318</v>
      </c>
      <c r="J37" s="11">
        <f>raw_data!Y37</f>
        <v>-16.86824</v>
      </c>
      <c r="K37" s="11">
        <f>LN(J37/B37+1)/I37</f>
        <v>-0.15356383425740194</v>
      </c>
      <c r="L37" s="11">
        <f>raw_data!N37</f>
        <v>0.38129000000000002</v>
      </c>
      <c r="M37" s="11">
        <f>INDEX([1]!jget("optbinom", A37, B37, C37, optPremium,L37, I37, calcGreeks, exType, nsteps, discountCurve, divMap, borrowCurve, modelType, adjVol), 2)</f>
        <v>112.89390568876918</v>
      </c>
      <c r="N37" s="11">
        <f>0.5*(raw_data!F37+raw_data!J37)</f>
        <v>112.9</v>
      </c>
      <c r="O37" s="28">
        <f t="shared" si="0"/>
        <v>1.854841279799742</v>
      </c>
      <c r="P37" s="18">
        <f>IF(LEFT(D37,1)="C", M37-O37,O37-M37)</f>
        <v>-111.03906440896944</v>
      </c>
      <c r="Q37" s="28">
        <f t="shared" si="1"/>
        <v>1.9849999999999999</v>
      </c>
      <c r="R37" s="18">
        <f>IF(LEFT(D37,1)="C", N37-Q37,Q37-N37)</f>
        <v>-110.91500000000001</v>
      </c>
      <c r="S37" s="11">
        <f t="shared" si="2"/>
        <v>-93.925067813301666</v>
      </c>
      <c r="T37" s="19">
        <f>LN((P37/EXP(-0.005*I37)+C37)/(B37))/I37</f>
        <v>-0.1508918802585513</v>
      </c>
      <c r="U37" s="19">
        <f>LN((R37/EXP(-0.005*I37)+C37)/(B37))/I37</f>
        <v>-0.1497162779129487</v>
      </c>
      <c r="V37" s="19">
        <v>-0.15356383425740194</v>
      </c>
    </row>
    <row r="38" spans="1:22" x14ac:dyDescent="0.25">
      <c r="A38" s="11" t="str">
        <f>MID(raw_data!A38, 13, 1)</f>
        <v>P</v>
      </c>
      <c r="B38" s="11">
        <f>0.5*(raw_data!V38 + raw_data!W38)</f>
        <v>225.26499999999999</v>
      </c>
      <c r="C38" s="23">
        <f>RIGHT(raw_data!A38,6)/1000</f>
        <v>330</v>
      </c>
      <c r="D38" s="23" t="str">
        <f>A38&amp;C38&amp;" "&amp;LEFT(raw_data!A38,4)</f>
        <v>P330 TSLA</v>
      </c>
      <c r="E38" s="23" t="str">
        <f>IF(A38 = "C", "P", "C")&amp;C38&amp;" "&amp;LEFT(raw_data!A38,4)</f>
        <v>C330 TSLA</v>
      </c>
      <c r="F38" s="28">
        <f>B38*EXP(K38*I38)-raw_data!X38</f>
        <v>0</v>
      </c>
      <c r="G38" s="26" t="str">
        <f>20&amp;MID(raw_data!A38,7,2)&amp;"-"&amp;MID(raw_data!A38,9,2)&amp;"-"&amp;MID(raw_data!A38,11,2)</f>
        <v>2017-01-20</v>
      </c>
      <c r="H38" s="8" t="str">
        <f>LEFT(raw_data!B38,10)</f>
        <v>2016-07-19</v>
      </c>
      <c r="I38" s="11">
        <f>YEARFRAC(H38, G38,3)</f>
        <v>0.50684931506849318</v>
      </c>
      <c r="J38" s="11">
        <f>raw_data!Y38</f>
        <v>-16.86824</v>
      </c>
      <c r="K38" s="11">
        <f>LN(J38/B38+1)/I38</f>
        <v>-0.15356383425740194</v>
      </c>
      <c r="L38" s="11">
        <f>raw_data!N38</f>
        <v>0.38072</v>
      </c>
      <c r="M38" s="11">
        <f>INDEX([1]!jget("optbinom", A38, B38, C38, optPremium,L38, I38, calcGreeks, exType, nsteps, discountCurve, divMap, borrowCurve, modelType, adjVol), 2)</f>
        <v>122.46807367012674</v>
      </c>
      <c r="N38" s="11">
        <f>0.5*(raw_data!F38+raw_data!J38)</f>
        <v>122.47499999999999</v>
      </c>
      <c r="O38" s="28">
        <f t="shared" si="0"/>
        <v>1.5071130347450767</v>
      </c>
      <c r="P38" s="18">
        <f>IF(LEFT(D38,1)="C", M38-O38,O38-M38)</f>
        <v>-120.96096063538167</v>
      </c>
      <c r="Q38" s="28">
        <f t="shared" si="1"/>
        <v>1.61</v>
      </c>
      <c r="R38" s="18">
        <f>IF(LEFT(D38,1)="C", N38-Q38,Q38-N38)</f>
        <v>-120.86499999999999</v>
      </c>
      <c r="S38" s="11">
        <f t="shared" si="2"/>
        <v>-103.89975743246731</v>
      </c>
      <c r="T38" s="19">
        <f>LN((P38/EXP(-0.005*I38)+C38)/(B38))/I38</f>
        <v>-0.15039153806212646</v>
      </c>
      <c r="U38" s="19">
        <f>LN((R38/EXP(-0.005*I38)+C38)/(B38))/I38</f>
        <v>-0.14948240899705756</v>
      </c>
      <c r="V38" s="19">
        <v>-0.15356383425740194</v>
      </c>
    </row>
    <row r="39" spans="1:22" x14ac:dyDescent="0.25">
      <c r="A39" s="11" t="str">
        <f>MID(raw_data!A39, 13, 1)</f>
        <v>P</v>
      </c>
      <c r="B39" s="11">
        <f>0.5*(raw_data!V39 + raw_data!W39)</f>
        <v>225.26499999999999</v>
      </c>
      <c r="C39" s="23">
        <f>RIGHT(raw_data!A39,6)/1000</f>
        <v>340</v>
      </c>
      <c r="D39" s="23" t="str">
        <f>A39&amp;C39&amp;" "&amp;LEFT(raw_data!A39,4)</f>
        <v>P340 TSLA</v>
      </c>
      <c r="E39" s="23" t="str">
        <f>IF(A39 = "C", "P", "C")&amp;C39&amp;" "&amp;LEFT(raw_data!A39,4)</f>
        <v>C340 TSLA</v>
      </c>
      <c r="F39" s="28">
        <f>B39*EXP(K39*I39)-raw_data!X39</f>
        <v>0</v>
      </c>
      <c r="G39" s="26" t="str">
        <f>20&amp;MID(raw_data!A39,7,2)&amp;"-"&amp;MID(raw_data!A39,9,2)&amp;"-"&amp;MID(raw_data!A39,11,2)</f>
        <v>2017-01-20</v>
      </c>
      <c r="H39" s="8" t="str">
        <f>LEFT(raw_data!B39,10)</f>
        <v>2016-07-19</v>
      </c>
      <c r="I39" s="11">
        <f>YEARFRAC(H39, G39,3)</f>
        <v>0.50684931506849318</v>
      </c>
      <c r="J39" s="11">
        <f>raw_data!Y39</f>
        <v>-16.86824</v>
      </c>
      <c r="K39" s="11">
        <f>LN(J39/B39+1)/I39</f>
        <v>-0.15356383425740194</v>
      </c>
      <c r="L39" s="11">
        <f>raw_data!N39</f>
        <v>0.38446000000000002</v>
      </c>
      <c r="M39" s="11">
        <f>INDEX([1]!jget("optbinom", A39, B39, C39, optPremium,L39, I39, calcGreeks, exType, nsteps, discountCurve, divMap, borrowCurve, modelType, adjVol), 2)</f>
        <v>132.19292778916068</v>
      </c>
      <c r="N39" s="11">
        <f>0.5*(raw_data!F39+raw_data!J39)</f>
        <v>132.199995</v>
      </c>
      <c r="O39" s="28">
        <f t="shared" si="0"/>
        <v>1.2541874614240687</v>
      </c>
      <c r="P39" s="18">
        <f>IF(LEFT(D39,1)="C", M39-O39,O39-M39)</f>
        <v>-130.93874032773661</v>
      </c>
      <c r="Q39" s="28">
        <f t="shared" si="1"/>
        <v>1.3399999999999999</v>
      </c>
      <c r="R39" s="18">
        <f>IF(LEFT(D39,1)="C", N39-Q39,Q39-N39)</f>
        <v>-130.859995</v>
      </c>
      <c r="S39" s="11">
        <f t="shared" si="2"/>
        <v>-113.87444705163301</v>
      </c>
      <c r="T39" s="19">
        <f>LN((P39/EXP(-0.005*I39)+C39)/(B39))/I39</f>
        <v>-0.1504208203145303</v>
      </c>
      <c r="U39" s="19">
        <f>LN((R39/EXP(-0.005*I39)+C39)/(B39))/I39</f>
        <v>-0.14967474681282819</v>
      </c>
      <c r="V39" s="19">
        <v>-0.15356383425740194</v>
      </c>
    </row>
    <row r="40" spans="1:22" x14ac:dyDescent="0.25">
      <c r="A40" s="11" t="str">
        <f>MID(raw_data!A40, 13, 1)</f>
        <v>C</v>
      </c>
      <c r="B40" s="11">
        <f>0.5*(raw_data!V40 + raw_data!W40)</f>
        <v>225.26499999999999</v>
      </c>
      <c r="C40" s="23">
        <f>RIGHT(raw_data!A40,6)/1000</f>
        <v>50</v>
      </c>
      <c r="D40" s="23" t="str">
        <f>A40&amp;C40&amp;" "&amp;LEFT(raw_data!A40,4)</f>
        <v>C50 TSLA</v>
      </c>
      <c r="E40" s="23" t="str">
        <f>IF(A40 = "C", "P", "C")&amp;C40&amp;" "&amp;LEFT(raw_data!A40,4)</f>
        <v>P50 TSLA</v>
      </c>
      <c r="F40" s="28">
        <f>B40*EXP(K40*I40)-raw_data!X40</f>
        <v>0</v>
      </c>
      <c r="G40" s="26" t="str">
        <f>20&amp;MID(raw_data!A40,7,2)&amp;"-"&amp;MID(raw_data!A40,9,2)&amp;"-"&amp;MID(raw_data!A40,11,2)</f>
        <v>2017-01-20</v>
      </c>
      <c r="H40" s="8" t="str">
        <f>LEFT(raw_data!B40,10)</f>
        <v>2016-07-19</v>
      </c>
      <c r="I40" s="11">
        <f>YEARFRAC(H40, G40,3)</f>
        <v>0.50684931506849318</v>
      </c>
      <c r="J40" s="11">
        <f>raw_data!Y40</f>
        <v>-16.86824</v>
      </c>
      <c r="K40" s="11">
        <f>LN(J40/B40+1)/I40</f>
        <v>-0.15356383425740194</v>
      </c>
      <c r="L40" s="11">
        <f>raw_data!N40</f>
        <v>1.6960999999999999</v>
      </c>
      <c r="M40" s="11">
        <f>INDEX([1]!jget("optbinom", A40, B40, C40, optPremium,L40, I40, calcGreeks, exType, nsteps, discountCurve, divMap, borrowCurve, modelType, adjVol), 2)</f>
        <v>164.16243422214444</v>
      </c>
      <c r="N40" s="11">
        <f>0.5*(raw_data!F40+raw_data!J40)</f>
        <v>175.72501</v>
      </c>
      <c r="O40" s="28">
        <f t="shared" si="0"/>
        <v>0.24545228032556959</v>
      </c>
      <c r="P40" s="18">
        <f>IF(LEFT(D40,1)="C", M40-O40,O40-M40)</f>
        <v>163.91698194181888</v>
      </c>
      <c r="Q40" s="28">
        <f t="shared" si="1"/>
        <v>0.25</v>
      </c>
      <c r="R40" s="18">
        <f>IF(LEFT(D40,1)="C", N40-Q40,Q40-N40)</f>
        <v>175.47501</v>
      </c>
      <c r="S40" s="11">
        <f t="shared" si="2"/>
        <v>175.39155190417159</v>
      </c>
      <c r="T40" s="19">
        <f>LN((P40/EXP(-0.005*I40)+C40)/(B40))/I40</f>
        <v>-9.8149494506245938E-2</v>
      </c>
      <c r="U40" s="19">
        <f>LN((R40/EXP(-0.005*I40)+C40)/(B40))/I40</f>
        <v>5.7308284578262737E-3</v>
      </c>
      <c r="V40" s="19">
        <v>-0.15356383425740194</v>
      </c>
    </row>
    <row r="41" spans="1:22" x14ac:dyDescent="0.25">
      <c r="A41" s="11" t="str">
        <f>MID(raw_data!A41, 13, 1)</f>
        <v>C</v>
      </c>
      <c r="B41" s="11">
        <f>0.5*(raw_data!V41 + raw_data!W41)</f>
        <v>225.26499999999999</v>
      </c>
      <c r="C41" s="23">
        <f>RIGHT(raw_data!A41,6)/1000</f>
        <v>55</v>
      </c>
      <c r="D41" s="23" t="str">
        <f>A41&amp;C41&amp;" "&amp;LEFT(raw_data!A41,4)</f>
        <v>C55 TSLA</v>
      </c>
      <c r="E41" s="23" t="str">
        <f>IF(A41 = "C", "P", "C")&amp;C41&amp;" "&amp;LEFT(raw_data!A41,4)</f>
        <v>P55 TSLA</v>
      </c>
      <c r="F41" s="28">
        <f>B41*EXP(K41*I41)-raw_data!X41</f>
        <v>0</v>
      </c>
      <c r="G41" s="26" t="str">
        <f>20&amp;MID(raw_data!A41,7,2)&amp;"-"&amp;MID(raw_data!A41,9,2)&amp;"-"&amp;MID(raw_data!A41,11,2)</f>
        <v>2017-01-20</v>
      </c>
      <c r="H41" s="8" t="str">
        <f>LEFT(raw_data!B41,10)</f>
        <v>2016-07-19</v>
      </c>
      <c r="I41" s="11">
        <f>YEARFRAC(H41, G41,3)</f>
        <v>0.50684931506849318</v>
      </c>
      <c r="J41" s="11">
        <f>raw_data!Y41</f>
        <v>-16.86824</v>
      </c>
      <c r="K41" s="11">
        <f>LN(J41/B41+1)/I41</f>
        <v>-0.15356383425740194</v>
      </c>
      <c r="L41" s="11">
        <f>raw_data!N41</f>
        <v>1.5243100000000001</v>
      </c>
      <c r="M41" s="11">
        <f>INDEX([1]!jget("optbinom", A41, B41, C41, optPremium,L41, I41, calcGreeks, exType, nsteps, discountCurve, divMap, borrowCurve, modelType, adjVol), 2)</f>
        <v>158.4057384432941</v>
      </c>
      <c r="N41" s="11">
        <f>0.5*(raw_data!F41+raw_data!J41)</f>
        <v>170.42500000000001</v>
      </c>
      <c r="O41" s="28">
        <f t="shared" si="0"/>
        <v>0.38962901405664013</v>
      </c>
      <c r="P41" s="18">
        <f>IF(LEFT(D41,1)="C", M41-O41,O41-M41)</f>
        <v>158.01610942923745</v>
      </c>
      <c r="Q41" s="28">
        <f t="shared" si="1"/>
        <v>0.39500000000000002</v>
      </c>
      <c r="R41" s="18">
        <f>IF(LEFT(D41,1)="C", N41-Q41,Q41-N41)</f>
        <v>170.03</v>
      </c>
      <c r="S41" s="11">
        <f t="shared" si="2"/>
        <v>170.40420709458877</v>
      </c>
      <c r="T41" s="19">
        <f>LN((P41/EXP(-0.005*I41)+C41)/(B41))/I41</f>
        <v>-0.10659808236604822</v>
      </c>
      <c r="U41" s="19">
        <f>LN((R41/EXP(-0.005*I41)+C41)/(B41))/I41</f>
        <v>1.7197993867127529E-3</v>
      </c>
      <c r="V41" s="19">
        <v>-0.15356383425740194</v>
      </c>
    </row>
    <row r="42" spans="1:22" x14ac:dyDescent="0.25">
      <c r="A42" s="11" t="str">
        <f>MID(raw_data!A42, 13, 1)</f>
        <v>C</v>
      </c>
      <c r="B42" s="11">
        <f>0.5*(raw_data!V42 + raw_data!W42)</f>
        <v>225.26499999999999</v>
      </c>
      <c r="C42" s="23">
        <f>RIGHT(raw_data!A42,6)/1000</f>
        <v>110</v>
      </c>
      <c r="D42" s="23" t="str">
        <f>A42&amp;C42&amp;" "&amp;LEFT(raw_data!A42,4)</f>
        <v>C110 TSLA</v>
      </c>
      <c r="E42" s="23" t="str">
        <f>IF(A42 = "C", "P", "C")&amp;C42&amp;" "&amp;LEFT(raw_data!A42,4)</f>
        <v>P110 TSLA</v>
      </c>
      <c r="F42" s="28">
        <f>B42*EXP(K42*I42)-raw_data!X42</f>
        <v>0</v>
      </c>
      <c r="G42" s="26" t="str">
        <f>20&amp;MID(raw_data!A42,7,2)&amp;"-"&amp;MID(raw_data!A42,9,2)&amp;"-"&amp;MID(raw_data!A42,11,2)</f>
        <v>2017-01-20</v>
      </c>
      <c r="H42" s="8" t="str">
        <f>LEFT(raw_data!B42,10)</f>
        <v>2016-07-19</v>
      </c>
      <c r="I42" s="11">
        <f>YEARFRAC(H42, G42,3)</f>
        <v>0.50684931506849318</v>
      </c>
      <c r="J42" s="11">
        <f>raw_data!Y42</f>
        <v>-16.86824</v>
      </c>
      <c r="K42" s="11">
        <f>LN(J42/B42+1)/I42</f>
        <v>-0.15356383425740194</v>
      </c>
      <c r="L42" s="11">
        <f>raw_data!N42</f>
        <v>0.89627000000000001</v>
      </c>
      <c r="M42" s="11">
        <f>INDEX([1]!jget("optbinom", A42, B42, C42, optPremium,L42, I42, calcGreeks, exType, nsteps, discountCurve, divMap, borrowCurve, modelType, adjVol), 2)</f>
        <v>105.80118394222303</v>
      </c>
      <c r="N42" s="11">
        <f>0.5*(raw_data!F42+raw_data!J42)</f>
        <v>115.75</v>
      </c>
      <c r="O42" s="28">
        <f t="shared" si="0"/>
        <v>2.4389724966380175</v>
      </c>
      <c r="P42" s="18">
        <f>IF(LEFT(D42,1)="C", M42-O42,O42-M42)</f>
        <v>103.36221144558502</v>
      </c>
      <c r="Q42" s="28">
        <f t="shared" si="1"/>
        <v>2.4400000000000004</v>
      </c>
      <c r="R42" s="18">
        <f>IF(LEFT(D42,1)="C", N42-Q42,Q42-N42)</f>
        <v>113.31</v>
      </c>
      <c r="S42" s="11">
        <f t="shared" si="2"/>
        <v>115.54341418917754</v>
      </c>
      <c r="T42" s="19">
        <f>LN((P42/EXP(-0.005*I42)+C42)/(B42))/I42</f>
        <v>-0.10468148244794431</v>
      </c>
      <c r="U42" s="19">
        <f>LN((R42/EXP(-0.005*I42)+C42)/(B42))/I42</f>
        <v>-1.465887061990777E-2</v>
      </c>
      <c r="V42" s="19">
        <v>-0.15356383425740194</v>
      </c>
    </row>
    <row r="43" spans="1:22" x14ac:dyDescent="0.25">
      <c r="A43" s="11" t="str">
        <f>MID(raw_data!A43, 13, 1)</f>
        <v>C</v>
      </c>
      <c r="B43" s="11">
        <f>0.5*(raw_data!V43 + raw_data!W43)</f>
        <v>225.26499999999999</v>
      </c>
      <c r="C43" s="23">
        <f>RIGHT(raw_data!A43,6)/1000</f>
        <v>115</v>
      </c>
      <c r="D43" s="23" t="str">
        <f>A43&amp;C43&amp;" "&amp;LEFT(raw_data!A43,4)</f>
        <v>C115 TSLA</v>
      </c>
      <c r="E43" s="23" t="str">
        <f>IF(A43 = "C", "P", "C")&amp;C43&amp;" "&amp;LEFT(raw_data!A43,4)</f>
        <v>P115 TSLA</v>
      </c>
      <c r="F43" s="28">
        <f>B43*EXP(K43*I43)-raw_data!X43</f>
        <v>0</v>
      </c>
      <c r="G43" s="26" t="str">
        <f>20&amp;MID(raw_data!A43,7,2)&amp;"-"&amp;MID(raw_data!A43,9,2)&amp;"-"&amp;MID(raw_data!A43,11,2)</f>
        <v>2017-01-20</v>
      </c>
      <c r="H43" s="8" t="str">
        <f>LEFT(raw_data!B43,10)</f>
        <v>2016-07-19</v>
      </c>
      <c r="I43" s="11">
        <f>YEARFRAC(H43, G43,3)</f>
        <v>0.50684931506849318</v>
      </c>
      <c r="J43" s="11">
        <f>raw_data!Y43</f>
        <v>-16.86824</v>
      </c>
      <c r="K43" s="11">
        <f>LN(J43/B43+1)/I43</f>
        <v>-0.15356383425740194</v>
      </c>
      <c r="L43" s="11">
        <f>raw_data!N43</f>
        <v>0.81984000000000001</v>
      </c>
      <c r="M43" s="11">
        <f>INDEX([1]!jget("optbinom", A43, B43, C43, optPremium,L43, I43, calcGreeks, exType, nsteps, discountCurve, divMap, borrowCurve, modelType, adjVol), 2)</f>
        <v>100.11835128513023</v>
      </c>
      <c r="N43" s="11">
        <f>0.5*(raw_data!F43+raw_data!J43)</f>
        <v>110.47499999999999</v>
      </c>
      <c r="O43" s="28">
        <f t="shared" si="0"/>
        <v>2.7140782536521968</v>
      </c>
      <c r="P43" s="18">
        <f>IF(LEFT(D43,1)="C", M43-O43,O43-M43)</f>
        <v>97.404273031478027</v>
      </c>
      <c r="Q43" s="28">
        <f t="shared" si="1"/>
        <v>2.71</v>
      </c>
      <c r="R43" s="18">
        <f>IF(LEFT(D43,1)="C", N43-Q43,Q43-N43)</f>
        <v>107.765</v>
      </c>
      <c r="S43" s="11">
        <f t="shared" si="2"/>
        <v>110.5560693795947</v>
      </c>
      <c r="T43" s="19">
        <f>LN((P43/EXP(-0.005*I43)+C43)/(B43))/I43</f>
        <v>-0.11368887559257734</v>
      </c>
      <c r="U43" s="19">
        <f>LN((R43/EXP(-0.005*I43)+C43)/(B43))/I43</f>
        <v>-1.9598154884573064E-2</v>
      </c>
      <c r="V43" s="19">
        <v>-0.15356383425740194</v>
      </c>
    </row>
    <row r="44" spans="1:22" x14ac:dyDescent="0.25">
      <c r="A44" s="11" t="str">
        <f>MID(raw_data!A44, 13, 1)</f>
        <v>C</v>
      </c>
      <c r="B44" s="11">
        <f>0.5*(raw_data!V44 + raw_data!W44)</f>
        <v>225.26499999999999</v>
      </c>
      <c r="C44" s="23">
        <f>RIGHT(raw_data!A44,6)/1000</f>
        <v>120</v>
      </c>
      <c r="D44" s="23" t="str">
        <f>A44&amp;C44&amp;" "&amp;LEFT(raw_data!A44,4)</f>
        <v>C120 TSLA</v>
      </c>
      <c r="E44" s="23" t="str">
        <f>IF(A44 = "C", "P", "C")&amp;C44&amp;" "&amp;LEFT(raw_data!A44,4)</f>
        <v>P120 TSLA</v>
      </c>
      <c r="F44" s="28">
        <f>B44*EXP(K44*I44)-raw_data!X44</f>
        <v>0</v>
      </c>
      <c r="G44" s="26" t="str">
        <f>20&amp;MID(raw_data!A44,7,2)&amp;"-"&amp;MID(raw_data!A44,9,2)&amp;"-"&amp;MID(raw_data!A44,11,2)</f>
        <v>2017-01-20</v>
      </c>
      <c r="H44" s="8" t="str">
        <f>LEFT(raw_data!B44,10)</f>
        <v>2016-07-19</v>
      </c>
      <c r="I44" s="11">
        <f>YEARFRAC(H44, G44,3)</f>
        <v>0.50684931506849318</v>
      </c>
      <c r="J44" s="11">
        <f>raw_data!Y44</f>
        <v>-16.86824</v>
      </c>
      <c r="K44" s="11">
        <f>LN(J44/B44+1)/I44</f>
        <v>-0.15356383425740194</v>
      </c>
      <c r="L44" s="11">
        <f>raw_data!N44</f>
        <v>0.75161999999999995</v>
      </c>
      <c r="M44" s="11">
        <f>INDEX([1]!jget("optbinom", A44, B44, C44, optPremium,L44, I44, calcGreeks, exType, nsteps, discountCurve, divMap, borrowCurve, modelType, adjVol), 2)</f>
        <v>94.553527935554357</v>
      </c>
      <c r="N44" s="11">
        <f>0.5*(raw_data!F44+raw_data!J44)</f>
        <v>105.3</v>
      </c>
      <c r="O44" s="28">
        <f t="shared" si="0"/>
        <v>3.1113586092841099</v>
      </c>
      <c r="P44" s="18">
        <f>IF(LEFT(D44,1)="C", M44-O44,O44-M44)</f>
        <v>91.442169326270246</v>
      </c>
      <c r="Q44" s="28">
        <f t="shared" si="1"/>
        <v>3.105</v>
      </c>
      <c r="R44" s="18">
        <f>IF(LEFT(D44,1)="C", N44-Q44,Q44-N44)</f>
        <v>102.19499999999999</v>
      </c>
      <c r="S44" s="11">
        <f t="shared" si="2"/>
        <v>105.56872457001187</v>
      </c>
      <c r="T44" s="19">
        <f>LN((P44/EXP(-0.005*I44)+C44)/(B44))/I44</f>
        <v>-0.12277650165899194</v>
      </c>
      <c r="U44" s="19">
        <f>LN((R44/EXP(-0.005*I44)+C44)/(B44))/I44</f>
        <v>-2.4772113540226435E-2</v>
      </c>
      <c r="V44" s="19">
        <v>-0.15356383425740194</v>
      </c>
    </row>
    <row r="45" spans="1:22" x14ac:dyDescent="0.25">
      <c r="A45" s="11" t="str">
        <f>MID(raw_data!A45, 13, 1)</f>
        <v>C</v>
      </c>
      <c r="B45" s="11">
        <f>0.5*(raw_data!V45 + raw_data!W45)</f>
        <v>225.26499999999999</v>
      </c>
      <c r="C45" s="23">
        <f>RIGHT(raw_data!A45,6)/1000</f>
        <v>125</v>
      </c>
      <c r="D45" s="23" t="str">
        <f>A45&amp;C45&amp;" "&amp;LEFT(raw_data!A45,4)</f>
        <v>C125 TSLA</v>
      </c>
      <c r="E45" s="23" t="str">
        <f>IF(A45 = "C", "P", "C")&amp;C45&amp;" "&amp;LEFT(raw_data!A45,4)</f>
        <v>P125 TSLA</v>
      </c>
      <c r="F45" s="28">
        <f>B45*EXP(K45*I45)-raw_data!X45</f>
        <v>0</v>
      </c>
      <c r="G45" s="26" t="str">
        <f>20&amp;MID(raw_data!A45,7,2)&amp;"-"&amp;MID(raw_data!A45,9,2)&amp;"-"&amp;MID(raw_data!A45,11,2)</f>
        <v>2017-01-20</v>
      </c>
      <c r="H45" s="8" t="str">
        <f>LEFT(raw_data!B45,10)</f>
        <v>2016-07-19</v>
      </c>
      <c r="I45" s="11">
        <f>YEARFRAC(H45, G45,3)</f>
        <v>0.50684931506849318</v>
      </c>
      <c r="J45" s="11">
        <f>raw_data!Y45</f>
        <v>-16.86824</v>
      </c>
      <c r="K45" s="11">
        <f>LN(J45/B45+1)/I45</f>
        <v>-0.15356383425740194</v>
      </c>
      <c r="L45" s="11">
        <f>raw_data!N45</f>
        <v>0</v>
      </c>
      <c r="M45" s="11">
        <f>INDEX([1]!jget("optbinom", A45, B45, C45, optPremium,L45, I45, calcGreeks, exType, nsteps, discountCurve, divMap, borrowCurve, modelType, adjVol), 2)</f>
        <v>83.109783375435086</v>
      </c>
      <c r="N45" s="11">
        <f>0.5*(raw_data!F45+raw_data!J45)</f>
        <v>100.15</v>
      </c>
      <c r="O45" s="28">
        <f t="shared" si="0"/>
        <v>3.5532692616430568</v>
      </c>
      <c r="P45" s="18">
        <f>IF(LEFT(D45,1)="C", M45-O45,O45-M45)</f>
        <v>79.556514113792034</v>
      </c>
      <c r="Q45" s="28">
        <f t="shared" si="1"/>
        <v>3.55</v>
      </c>
      <c r="R45" s="18">
        <f>IF(LEFT(D45,1)="C", N45-Q45,Q45-N45)</f>
        <v>96.600000000000009</v>
      </c>
      <c r="S45" s="11">
        <f t="shared" si="2"/>
        <v>100.58137976042903</v>
      </c>
      <c r="T45" s="19">
        <f>LN((P45/EXP(-0.005*I45)+C45)/(B45))/I45</f>
        <v>-0.18831397573023662</v>
      </c>
      <c r="U45" s="19">
        <f>LN((R45/EXP(-0.005*I45)+C45)/(B45))/I45</f>
        <v>-3.0182564495860226E-2</v>
      </c>
      <c r="V45" s="19">
        <v>-0.15356383425740194</v>
      </c>
    </row>
    <row r="46" spans="1:22" x14ac:dyDescent="0.25">
      <c r="A46" s="11" t="str">
        <f>MID(raw_data!A46, 13, 1)</f>
        <v>C</v>
      </c>
      <c r="B46" s="11">
        <f>0.5*(raw_data!V46 + raw_data!W46)</f>
        <v>225.26499999999999</v>
      </c>
      <c r="C46" s="23">
        <f>RIGHT(raw_data!A46,6)/1000</f>
        <v>130</v>
      </c>
      <c r="D46" s="23" t="str">
        <f>A46&amp;C46&amp;" "&amp;LEFT(raw_data!A46,4)</f>
        <v>C130 TSLA</v>
      </c>
      <c r="E46" s="23" t="str">
        <f>IF(A46 = "C", "P", "C")&amp;C46&amp;" "&amp;LEFT(raw_data!A46,4)</f>
        <v>P130 TSLA</v>
      </c>
      <c r="F46" s="28">
        <f>B46*EXP(K46*I46)-raw_data!X46</f>
        <v>0</v>
      </c>
      <c r="G46" s="26" t="str">
        <f>20&amp;MID(raw_data!A46,7,2)&amp;"-"&amp;MID(raw_data!A46,9,2)&amp;"-"&amp;MID(raw_data!A46,11,2)</f>
        <v>2017-01-20</v>
      </c>
      <c r="H46" s="8" t="str">
        <f>LEFT(raw_data!B46,10)</f>
        <v>2016-07-19</v>
      </c>
      <c r="I46" s="11">
        <f>YEARFRAC(H46, G46,3)</f>
        <v>0.50684931506849318</v>
      </c>
      <c r="J46" s="11">
        <f>raw_data!Y46</f>
        <v>-16.86824</v>
      </c>
      <c r="K46" s="11">
        <f>LN(J46/B46+1)/I46</f>
        <v>-0.15356383425740194</v>
      </c>
      <c r="L46" s="11">
        <f>raw_data!N46</f>
        <v>0.70074000000000003</v>
      </c>
      <c r="M46" s="11">
        <f>INDEX([1]!jget("optbinom", A46, B46, C46, optPremium,L46, I46, calcGreeks, exType, nsteps, discountCurve, divMap, borrowCurve, modelType, adjVol), 2)</f>
        <v>85.532742280809245</v>
      </c>
      <c r="N46" s="11">
        <f>0.5*(raw_data!F46+raw_data!J46)</f>
        <v>95.474999999999994</v>
      </c>
      <c r="O46" s="28">
        <f t="shared" si="0"/>
        <v>4.1371310951970512</v>
      </c>
      <c r="P46" s="18">
        <f>IF(LEFT(D46,1)="C", M46-O46,O46-M46)</f>
        <v>81.395611185612196</v>
      </c>
      <c r="Q46" s="28">
        <f t="shared" si="1"/>
        <v>4.125</v>
      </c>
      <c r="R46" s="18">
        <f>IF(LEFT(D46,1)="C", N46-Q46,Q46-N46)</f>
        <v>91.35</v>
      </c>
      <c r="S46" s="11">
        <f t="shared" si="2"/>
        <v>95.594034950846179</v>
      </c>
      <c r="T46" s="19">
        <f>LN((P46/EXP(-0.005*I46)+C46)/(B46))/I46</f>
        <v>-0.12344818790066056</v>
      </c>
      <c r="U46" s="19">
        <f>LN((R46/EXP(-0.005*I46)+C46)/(B46))/I46</f>
        <v>-3.2525798864455467E-2</v>
      </c>
      <c r="V46" s="19">
        <v>-0.15356383425740194</v>
      </c>
    </row>
    <row r="47" spans="1:22" x14ac:dyDescent="0.25">
      <c r="A47" s="11" t="str">
        <f>MID(raw_data!A47, 13, 1)</f>
        <v>C</v>
      </c>
      <c r="B47" s="11">
        <f>0.5*(raw_data!V47 + raw_data!W47)</f>
        <v>225.26499999999999</v>
      </c>
      <c r="C47" s="23">
        <f>RIGHT(raw_data!A47,6)/1000</f>
        <v>135</v>
      </c>
      <c r="D47" s="23" t="str">
        <f>A47&amp;C47&amp;" "&amp;LEFT(raw_data!A47,4)</f>
        <v>C135 TSLA</v>
      </c>
      <c r="E47" s="23" t="str">
        <f>IF(A47 = "C", "P", "C")&amp;C47&amp;" "&amp;LEFT(raw_data!A47,4)</f>
        <v>P135 TSLA</v>
      </c>
      <c r="F47" s="28">
        <f>B47*EXP(K47*I47)-raw_data!X47</f>
        <v>0</v>
      </c>
      <c r="G47" s="26" t="str">
        <f>20&amp;MID(raw_data!A47,7,2)&amp;"-"&amp;MID(raw_data!A47,9,2)&amp;"-"&amp;MID(raw_data!A47,11,2)</f>
        <v>2017-01-20</v>
      </c>
      <c r="H47" s="8" t="str">
        <f>LEFT(raw_data!B47,10)</f>
        <v>2016-07-19</v>
      </c>
      <c r="I47" s="11">
        <f>YEARFRAC(H47, G47,3)</f>
        <v>0.50684931506849318</v>
      </c>
      <c r="J47" s="11">
        <f>raw_data!Y47</f>
        <v>-16.86824</v>
      </c>
      <c r="K47" s="11">
        <f>LN(J47/B47+1)/I47</f>
        <v>-0.15356383425740194</v>
      </c>
      <c r="L47" s="11">
        <f>raw_data!N47</f>
        <v>0.64010999999999996</v>
      </c>
      <c r="M47" s="11">
        <f>INDEX([1]!jget("optbinom", A47, B47, C47, optPremium,L47, I47, calcGreeks, exType, nsteps, discountCurve, divMap, borrowCurve, modelType, adjVol), 2)</f>
        <v>79.972716144960913</v>
      </c>
      <c r="N47" s="11">
        <f>0.5*(raw_data!F47+raw_data!J47)</f>
        <v>90.300000000000011</v>
      </c>
      <c r="O47" s="28">
        <f t="shared" si="0"/>
        <v>4.632731593248673</v>
      </c>
      <c r="P47" s="18">
        <f>IF(LEFT(D47,1)="C", M47-O47,O47-M47)</f>
        <v>75.339984551712234</v>
      </c>
      <c r="Q47" s="28">
        <f t="shared" si="1"/>
        <v>4.625</v>
      </c>
      <c r="R47" s="18">
        <f>IF(LEFT(D47,1)="C", N47-Q47,Q47-N47)</f>
        <v>85.675000000000011</v>
      </c>
      <c r="S47" s="11">
        <f t="shared" si="2"/>
        <v>90.606690141263357</v>
      </c>
      <c r="T47" s="19">
        <f>LN((P47/EXP(-0.005*I47)+C47)/(B47))/I47</f>
        <v>-0.1334594514191953</v>
      </c>
      <c r="U47" s="19">
        <f>LN((R47/EXP(-0.005*I47)+C47)/(B47))/I47</f>
        <v>-3.8673813193932968E-2</v>
      </c>
      <c r="V47" s="19">
        <v>-0.15356383425740194</v>
      </c>
    </row>
    <row r="48" spans="1:22" x14ac:dyDescent="0.25">
      <c r="A48" s="11" t="str">
        <f>MID(raw_data!A48, 13, 1)</f>
        <v>C</v>
      </c>
      <c r="B48" s="11">
        <f>0.5*(raw_data!V48 + raw_data!W48)</f>
        <v>225.26499999999999</v>
      </c>
      <c r="C48" s="23">
        <f>RIGHT(raw_data!A48,6)/1000</f>
        <v>140</v>
      </c>
      <c r="D48" s="23" t="str">
        <f>A48&amp;C48&amp;" "&amp;LEFT(raw_data!A48,4)</f>
        <v>C140 TSLA</v>
      </c>
      <c r="E48" s="23" t="str">
        <f>IF(A48 = "C", "P", "C")&amp;C48&amp;" "&amp;LEFT(raw_data!A48,4)</f>
        <v>P140 TSLA</v>
      </c>
      <c r="F48" s="28">
        <f>B48*EXP(K48*I48)-raw_data!X48</f>
        <v>0</v>
      </c>
      <c r="G48" s="26" t="str">
        <f>20&amp;MID(raw_data!A48,7,2)&amp;"-"&amp;MID(raw_data!A48,9,2)&amp;"-"&amp;MID(raw_data!A48,11,2)</f>
        <v>2017-01-20</v>
      </c>
      <c r="H48" s="8" t="str">
        <f>LEFT(raw_data!B48,10)</f>
        <v>2016-07-19</v>
      </c>
      <c r="I48" s="11">
        <f>YEARFRAC(H48, G48,3)</f>
        <v>0.50684931506849318</v>
      </c>
      <c r="J48" s="11">
        <f>raw_data!Y48</f>
        <v>-16.86824</v>
      </c>
      <c r="K48" s="11">
        <f>LN(J48/B48+1)/I48</f>
        <v>-0.15356383425740194</v>
      </c>
      <c r="L48" s="11">
        <f>raw_data!N48</f>
        <v>0</v>
      </c>
      <c r="M48" s="11">
        <f>INDEX([1]!jget("optbinom", A48, B48, C48, optPremium,L48, I48, calcGreeks, exType, nsteps, discountCurve, divMap, borrowCurve, modelType, adjVol), 2)</f>
        <v>68.161399881501694</v>
      </c>
      <c r="N48" s="11">
        <f>0.5*(raw_data!F48+raw_data!J48)</f>
        <v>85</v>
      </c>
      <c r="O48" s="28">
        <f t="shared" si="0"/>
        <v>5.2594513333480117</v>
      </c>
      <c r="P48" s="18">
        <f>IF(LEFT(D48,1)="C", M48-O48,O48-M48)</f>
        <v>62.901948548153683</v>
      </c>
      <c r="Q48" s="28">
        <f t="shared" si="1"/>
        <v>5.25</v>
      </c>
      <c r="R48" s="18">
        <f>IF(LEFT(D48,1)="C", N48-Q48,Q48-N48)</f>
        <v>79.75</v>
      </c>
      <c r="S48" s="11">
        <f t="shared" si="2"/>
        <v>85.619345331680506</v>
      </c>
      <c r="T48" s="19">
        <f>LN((P48/EXP(-0.005*I48)+C48)/(B48))/I48</f>
        <v>-0.20473205892425739</v>
      </c>
      <c r="U48" s="19">
        <f>LN((R48/EXP(-0.005*I48)+C48)/(B48))/I48</f>
        <v>-4.7087956003638617E-2</v>
      </c>
      <c r="V48" s="19">
        <v>-0.15356383425740194</v>
      </c>
    </row>
    <row r="49" spans="1:22" x14ac:dyDescent="0.25">
      <c r="A49" s="11" t="str">
        <f>MID(raw_data!A49, 13, 1)</f>
        <v>C</v>
      </c>
      <c r="B49" s="11">
        <f>0.5*(raw_data!V49 + raw_data!W49)</f>
        <v>225.26499999999999</v>
      </c>
      <c r="C49" s="23">
        <f>RIGHT(raw_data!A49,6)/1000</f>
        <v>145</v>
      </c>
      <c r="D49" s="23" t="str">
        <f>A49&amp;C49&amp;" "&amp;LEFT(raw_data!A49,4)</f>
        <v>C145 TSLA</v>
      </c>
      <c r="E49" s="23" t="str">
        <f>IF(A49 = "C", "P", "C")&amp;C49&amp;" "&amp;LEFT(raw_data!A49,4)</f>
        <v>P145 TSLA</v>
      </c>
      <c r="F49" s="28">
        <f>B49*EXP(K49*I49)-raw_data!X49</f>
        <v>0</v>
      </c>
      <c r="G49" s="26" t="str">
        <f>20&amp;MID(raw_data!A49,7,2)&amp;"-"&amp;MID(raw_data!A49,9,2)&amp;"-"&amp;MID(raw_data!A49,11,2)</f>
        <v>2017-01-20</v>
      </c>
      <c r="H49" s="8" t="str">
        <f>LEFT(raw_data!B49,10)</f>
        <v>2016-07-19</v>
      </c>
      <c r="I49" s="11">
        <f>YEARFRAC(H49, G49,3)</f>
        <v>0.50684931506849318</v>
      </c>
      <c r="J49" s="11">
        <f>raw_data!Y49</f>
        <v>-16.86824</v>
      </c>
      <c r="K49" s="11">
        <f>LN(J49/B49+1)/I49</f>
        <v>-0.15356383425740194</v>
      </c>
      <c r="L49" s="11">
        <f>raw_data!N49</f>
        <v>0.58701999999999999</v>
      </c>
      <c r="M49" s="11">
        <f>INDEX([1]!jget("optbinom", A49, B49, C49, optPremium,L49, I49, calcGreeks, exType, nsteps, discountCurve, divMap, borrowCurve, modelType, adjVol), 2)</f>
        <v>70.791797723131879</v>
      </c>
      <c r="N49" s="11">
        <f>0.5*(raw_data!F49+raw_data!J49)</f>
        <v>80.424999999999997</v>
      </c>
      <c r="O49" s="28">
        <f t="shared" si="0"/>
        <v>6.0221878856412934</v>
      </c>
      <c r="P49" s="18">
        <f>IF(LEFT(D49,1)="C", M49-O49,O49-M49)</f>
        <v>64.769609837490592</v>
      </c>
      <c r="Q49" s="28">
        <f t="shared" si="1"/>
        <v>6</v>
      </c>
      <c r="R49" s="18">
        <f>IF(LEFT(D49,1)="C", N49-Q49,Q49-N49)</f>
        <v>74.424999999999997</v>
      </c>
      <c r="S49" s="11">
        <f t="shared" si="2"/>
        <v>80.632000522097684</v>
      </c>
      <c r="T49" s="19">
        <f>LN((P49/EXP(-0.005*I49)+C49)/(B49))/I49</f>
        <v>-0.13906397622020178</v>
      </c>
      <c r="U49" s="19">
        <f>LN((R49/EXP(-0.005*I49)+C49)/(B49))/I49</f>
        <v>-5.0126747858939398E-2</v>
      </c>
      <c r="V49" s="19">
        <v>-0.15356383425740194</v>
      </c>
    </row>
    <row r="50" spans="1:22" x14ac:dyDescent="0.25">
      <c r="A50" s="11" t="str">
        <f>MID(raw_data!A50, 13, 1)</f>
        <v>C</v>
      </c>
      <c r="B50" s="11">
        <f>0.5*(raw_data!V50 + raw_data!W50)</f>
        <v>225.26499999999999</v>
      </c>
      <c r="C50" s="23">
        <f>RIGHT(raw_data!A50,6)/1000</f>
        <v>150</v>
      </c>
      <c r="D50" s="23" t="str">
        <f>A50&amp;C50&amp;" "&amp;LEFT(raw_data!A50,4)</f>
        <v>C150 TSLA</v>
      </c>
      <c r="E50" s="23" t="str">
        <f>IF(A50 = "C", "P", "C")&amp;C50&amp;" "&amp;LEFT(raw_data!A50,4)</f>
        <v>P150 TSLA</v>
      </c>
      <c r="F50" s="28">
        <f>B50*EXP(K50*I50)-raw_data!X50</f>
        <v>0</v>
      </c>
      <c r="G50" s="26" t="str">
        <f>20&amp;MID(raw_data!A50,7,2)&amp;"-"&amp;MID(raw_data!A50,9,2)&amp;"-"&amp;MID(raw_data!A50,11,2)</f>
        <v>2017-01-20</v>
      </c>
      <c r="H50" s="8" t="str">
        <f>LEFT(raw_data!B50,10)</f>
        <v>2016-07-19</v>
      </c>
      <c r="I50" s="11">
        <f>YEARFRAC(H50, G50,3)</f>
        <v>0.50684931506849318</v>
      </c>
      <c r="J50" s="11">
        <f>raw_data!Y50</f>
        <v>-16.86824</v>
      </c>
      <c r="K50" s="11">
        <f>LN(J50/B50+1)/I50</f>
        <v>-0.15356383425740194</v>
      </c>
      <c r="L50" s="11">
        <f>raw_data!N50</f>
        <v>0.55039000000000005</v>
      </c>
      <c r="M50" s="11">
        <f>INDEX([1]!jget("optbinom", A50, B50, C50, optPremium,L50, I50, calcGreeks, exType, nsteps, discountCurve, divMap, borrowCurve, modelType, adjVol), 2)</f>
        <v>65.855743708047399</v>
      </c>
      <c r="N50" s="11">
        <f>0.5*(raw_data!F50+raw_data!J50)</f>
        <v>75.400000000000006</v>
      </c>
      <c r="O50" s="28">
        <f t="shared" si="0"/>
        <v>6.8663846235417241</v>
      </c>
      <c r="P50" s="18">
        <f>IF(LEFT(D50,1)="C", M50-O50,O50-M50)</f>
        <v>58.989359084505672</v>
      </c>
      <c r="Q50" s="28">
        <f t="shared" si="1"/>
        <v>6.85</v>
      </c>
      <c r="R50" s="18">
        <f>IF(LEFT(D50,1)="C", N50-Q50,Q50-N50)</f>
        <v>68.550000000000011</v>
      </c>
      <c r="S50" s="11">
        <f t="shared" si="2"/>
        <v>75.644655712514833</v>
      </c>
      <c r="T50" s="19">
        <f>LN((P50/EXP(-0.005*I50)+C50)/(B50))/I50</f>
        <v>-0.14654884604435425</v>
      </c>
      <c r="U50" s="19">
        <f>LN((R50/EXP(-0.005*I50)+C50)/(B50))/I50</f>
        <v>-5.8137766042480082E-2</v>
      </c>
      <c r="V50" s="19">
        <v>-0.15356383425740194</v>
      </c>
    </row>
    <row r="51" spans="1:22" x14ac:dyDescent="0.25">
      <c r="A51" s="11" t="str">
        <f>MID(raw_data!A51, 13, 1)</f>
        <v>C</v>
      </c>
      <c r="B51" s="11">
        <f>0.5*(raw_data!V51 + raw_data!W51)</f>
        <v>225.26499999999999</v>
      </c>
      <c r="C51" s="23">
        <f>RIGHT(raw_data!A51,6)/1000</f>
        <v>155</v>
      </c>
      <c r="D51" s="23" t="str">
        <f>A51&amp;C51&amp;" "&amp;LEFT(raw_data!A51,4)</f>
        <v>C155 TSLA</v>
      </c>
      <c r="E51" s="23" t="str">
        <f>IF(A51 = "C", "P", "C")&amp;C51&amp;" "&amp;LEFT(raw_data!A51,4)</f>
        <v>P155 TSLA</v>
      </c>
      <c r="F51" s="28">
        <f>B51*EXP(K51*I51)-raw_data!X51</f>
        <v>0</v>
      </c>
      <c r="G51" s="26" t="str">
        <f>20&amp;MID(raw_data!A51,7,2)&amp;"-"&amp;MID(raw_data!A51,9,2)&amp;"-"&amp;MID(raw_data!A51,11,2)</f>
        <v>2017-01-20</v>
      </c>
      <c r="H51" s="8" t="str">
        <f>LEFT(raw_data!B51,10)</f>
        <v>2016-07-19</v>
      </c>
      <c r="I51" s="11">
        <f>YEARFRAC(H51, G51,3)</f>
        <v>0.50684931506849318</v>
      </c>
      <c r="J51" s="11">
        <f>raw_data!Y51</f>
        <v>-16.86824</v>
      </c>
      <c r="K51" s="11">
        <f>LN(J51/B51+1)/I51</f>
        <v>-0.15356383425740194</v>
      </c>
      <c r="L51" s="11">
        <f>raw_data!N51</f>
        <v>0.51476999999999995</v>
      </c>
      <c r="M51" s="11">
        <f>INDEX([1]!jget("optbinom", A51, B51, C51, optPremium,L51, I51, calcGreeks, exType, nsteps, discountCurve, divMap, borrowCurve, modelType, adjVol), 2)</f>
        <v>60.926947402641936</v>
      </c>
      <c r="N51" s="11">
        <f>0.5*(raw_data!F51+raw_data!J51)</f>
        <v>70.375</v>
      </c>
      <c r="O51" s="28">
        <f t="shared" si="0"/>
        <v>7.8299436900376822</v>
      </c>
      <c r="P51" s="18">
        <f>IF(LEFT(D51,1)="C", M51-O51,O51-M51)</f>
        <v>53.097003712604256</v>
      </c>
      <c r="Q51" s="28">
        <f t="shared" si="1"/>
        <v>7.8</v>
      </c>
      <c r="R51" s="18">
        <f>IF(LEFT(D51,1)="C", N51-Q51,Q51-N51)</f>
        <v>62.575000000000003</v>
      </c>
      <c r="S51" s="11">
        <f t="shared" si="2"/>
        <v>70.657310902932011</v>
      </c>
      <c r="T51" s="19">
        <f>LN((P51/EXP(-0.005*I51)+C51)/(B51))/I51</f>
        <v>-0.15512680639719847</v>
      </c>
      <c r="U51" s="19">
        <f>LN((R51/EXP(-0.005*I51)+C51)/(B51))/I51</f>
        <v>-6.708967491121158E-2</v>
      </c>
      <c r="V51" s="19">
        <v>-0.15356383425740194</v>
      </c>
    </row>
    <row r="52" spans="1:22" x14ac:dyDescent="0.25">
      <c r="A52" s="11" t="str">
        <f>MID(raw_data!A52, 13, 1)</f>
        <v>C</v>
      </c>
      <c r="B52" s="11">
        <f>0.5*(raw_data!V52 + raw_data!W52)</f>
        <v>225.26499999999999</v>
      </c>
      <c r="C52" s="23">
        <f>RIGHT(raw_data!A52,6)/1000</f>
        <v>160</v>
      </c>
      <c r="D52" s="23" t="str">
        <f>A52&amp;C52&amp;" "&amp;LEFT(raw_data!A52,4)</f>
        <v>C160 TSLA</v>
      </c>
      <c r="E52" s="23" t="str">
        <f>IF(A52 = "C", "P", "C")&amp;C52&amp;" "&amp;LEFT(raw_data!A52,4)</f>
        <v>P160 TSLA</v>
      </c>
      <c r="F52" s="28">
        <f>B52*EXP(K52*I52)-raw_data!X52</f>
        <v>0</v>
      </c>
      <c r="G52" s="26" t="str">
        <f>20&amp;MID(raw_data!A52,7,2)&amp;"-"&amp;MID(raw_data!A52,9,2)&amp;"-"&amp;MID(raw_data!A52,11,2)</f>
        <v>2017-01-20</v>
      </c>
      <c r="H52" s="8" t="str">
        <f>LEFT(raw_data!B52,10)</f>
        <v>2016-07-19</v>
      </c>
      <c r="I52" s="11">
        <f>YEARFRAC(H52, G52,3)</f>
        <v>0.50684931506849318</v>
      </c>
      <c r="J52" s="11">
        <f>raw_data!Y52</f>
        <v>-16.86824</v>
      </c>
      <c r="K52" s="11">
        <f>LN(J52/B52+1)/I52</f>
        <v>-0.15356383425740194</v>
      </c>
      <c r="L52" s="11">
        <f>raw_data!N52</f>
        <v>0.49598999999999999</v>
      </c>
      <c r="M52" s="11">
        <f>INDEX([1]!jget("optbinom", A52, B52, C52, optPremium,L52, I52, calcGreeks, exType, nsteps, discountCurve, divMap, borrowCurve, modelType, adjVol), 2)</f>
        <v>56.616060628967219</v>
      </c>
      <c r="N52" s="11">
        <f>0.5*(raw_data!F52+raw_data!J52)</f>
        <v>65.5</v>
      </c>
      <c r="O52" s="28">
        <f t="shared" si="0"/>
        <v>8.8348736306010096</v>
      </c>
      <c r="P52" s="18">
        <f>IF(LEFT(D52,1)="C", M52-O52,O52-M52)</f>
        <v>47.781186998366209</v>
      </c>
      <c r="Q52" s="28">
        <f t="shared" si="1"/>
        <v>8.8000000000000007</v>
      </c>
      <c r="R52" s="18">
        <f>IF(LEFT(D52,1)="C", N52-Q52,Q52-N52)</f>
        <v>56.7</v>
      </c>
      <c r="S52" s="11">
        <f t="shared" si="2"/>
        <v>65.66996609334916</v>
      </c>
      <c r="T52" s="19">
        <f>LN((P52/EXP(-0.005*I52)+C52)/(B52))/I52</f>
        <v>-0.15824940878209032</v>
      </c>
      <c r="U52" s="19">
        <f>LN((R52/EXP(-0.005*I52)+C52)/(B52))/I52</f>
        <v>-7.5170007786516502E-2</v>
      </c>
      <c r="V52" s="19">
        <v>-0.15356383425740194</v>
      </c>
    </row>
    <row r="53" spans="1:22" x14ac:dyDescent="0.25">
      <c r="A53" s="11" t="str">
        <f>MID(raw_data!A53, 13, 1)</f>
        <v>C</v>
      </c>
      <c r="B53" s="11">
        <f>0.5*(raw_data!V53 + raw_data!W53)</f>
        <v>225.26499999999999</v>
      </c>
      <c r="C53" s="23">
        <f>RIGHT(raw_data!A53,6)/1000</f>
        <v>165</v>
      </c>
      <c r="D53" s="23" t="str">
        <f>A53&amp;C53&amp;" "&amp;LEFT(raw_data!A53,4)</f>
        <v>C165 TSLA</v>
      </c>
      <c r="E53" s="23" t="str">
        <f>IF(A53 = "C", "P", "C")&amp;C53&amp;" "&amp;LEFT(raw_data!A53,4)</f>
        <v>P165 TSLA</v>
      </c>
      <c r="F53" s="28">
        <f>B53*EXP(K53*I53)-raw_data!X53</f>
        <v>0</v>
      </c>
      <c r="G53" s="26" t="str">
        <f>20&amp;MID(raw_data!A53,7,2)&amp;"-"&amp;MID(raw_data!A53,9,2)&amp;"-"&amp;MID(raw_data!A53,11,2)</f>
        <v>2017-01-20</v>
      </c>
      <c r="H53" s="8" t="str">
        <f>LEFT(raw_data!B53,10)</f>
        <v>2016-07-19</v>
      </c>
      <c r="I53" s="11">
        <f>YEARFRAC(H53, G53,3)</f>
        <v>0.50684931506849318</v>
      </c>
      <c r="J53" s="11">
        <f>raw_data!Y53</f>
        <v>-16.86824</v>
      </c>
      <c r="K53" s="11">
        <f>LN(J53/B53+1)/I53</f>
        <v>-0.15356383425740194</v>
      </c>
      <c r="L53" s="11">
        <f>raw_data!N53</f>
        <v>0.47682999999999998</v>
      </c>
      <c r="M53" s="11">
        <f>INDEX([1]!jget("optbinom", A53, B53, C53, optPremium,L53, I53, calcGreeks, exType, nsteps, discountCurve, divMap, borrowCurve, modelType, adjVol), 2)</f>
        <v>52.336041833390048</v>
      </c>
      <c r="N53" s="11">
        <f>0.5*(raw_data!F53+raw_data!J53)</f>
        <v>60.674999999999997</v>
      </c>
      <c r="O53" s="28">
        <f t="shared" si="0"/>
        <v>9.9004995747264157</v>
      </c>
      <c r="P53" s="18">
        <f>IF(LEFT(D53,1)="C", M53-O53,O53-M53)</f>
        <v>42.435542258663631</v>
      </c>
      <c r="Q53" s="28">
        <f t="shared" si="1"/>
        <v>9.875</v>
      </c>
      <c r="R53" s="18">
        <f>IF(LEFT(D53,1)="C", N53-Q53,Q53-N53)</f>
        <v>50.8</v>
      </c>
      <c r="S53" s="11">
        <f t="shared" si="2"/>
        <v>60.682621283766338</v>
      </c>
      <c r="T53" s="19">
        <f>LN((P53/EXP(-0.005*I53)+C53)/(B53))/I53</f>
        <v>-0.16166121499778507</v>
      </c>
      <c r="U53" s="19">
        <f>LN((R53/EXP(-0.005*I53)+C53)/(B53))/I53</f>
        <v>-8.3512564772687981E-2</v>
      </c>
      <c r="V53" s="19">
        <v>-0.15356383425740194</v>
      </c>
    </row>
    <row r="54" spans="1:22" x14ac:dyDescent="0.25">
      <c r="A54" s="11" t="str">
        <f>MID(raw_data!A54, 13, 1)</f>
        <v>C</v>
      </c>
      <c r="B54" s="11">
        <f>0.5*(raw_data!V54 + raw_data!W54)</f>
        <v>225.26499999999999</v>
      </c>
      <c r="C54" s="23">
        <f>RIGHT(raw_data!A54,6)/1000</f>
        <v>170</v>
      </c>
      <c r="D54" s="23" t="str">
        <f>A54&amp;C54&amp;" "&amp;LEFT(raw_data!A54,4)</f>
        <v>C170 TSLA</v>
      </c>
      <c r="E54" s="23" t="str">
        <f>IF(A54 = "C", "P", "C")&amp;C54&amp;" "&amp;LEFT(raw_data!A54,4)</f>
        <v>P170 TSLA</v>
      </c>
      <c r="F54" s="28">
        <f>B54*EXP(K54*I54)-raw_data!X54</f>
        <v>0</v>
      </c>
      <c r="G54" s="26" t="str">
        <f>20&amp;MID(raw_data!A54,7,2)&amp;"-"&amp;MID(raw_data!A54,9,2)&amp;"-"&amp;MID(raw_data!A54,11,2)</f>
        <v>2017-01-20</v>
      </c>
      <c r="H54" s="8" t="str">
        <f>LEFT(raw_data!B54,10)</f>
        <v>2016-07-19</v>
      </c>
      <c r="I54" s="11">
        <f>YEARFRAC(H54, G54,3)</f>
        <v>0.50684931506849318</v>
      </c>
      <c r="J54" s="11">
        <f>raw_data!Y54</f>
        <v>-16.86824</v>
      </c>
      <c r="K54" s="11">
        <f>LN(J54/B54+1)/I54</f>
        <v>-0.15356383425740194</v>
      </c>
      <c r="L54" s="11">
        <f>raw_data!N54</f>
        <v>0.47524</v>
      </c>
      <c r="M54" s="11">
        <f>INDEX([1]!jget("optbinom", A54, B54, C54, optPremium,L54, I54, calcGreeks, exType, nsteps, discountCurve, divMap, borrowCurve, modelType, adjVol), 2)</f>
        <v>48.871234451495866</v>
      </c>
      <c r="N54" s="11">
        <f>0.5*(raw_data!F54+raw_data!J54)</f>
        <v>56.274999999999999</v>
      </c>
      <c r="O54" s="28">
        <f t="shared" si="0"/>
        <v>11.062285585189942</v>
      </c>
      <c r="P54" s="18">
        <f>IF(LEFT(D54,1)="C", M54-O54,O54-M54)</f>
        <v>37.808948866305926</v>
      </c>
      <c r="Q54" s="28">
        <f t="shared" si="1"/>
        <v>11.05</v>
      </c>
      <c r="R54" s="18">
        <f>IF(LEFT(D54,1)="C", N54-Q54,Q54-N54)</f>
        <v>45.224999999999994</v>
      </c>
      <c r="S54" s="11">
        <f t="shared" si="2"/>
        <v>55.695276474183487</v>
      </c>
      <c r="T54" s="19">
        <f>LN((P54/EXP(-0.005*I54)+C54)/(B54))/I54</f>
        <v>-0.15822608552355497</v>
      </c>
      <c r="U54" s="19">
        <f>LN((R54/EXP(-0.005*I54)+C54)/(B54))/I54</f>
        <v>-8.890303545700419E-2</v>
      </c>
      <c r="V54" s="19">
        <v>-0.15356383425740194</v>
      </c>
    </row>
    <row r="55" spans="1:22" x14ac:dyDescent="0.25">
      <c r="A55" s="11" t="str">
        <f>MID(raw_data!A55, 13, 1)</f>
        <v>C</v>
      </c>
      <c r="B55" s="11">
        <f>0.5*(raw_data!V55 + raw_data!W55)</f>
        <v>225.26499999999999</v>
      </c>
      <c r="C55" s="23">
        <f>RIGHT(raw_data!A55,6)/1000</f>
        <v>175</v>
      </c>
      <c r="D55" s="23" t="str">
        <f>A55&amp;C55&amp;" "&amp;LEFT(raw_data!A55,4)</f>
        <v>C175 TSLA</v>
      </c>
      <c r="E55" s="23" t="str">
        <f>IF(A55 = "C", "P", "C")&amp;C55&amp;" "&amp;LEFT(raw_data!A55,4)</f>
        <v>P175 TSLA</v>
      </c>
      <c r="F55" s="28">
        <f>B55*EXP(K55*I55)-raw_data!X55</f>
        <v>0</v>
      </c>
      <c r="G55" s="26" t="str">
        <f>20&amp;MID(raw_data!A55,7,2)&amp;"-"&amp;MID(raw_data!A55,9,2)&amp;"-"&amp;MID(raw_data!A55,11,2)</f>
        <v>2017-01-20</v>
      </c>
      <c r="H55" s="8" t="str">
        <f>LEFT(raw_data!B55,10)</f>
        <v>2016-07-19</v>
      </c>
      <c r="I55" s="11">
        <f>YEARFRAC(H55, G55,3)</f>
        <v>0.50684931506849318</v>
      </c>
      <c r="J55" s="11">
        <f>raw_data!Y55</f>
        <v>-16.86824</v>
      </c>
      <c r="K55" s="11">
        <f>LN(J55/B55+1)/I55</f>
        <v>-0.15356383425740194</v>
      </c>
      <c r="L55" s="11">
        <f>raw_data!N55</f>
        <v>0.46734999999999999</v>
      </c>
      <c r="M55" s="11">
        <f>INDEX([1]!jget("optbinom", A55, B55, C55, optPremium,L55, I55, calcGreeks, exType, nsteps, discountCurve, divMap, borrowCurve, modelType, adjVol), 2)</f>
        <v>45.259704958433055</v>
      </c>
      <c r="N55" s="11">
        <f>0.5*(raw_data!F55+raw_data!J55)</f>
        <v>51.95</v>
      </c>
      <c r="O55" s="28">
        <f t="shared" si="0"/>
        <v>12.438040386818392</v>
      </c>
      <c r="P55" s="18">
        <f>IF(LEFT(D55,1)="C", M55-O55,O55-M55)</f>
        <v>32.821664571614662</v>
      </c>
      <c r="Q55" s="28">
        <f t="shared" si="1"/>
        <v>12.425000000000001</v>
      </c>
      <c r="R55" s="18">
        <f>IF(LEFT(D55,1)="C", N55-Q55,Q55-N55)</f>
        <v>39.525000000000006</v>
      </c>
      <c r="S55" s="11">
        <f t="shared" si="2"/>
        <v>50.707931664600636</v>
      </c>
      <c r="T55" s="19">
        <f>LN((P55/EXP(-0.005*I55)+C55)/(B55))/I55</f>
        <v>-0.15822550979304859</v>
      </c>
      <c r="U55" s="19">
        <f>LN((R55/EXP(-0.005*I55)+C55)/(B55))/I55</f>
        <v>-9.5459933617699846E-2</v>
      </c>
      <c r="V55" s="19">
        <v>-0.15356383425740194</v>
      </c>
    </row>
    <row r="56" spans="1:22" x14ac:dyDescent="0.25">
      <c r="A56" s="11" t="str">
        <f>MID(raw_data!A56, 13, 1)</f>
        <v>C</v>
      </c>
      <c r="B56" s="11">
        <f>0.5*(raw_data!V56 + raw_data!W56)</f>
        <v>225.200005</v>
      </c>
      <c r="C56" s="23">
        <f>RIGHT(raw_data!A56,6)/1000</f>
        <v>350</v>
      </c>
      <c r="D56" s="23" t="str">
        <f>A56&amp;C56&amp;" "&amp;LEFT(raw_data!A56,4)</f>
        <v>C350 TSLA</v>
      </c>
      <c r="E56" s="23" t="str">
        <f>IF(A56 = "C", "P", "C")&amp;C56&amp;" "&amp;LEFT(raw_data!A56,4)</f>
        <v>P350 TSLA</v>
      </c>
      <c r="F56" s="28">
        <f>B56*EXP(K56*I56)-raw_data!X56</f>
        <v>5.000000015797923E-6</v>
      </c>
      <c r="G56" s="26" t="str">
        <f>20&amp;MID(raw_data!A56,7,2)&amp;"-"&amp;MID(raw_data!A56,9,2)&amp;"-"&amp;MID(raw_data!A56,11,2)</f>
        <v>2017-01-20</v>
      </c>
      <c r="H56" s="8" t="str">
        <f>LEFT(raw_data!B56,10)</f>
        <v>2016-07-19</v>
      </c>
      <c r="I56" s="11">
        <f>YEARFRAC(H56, G56,3)</f>
        <v>0.50684931506849318</v>
      </c>
      <c r="J56" s="11">
        <f>raw_data!Y56</f>
        <v>-16.78838</v>
      </c>
      <c r="K56" s="11">
        <f>LN(J56/B56+1)/I56</f>
        <v>-0.1528537687466236</v>
      </c>
      <c r="L56" s="11">
        <f>raw_data!N56</f>
        <v>0.39079999999999998</v>
      </c>
      <c r="M56" s="11">
        <f>INDEX([1]!jget("optbinom", A56, B56, C56, optPremium,L56, I56, calcGreeks, exType, nsteps, discountCurve, divMap, borrowCurve, modelType, adjVol), 2)</f>
        <v>0.88310240022980924</v>
      </c>
      <c r="N56" s="11">
        <f>0.5*(raw_data!F56+raw_data!J56)</f>
        <v>0.94000000000000006</v>
      </c>
      <c r="O56" s="28">
        <f t="shared" si="0"/>
        <v>141.84327229875473</v>
      </c>
      <c r="P56" s="18">
        <f>IF(LEFT(D56,1)="C", M56-O56,O56-M56)</f>
        <v>-140.96016989852492</v>
      </c>
      <c r="Q56" s="28">
        <f t="shared" si="1"/>
        <v>141.85</v>
      </c>
      <c r="R56" s="18">
        <f>IF(LEFT(D56,1)="C", N56-Q56,Q56-N56)</f>
        <v>-140.91</v>
      </c>
      <c r="S56" s="11">
        <f t="shared" si="2"/>
        <v>-123.9141316707987</v>
      </c>
      <c r="T56" s="19">
        <f>LN((P56/EXP(-0.005*I56)+C56)/(B56))/I56</f>
        <v>-0.15029445417257845</v>
      </c>
      <c r="U56" s="19">
        <f>LN((R56/EXP(-0.005*I56)+C56)/(B56))/I56</f>
        <v>-0.14981897955826448</v>
      </c>
      <c r="V56" s="19">
        <v>-0.1528537687466236</v>
      </c>
    </row>
    <row r="57" spans="1:22" x14ac:dyDescent="0.25">
      <c r="A57" s="11" t="str">
        <f>MID(raw_data!A57, 13, 1)</f>
        <v>C</v>
      </c>
      <c r="B57" s="11">
        <f>0.5*(raw_data!V57 + raw_data!W57)</f>
        <v>225.23000500000001</v>
      </c>
      <c r="C57" s="23">
        <f>RIGHT(raw_data!A57,6)/1000</f>
        <v>360</v>
      </c>
      <c r="D57" s="23" t="str">
        <f>A57&amp;C57&amp;" "&amp;LEFT(raw_data!A57,4)</f>
        <v>C360 TSLA</v>
      </c>
      <c r="E57" s="23" t="str">
        <f>IF(A57 = "C", "P", "C")&amp;C57&amp;" "&amp;LEFT(raw_data!A57,4)</f>
        <v>P360 TSLA</v>
      </c>
      <c r="F57" s="28">
        <f>B57*EXP(K57*I57)-raw_data!X57</f>
        <v>5.000000015797923E-6</v>
      </c>
      <c r="G57" s="26" t="str">
        <f>20&amp;MID(raw_data!A57,7,2)&amp;"-"&amp;MID(raw_data!A57,9,2)&amp;"-"&amp;MID(raw_data!A57,11,2)</f>
        <v>2017-01-20</v>
      </c>
      <c r="H57" s="8" t="str">
        <f>LEFT(raw_data!B57,10)</f>
        <v>2016-07-19</v>
      </c>
      <c r="I57" s="11">
        <f>YEARFRAC(H57, G57,3)</f>
        <v>0.50684931506849318</v>
      </c>
      <c r="J57" s="11">
        <f>raw_data!Y57</f>
        <v>-16.717469999999999</v>
      </c>
      <c r="K57" s="11">
        <f>LN(J57/B57+1)/I57</f>
        <v>-0.15216152588978057</v>
      </c>
      <c r="L57" s="11">
        <f>raw_data!N57</f>
        <v>0.40695999999999999</v>
      </c>
      <c r="M57" s="11">
        <f>INDEX([1]!jget("optbinom", A57, B57, C57, optPremium,L57, I57, calcGreeks, exType, nsteps, discountCurve, divMap, borrowCurve, modelType, adjVol), 2)</f>
        <v>0.87825680500173708</v>
      </c>
      <c r="N57" s="11">
        <f>0.5*(raw_data!F57+raw_data!J57)</f>
        <v>0.93500000000000005</v>
      </c>
      <c r="O57" s="28">
        <f t="shared" si="0"/>
        <v>151.64273335385818</v>
      </c>
      <c r="P57" s="18">
        <f>IF(LEFT(D57,1)="C", M57-O57,O57-M57)</f>
        <v>-150.76447654885644</v>
      </c>
      <c r="Q57" s="28">
        <f t="shared" si="1"/>
        <v>151.65</v>
      </c>
      <c r="R57" s="18">
        <f>IF(LEFT(D57,1)="C", N57-Q57,Q57-N57)</f>
        <v>-150.715</v>
      </c>
      <c r="S57" s="11">
        <f t="shared" si="2"/>
        <v>-133.85882128996434</v>
      </c>
      <c r="T57" s="19">
        <f>LN((P57/EXP(-0.005*I57)+C57)/(B57))/I57</f>
        <v>-0.1489429635145304</v>
      </c>
      <c r="U57" s="19">
        <f>LN((R57/EXP(-0.005*I57)+C57)/(B57))/I57</f>
        <v>-0.1484744426533246</v>
      </c>
      <c r="V57" s="19">
        <v>-0.15216152588978057</v>
      </c>
    </row>
    <row r="58" spans="1:22" x14ac:dyDescent="0.25">
      <c r="A58" s="11" t="str">
        <f>MID(raw_data!A58, 13, 1)</f>
        <v>C</v>
      </c>
      <c r="B58" s="11">
        <f>0.5*(raw_data!V58 + raw_data!W58)</f>
        <v>225.200005</v>
      </c>
      <c r="C58" s="23">
        <f>RIGHT(raw_data!A58,6)/1000</f>
        <v>370</v>
      </c>
      <c r="D58" s="23" t="str">
        <f>A58&amp;C58&amp;" "&amp;LEFT(raw_data!A58,4)</f>
        <v>C370 TSLA</v>
      </c>
      <c r="E58" s="23" t="str">
        <f>IF(A58 = "C", "P", "C")&amp;C58&amp;" "&amp;LEFT(raw_data!A58,4)</f>
        <v>P370 TSLA</v>
      </c>
      <c r="F58" s="28">
        <f>B58*EXP(K58*I58)-raw_data!X58</f>
        <v>5.000000015797923E-6</v>
      </c>
      <c r="G58" s="26" t="str">
        <f>20&amp;MID(raw_data!A58,7,2)&amp;"-"&amp;MID(raw_data!A58,9,2)&amp;"-"&amp;MID(raw_data!A58,11,2)</f>
        <v>2017-01-20</v>
      </c>
      <c r="H58" s="8" t="str">
        <f>LEFT(raw_data!B58,10)</f>
        <v>2016-07-19</v>
      </c>
      <c r="I58" s="11">
        <f>YEARFRAC(H58, G58,3)</f>
        <v>0.50684931506849318</v>
      </c>
      <c r="J58" s="11">
        <f>raw_data!Y58</f>
        <v>-16.78838</v>
      </c>
      <c r="K58" s="11">
        <f>LN(J58/B58+1)/I58</f>
        <v>-0.1528537687466236</v>
      </c>
      <c r="L58" s="11">
        <f>raw_data!N58</f>
        <v>0.40489000000000003</v>
      </c>
      <c r="M58" s="11">
        <f>INDEX([1]!jget("optbinom", A58, B58, C58, optPremium,L58, I58, calcGreeks, exType, nsteps, discountCurve, divMap, borrowCurve, modelType, adjVol), 2)</f>
        <v>0.66829503940886403</v>
      </c>
      <c r="N58" s="11">
        <f>0.5*(raw_data!F58+raw_data!J58)</f>
        <v>0.71</v>
      </c>
      <c r="O58" s="28">
        <f t="shared" si="0"/>
        <v>161.44440753782646</v>
      </c>
      <c r="P58" s="18">
        <f>IF(LEFT(D58,1)="C", M58-O58,O58-M58)</f>
        <v>-160.7761124984176</v>
      </c>
      <c r="Q58" s="28">
        <f t="shared" si="1"/>
        <v>161.450005</v>
      </c>
      <c r="R58" s="18">
        <f>IF(LEFT(D58,1)="C", N58-Q58,Q58-N58)</f>
        <v>-160.740005</v>
      </c>
      <c r="S58" s="11">
        <f t="shared" si="2"/>
        <v>-143.86351090913004</v>
      </c>
      <c r="T58" s="19">
        <f>LN((P58/EXP(-0.005*I58)+C58)/(B58))/I58</f>
        <v>-0.14903008944273397</v>
      </c>
      <c r="U58" s="19">
        <f>LN((R58/EXP(-0.005*I58)+C58)/(B58))/I58</f>
        <v>-0.14868809591241913</v>
      </c>
      <c r="V58" s="19">
        <v>-0.1528537687466236</v>
      </c>
    </row>
    <row r="59" spans="1:22" x14ac:dyDescent="0.25">
      <c r="A59" s="11" t="str">
        <f>MID(raw_data!A59, 13, 1)</f>
        <v>C</v>
      </c>
      <c r="B59" s="11">
        <f>0.5*(raw_data!V59 + raw_data!W59)</f>
        <v>225.200005</v>
      </c>
      <c r="C59" s="23">
        <f>RIGHT(raw_data!A59,6)/1000</f>
        <v>380</v>
      </c>
      <c r="D59" s="23" t="str">
        <f>A59&amp;C59&amp;" "&amp;LEFT(raw_data!A59,4)</f>
        <v>C380 TSLA</v>
      </c>
      <c r="E59" s="23" t="str">
        <f>IF(A59 = "C", "P", "C")&amp;C59&amp;" "&amp;LEFT(raw_data!A59,4)</f>
        <v>P380 TSLA</v>
      </c>
      <c r="F59" s="28">
        <f>B59*EXP(K59*I59)-raw_data!X59</f>
        <v>5.000000015797923E-6</v>
      </c>
      <c r="G59" s="26" t="str">
        <f>20&amp;MID(raw_data!A59,7,2)&amp;"-"&amp;MID(raw_data!A59,9,2)&amp;"-"&amp;MID(raw_data!A59,11,2)</f>
        <v>2017-01-20</v>
      </c>
      <c r="H59" s="8" t="str">
        <f>LEFT(raw_data!B59,10)</f>
        <v>2016-07-19</v>
      </c>
      <c r="I59" s="11">
        <f>YEARFRAC(H59, G59,3)</f>
        <v>0.50684931506849318</v>
      </c>
      <c r="J59" s="11">
        <f>raw_data!Y59</f>
        <v>-16.78838</v>
      </c>
      <c r="K59" s="11">
        <f>LN(J59/B59+1)/I59</f>
        <v>-0.1528537687466236</v>
      </c>
      <c r="L59" s="11">
        <f>raw_data!N59</f>
        <v>0.40936</v>
      </c>
      <c r="M59" s="11">
        <f>INDEX([1]!jget("optbinom", A59, B59, C59, optPremium,L59, I59, calcGreeks, exType, nsteps, discountCurve, divMap, borrowCurve, modelType, adjVol), 2)</f>
        <v>0.56476073880856603</v>
      </c>
      <c r="N59" s="11">
        <f>0.5*(raw_data!F59+raw_data!J59)</f>
        <v>0.6</v>
      </c>
      <c r="O59" s="28">
        <f t="shared" si="0"/>
        <v>171.36938915783642</v>
      </c>
      <c r="P59" s="18">
        <f>IF(LEFT(D59,1)="C", M59-O59,O59-M59)</f>
        <v>-170.80462841902786</v>
      </c>
      <c r="Q59" s="28">
        <f t="shared" si="1"/>
        <v>171.375</v>
      </c>
      <c r="R59" s="18">
        <f>IF(LEFT(D59,1)="C", N59-Q59,Q59-N59)</f>
        <v>-170.77500000000001</v>
      </c>
      <c r="S59" s="11">
        <f t="shared" si="2"/>
        <v>-153.83820052829569</v>
      </c>
      <c r="T59" s="19">
        <f>LN((P59/EXP(-0.005*I59)+C59)/(B59))/I59</f>
        <v>-0.14954001736254194</v>
      </c>
      <c r="U59" s="19">
        <f>LN((R59/EXP(-0.005*I59)+C59)/(B59))/I59</f>
        <v>-0.14925931377725912</v>
      </c>
      <c r="V59" s="19">
        <v>-0.1528537687466236</v>
      </c>
    </row>
    <row r="60" spans="1:22" x14ac:dyDescent="0.25">
      <c r="A60" s="11" t="str">
        <f>MID(raw_data!A60, 13, 1)</f>
        <v>C</v>
      </c>
      <c r="B60" s="11">
        <f>0.5*(raw_data!V60 + raw_data!W60)</f>
        <v>225.26499999999999</v>
      </c>
      <c r="C60" s="23">
        <f>RIGHT(raw_data!A60,6)/1000</f>
        <v>60</v>
      </c>
      <c r="D60" s="23" t="str">
        <f>A60&amp;C60&amp;" "&amp;LEFT(raw_data!A60,4)</f>
        <v>C60 TSLA</v>
      </c>
      <c r="E60" s="23" t="str">
        <f>IF(A60 = "C", "P", "C")&amp;C60&amp;" "&amp;LEFT(raw_data!A60,4)</f>
        <v>P60 TSLA</v>
      </c>
      <c r="F60" s="28">
        <f>B60*EXP(K60*I60)-raw_data!X60</f>
        <v>0</v>
      </c>
      <c r="G60" s="26" t="str">
        <f>20&amp;MID(raw_data!A60,7,2)&amp;"-"&amp;MID(raw_data!A60,9,2)&amp;"-"&amp;MID(raw_data!A60,11,2)</f>
        <v>2017-01-20</v>
      </c>
      <c r="H60" s="8" t="str">
        <f>LEFT(raw_data!B60,10)</f>
        <v>2016-07-19</v>
      </c>
      <c r="I60" s="11">
        <f>YEARFRAC(H60, G60,3)</f>
        <v>0.50684931506849318</v>
      </c>
      <c r="J60" s="11">
        <f>raw_data!Y60</f>
        <v>-16.86824</v>
      </c>
      <c r="K60" s="11">
        <f>LN(J60/B60+1)/I60</f>
        <v>-0.15356383425740194</v>
      </c>
      <c r="L60" s="11">
        <f>raw_data!N60</f>
        <v>0</v>
      </c>
      <c r="M60" s="11">
        <f>INDEX([1]!jget("optbinom", A60, B60, C60, optPremium,L60, I60, calcGreeks, exType, nsteps, discountCurve, divMap, borrowCurve, modelType, adjVol), 2)</f>
        <v>147.88611184914654</v>
      </c>
      <c r="N60" s="11">
        <f>0.5*(raw_data!F60+raw_data!J60)</f>
        <v>164.95</v>
      </c>
      <c r="O60" s="28">
        <f t="shared" si="0"/>
        <v>0.4543747747777519</v>
      </c>
      <c r="P60" s="18">
        <f>IF(LEFT(D60,1)="C", M60-O60,O60-M60)</f>
        <v>147.43173707436878</v>
      </c>
      <c r="Q60" s="28">
        <f t="shared" si="1"/>
        <v>0.46</v>
      </c>
      <c r="R60" s="18">
        <f>IF(LEFT(D60,1)="C", N60-Q60,Q60-N60)</f>
        <v>164.48999999999998</v>
      </c>
      <c r="S60" s="11">
        <f t="shared" si="2"/>
        <v>165.41686228500592</v>
      </c>
      <c r="T60" s="19">
        <f>LN((P60/EXP(-0.005*I60)+C60)/(B60))/I60</f>
        <v>-0.15916625668391199</v>
      </c>
      <c r="U60" s="19">
        <f>LN((R60/EXP(-0.005*I60)+C60)/(B60))/I60</f>
        <v>-3.1346266300743848E-3</v>
      </c>
      <c r="V60" s="19">
        <v>-0.15356383425740194</v>
      </c>
    </row>
    <row r="61" spans="1:22" x14ac:dyDescent="0.25">
      <c r="A61" s="11" t="str">
        <f>MID(raw_data!A61, 13, 1)</f>
        <v>C</v>
      </c>
      <c r="B61" s="11">
        <f>0.5*(raw_data!V61 + raw_data!W61)</f>
        <v>225.26499999999999</v>
      </c>
      <c r="C61" s="23">
        <f>RIGHT(raw_data!A61,6)/1000</f>
        <v>65</v>
      </c>
      <c r="D61" s="23" t="str">
        <f>A61&amp;C61&amp;" "&amp;LEFT(raw_data!A61,4)</f>
        <v>C65 TSLA</v>
      </c>
      <c r="E61" s="23" t="str">
        <f>IF(A61 = "C", "P", "C")&amp;C61&amp;" "&amp;LEFT(raw_data!A61,4)</f>
        <v>P65 TSLA</v>
      </c>
      <c r="F61" s="28">
        <f>B61*EXP(K61*I61)-raw_data!X61</f>
        <v>0</v>
      </c>
      <c r="G61" s="26" t="str">
        <f>20&amp;MID(raw_data!A61,7,2)&amp;"-"&amp;MID(raw_data!A61,9,2)&amp;"-"&amp;MID(raw_data!A61,11,2)</f>
        <v>2017-01-20</v>
      </c>
      <c r="H61" s="8" t="str">
        <f>LEFT(raw_data!B61,10)</f>
        <v>2016-07-19</v>
      </c>
      <c r="I61" s="11">
        <f>YEARFRAC(H61, G61,3)</f>
        <v>0.50684931506849318</v>
      </c>
      <c r="J61" s="11">
        <f>raw_data!Y61</f>
        <v>-16.86824</v>
      </c>
      <c r="K61" s="11">
        <f>LN(J61/B61+1)/I61</f>
        <v>-0.15356383425740194</v>
      </c>
      <c r="L61" s="11">
        <f>raw_data!N61</f>
        <v>0</v>
      </c>
      <c r="M61" s="11">
        <f>INDEX([1]!jget("optbinom", A61, B61, C61, optPremium,L61, I61, calcGreeks, exType, nsteps, discountCurve, divMap, borrowCurve, modelType, adjVol), 2)</f>
        <v>142.90331735116877</v>
      </c>
      <c r="N61" s="11">
        <f>0.5*(raw_data!F61+raw_data!J61)</f>
        <v>160.25</v>
      </c>
      <c r="O61" s="28">
        <f t="shared" si="0"/>
        <v>0.39979751132350116</v>
      </c>
      <c r="P61" s="18">
        <f>IF(LEFT(D61,1)="C", M61-O61,O61-M61)</f>
        <v>142.50351983984527</v>
      </c>
      <c r="Q61" s="28">
        <f t="shared" si="1"/>
        <v>0.40500000000000003</v>
      </c>
      <c r="R61" s="18">
        <f>IF(LEFT(D61,1)="C", N61-Q61,Q61-N61)</f>
        <v>159.845</v>
      </c>
      <c r="S61" s="11">
        <f t="shared" si="2"/>
        <v>160.4295174754231</v>
      </c>
      <c r="T61" s="19">
        <f>LN((P61/EXP(-0.005*I61)+C61)/(B61))/I61</f>
        <v>-0.15860353696820059</v>
      </c>
      <c r="U61" s="19">
        <f>LN((R61/EXP(-0.005*I61)+C61)/(B61))/I61</f>
        <v>-1.261224960544061E-4</v>
      </c>
      <c r="V61" s="19">
        <v>-0.15356383425740194</v>
      </c>
    </row>
    <row r="62" spans="1:22" x14ac:dyDescent="0.25">
      <c r="A62" s="11" t="str">
        <f>MID(raw_data!A62, 13, 1)</f>
        <v>C</v>
      </c>
      <c r="B62" s="11">
        <f>0.5*(raw_data!V62 + raw_data!W62)</f>
        <v>225.26499999999999</v>
      </c>
      <c r="C62" s="23">
        <f>RIGHT(raw_data!A62,6)/1000</f>
        <v>70</v>
      </c>
      <c r="D62" s="23" t="str">
        <f>A62&amp;C62&amp;" "&amp;LEFT(raw_data!A62,4)</f>
        <v>C70 TSLA</v>
      </c>
      <c r="E62" s="23" t="str">
        <f>IF(A62 = "C", "P", "C")&amp;C62&amp;" "&amp;LEFT(raw_data!A62,4)</f>
        <v>P70 TSLA</v>
      </c>
      <c r="F62" s="28">
        <f>B62*EXP(K62*I62)-raw_data!X62</f>
        <v>0</v>
      </c>
      <c r="G62" s="26" t="str">
        <f>20&amp;MID(raw_data!A62,7,2)&amp;"-"&amp;MID(raw_data!A62,9,2)&amp;"-"&amp;MID(raw_data!A62,11,2)</f>
        <v>2017-01-20</v>
      </c>
      <c r="H62" s="8" t="str">
        <f>LEFT(raw_data!B62,10)</f>
        <v>2016-07-19</v>
      </c>
      <c r="I62" s="11">
        <f>YEARFRAC(H62, G62,3)</f>
        <v>0.50684931506849318</v>
      </c>
      <c r="J62" s="11">
        <f>raw_data!Y62</f>
        <v>-16.86824</v>
      </c>
      <c r="K62" s="11">
        <f>LN(J62/B62+1)/I62</f>
        <v>-0.15356383425740194</v>
      </c>
      <c r="L62" s="11">
        <f>raw_data!N62</f>
        <v>1.2755300000000001</v>
      </c>
      <c r="M62" s="11">
        <f>INDEX([1]!jget("optbinom", A62, B62, C62, optPremium,L62, I62, calcGreeks, exType, nsteps, discountCurve, divMap, borrowCurve, modelType, adjVol), 2)</f>
        <v>143.6104658649673</v>
      </c>
      <c r="N62" s="11">
        <f>0.5*(raw_data!F62+raw_data!J62)</f>
        <v>155.375</v>
      </c>
      <c r="O62" s="28">
        <f t="shared" si="0"/>
        <v>0.65437636918786446</v>
      </c>
      <c r="P62" s="18">
        <f>IF(LEFT(D62,1)="C", M62-O62,O62-M62)</f>
        <v>142.95608949577942</v>
      </c>
      <c r="Q62" s="28">
        <f t="shared" si="1"/>
        <v>0.66</v>
      </c>
      <c r="R62" s="18">
        <f>IF(LEFT(D62,1)="C", N62-Q62,Q62-N62)</f>
        <v>154.715</v>
      </c>
      <c r="S62" s="11">
        <f t="shared" si="2"/>
        <v>155.44217266584025</v>
      </c>
      <c r="T62" s="19">
        <f>LN((P62/EXP(-0.005*I62)+C62)/(B62))/I62</f>
        <v>-0.10750643482945059</v>
      </c>
      <c r="U62" s="19">
        <f>LN((R62/EXP(-0.005*I62)+C62)/(B62))/I62</f>
        <v>-1.3792096406863264E-3</v>
      </c>
      <c r="V62" s="19">
        <v>-0.15356383425740194</v>
      </c>
    </row>
    <row r="63" spans="1:22" x14ac:dyDescent="0.25">
      <c r="A63" s="11" t="str">
        <f>MID(raw_data!A63, 13, 1)</f>
        <v>C</v>
      </c>
      <c r="B63" s="11">
        <f>0.5*(raw_data!V63 + raw_data!W63)</f>
        <v>225.26499999999999</v>
      </c>
      <c r="C63" s="23">
        <f>RIGHT(raw_data!A63,6)/1000</f>
        <v>75</v>
      </c>
      <c r="D63" s="23" t="str">
        <f>A63&amp;C63&amp;" "&amp;LEFT(raw_data!A63,4)</f>
        <v>C75 TSLA</v>
      </c>
      <c r="E63" s="23" t="str">
        <f>IF(A63 = "C", "P", "C")&amp;C63&amp;" "&amp;LEFT(raw_data!A63,4)</f>
        <v>P75 TSLA</v>
      </c>
      <c r="F63" s="28">
        <f>B63*EXP(K63*I63)-raw_data!X63</f>
        <v>0</v>
      </c>
      <c r="G63" s="26" t="str">
        <f>20&amp;MID(raw_data!A63,7,2)&amp;"-"&amp;MID(raw_data!A63,9,2)&amp;"-"&amp;MID(raw_data!A63,11,2)</f>
        <v>2017-01-20</v>
      </c>
      <c r="H63" s="8" t="str">
        <f>LEFT(raw_data!B63,10)</f>
        <v>2016-07-19</v>
      </c>
      <c r="I63" s="11">
        <f>YEARFRAC(H63, G63,3)</f>
        <v>0.50684931506849318</v>
      </c>
      <c r="J63" s="11">
        <f>raw_data!Y63</f>
        <v>-16.86824</v>
      </c>
      <c r="K63" s="11">
        <f>LN(J63/B63+1)/I63</f>
        <v>-0.15356383425740194</v>
      </c>
      <c r="L63" s="11">
        <f>raw_data!N63</f>
        <v>1.1906600000000001</v>
      </c>
      <c r="M63" s="11">
        <f>INDEX([1]!jget("optbinom", A63, B63, C63, optPremium,L63, I63, calcGreeks, exType, nsteps, discountCurve, divMap, borrowCurve, modelType, adjVol), 2)</f>
        <v>138.43627212807405</v>
      </c>
      <c r="N63" s="11">
        <f>0.5*(raw_data!F63+raw_data!J63)</f>
        <v>150.299995</v>
      </c>
      <c r="O63" s="28">
        <f t="shared" si="0"/>
        <v>0.64453600972008984</v>
      </c>
      <c r="P63" s="18">
        <f>IF(LEFT(D63,1)="C", M63-O63,O63-M63)</f>
        <v>137.79173611835395</v>
      </c>
      <c r="Q63" s="28">
        <f t="shared" si="1"/>
        <v>0.65</v>
      </c>
      <c r="R63" s="18">
        <f>IF(LEFT(D63,1)="C", N63-Q63,Q63-N63)</f>
        <v>149.64999499999999</v>
      </c>
      <c r="S63" s="11">
        <f t="shared" si="2"/>
        <v>150.4548278562574</v>
      </c>
      <c r="T63" s="19">
        <f>LN((P63/EXP(-0.005*I63)+C63)/(B63))/I63</f>
        <v>-0.10914841359245475</v>
      </c>
      <c r="U63" s="19">
        <f>LN((R63/EXP(-0.005*I63)+C63)/(B63))/I63</f>
        <v>-2.0617136170129327E-3</v>
      </c>
      <c r="V63" s="19">
        <v>-0.15356383425740194</v>
      </c>
    </row>
    <row r="64" spans="1:22" x14ac:dyDescent="0.25">
      <c r="A64" s="11" t="str">
        <f>MID(raw_data!A64, 13, 1)</f>
        <v>C</v>
      </c>
      <c r="B64" s="11">
        <f>0.5*(raw_data!V64 + raw_data!W64)</f>
        <v>225.26499999999999</v>
      </c>
      <c r="C64" s="23">
        <f>RIGHT(raw_data!A64,6)/1000</f>
        <v>80</v>
      </c>
      <c r="D64" s="23" t="str">
        <f>A64&amp;C64&amp;" "&amp;LEFT(raw_data!A64,4)</f>
        <v>C80 TSLA</v>
      </c>
      <c r="E64" s="23" t="str">
        <f>IF(A64 = "C", "P", "C")&amp;C64&amp;" "&amp;LEFT(raw_data!A64,4)</f>
        <v>P80 TSLA</v>
      </c>
      <c r="F64" s="28">
        <f>B64*EXP(K64*I64)-raw_data!X64</f>
        <v>0</v>
      </c>
      <c r="G64" s="26" t="str">
        <f>20&amp;MID(raw_data!A64,7,2)&amp;"-"&amp;MID(raw_data!A64,9,2)&amp;"-"&amp;MID(raw_data!A64,11,2)</f>
        <v>2017-01-20</v>
      </c>
      <c r="H64" s="8" t="str">
        <f>LEFT(raw_data!B64,10)</f>
        <v>2016-07-19</v>
      </c>
      <c r="I64" s="11">
        <f>YEARFRAC(H64, G64,3)</f>
        <v>0.50684931506849318</v>
      </c>
      <c r="J64" s="11">
        <f>raw_data!Y64</f>
        <v>-16.86824</v>
      </c>
      <c r="K64" s="11">
        <f>LN(J64/B64+1)/I64</f>
        <v>-0.15356383425740194</v>
      </c>
      <c r="L64" s="11">
        <f>raw_data!N64</f>
        <v>1.1480399999999999</v>
      </c>
      <c r="M64" s="11">
        <f>INDEX([1]!jget("optbinom", A64, B64, C64, optPremium,L64, I64, calcGreeks, exType, nsteps, discountCurve, divMap, borrowCurve, modelType, adjVol), 2)</f>
        <v>133.85793851817084</v>
      </c>
      <c r="N64" s="11">
        <f>0.5*(raw_data!F64+raw_data!J64)</f>
        <v>145.375</v>
      </c>
      <c r="O64" s="28">
        <f t="shared" si="0"/>
        <v>0.81446429191409053</v>
      </c>
      <c r="P64" s="18">
        <f>IF(LEFT(D64,1)="C", M64-O64,O64-M64)</f>
        <v>133.04347422625676</v>
      </c>
      <c r="Q64" s="28">
        <f t="shared" si="1"/>
        <v>0.82</v>
      </c>
      <c r="R64" s="18">
        <f>IF(LEFT(D64,1)="C", N64-Q64,Q64-N64)</f>
        <v>144.55500000000001</v>
      </c>
      <c r="S64" s="11">
        <f t="shared" si="2"/>
        <v>145.46748304667457</v>
      </c>
      <c r="T64" s="19">
        <f>LN((P64/EXP(-0.005*I64)+C64)/(B64))/I64</f>
        <v>-0.10693094006182244</v>
      </c>
      <c r="U64" s="19">
        <f>LN((R64/EXP(-0.005*I64)+C64)/(B64))/I64</f>
        <v>-3.0081704700706201E-3</v>
      </c>
      <c r="V64" s="19">
        <v>-0.15356383425740194</v>
      </c>
    </row>
    <row r="65" spans="1:22" x14ac:dyDescent="0.25">
      <c r="A65" s="11" t="str">
        <f>MID(raw_data!A65, 13, 1)</f>
        <v>C</v>
      </c>
      <c r="B65" s="11">
        <f>0.5*(raw_data!V65 + raw_data!W65)</f>
        <v>225.26499999999999</v>
      </c>
      <c r="C65" s="23">
        <f>RIGHT(raw_data!A65,6)/1000</f>
        <v>85</v>
      </c>
      <c r="D65" s="23" t="str">
        <f>A65&amp;C65&amp;" "&amp;LEFT(raw_data!A65,4)</f>
        <v>C85 TSLA</v>
      </c>
      <c r="E65" s="23" t="str">
        <f>IF(A65 = "C", "P", "C")&amp;C65&amp;" "&amp;LEFT(raw_data!A65,4)</f>
        <v>P85 TSLA</v>
      </c>
      <c r="F65" s="28">
        <f>B65*EXP(K65*I65)-raw_data!X65</f>
        <v>0</v>
      </c>
      <c r="G65" s="26" t="str">
        <f>20&amp;MID(raw_data!A65,7,2)&amp;"-"&amp;MID(raw_data!A65,9,2)&amp;"-"&amp;MID(raw_data!A65,11,2)</f>
        <v>2017-01-20</v>
      </c>
      <c r="H65" s="8" t="str">
        <f>LEFT(raw_data!B65,10)</f>
        <v>2016-07-19</v>
      </c>
      <c r="I65" s="11">
        <f>YEARFRAC(H65, G65,3)</f>
        <v>0.50684931506849318</v>
      </c>
      <c r="J65" s="11">
        <f>raw_data!Y65</f>
        <v>-16.86824</v>
      </c>
      <c r="K65" s="11">
        <f>LN(J65/B65+1)/I65</f>
        <v>-0.15356383425740194</v>
      </c>
      <c r="L65" s="11">
        <f>raw_data!N65</f>
        <v>1.11113</v>
      </c>
      <c r="M65" s="11">
        <f>INDEX([1]!jget("optbinom", A65, B65, C65, optPremium,L65, I65, calcGreeks, exType, nsteps, discountCurve, divMap, borrowCurve, modelType, adjVol), 2)</f>
        <v>129.35543760311037</v>
      </c>
      <c r="N65" s="11">
        <f>0.5*(raw_data!F65+raw_data!J65)</f>
        <v>140.47499999999999</v>
      </c>
      <c r="O65" s="28">
        <f t="shared" si="0"/>
        <v>0.94460352099211198</v>
      </c>
      <c r="P65" s="18">
        <f>IF(LEFT(D65,1)="C", M65-O65,O65-M65)</f>
        <v>128.41083408211827</v>
      </c>
      <c r="Q65" s="28">
        <f t="shared" si="1"/>
        <v>0.95</v>
      </c>
      <c r="R65" s="18">
        <f>IF(LEFT(D65,1)="C", N65-Q65,Q65-N65)</f>
        <v>139.52500000000001</v>
      </c>
      <c r="S65" s="11">
        <f t="shared" si="2"/>
        <v>140.48013823709175</v>
      </c>
      <c r="T65" s="19">
        <f>LN((P65/EXP(-0.005*I65)+C65)/(B65))/I65</f>
        <v>-0.10364566956131517</v>
      </c>
      <c r="U65" s="19">
        <f>LN((R65/EXP(-0.005*I65)+C65)/(B65))/I65</f>
        <v>-3.3833190989547082E-3</v>
      </c>
      <c r="V65" s="19">
        <v>-0.15356383425740194</v>
      </c>
    </row>
    <row r="66" spans="1:22" x14ac:dyDescent="0.25">
      <c r="A66" s="11" t="str">
        <f>MID(raw_data!A66, 13, 1)</f>
        <v>C</v>
      </c>
      <c r="B66" s="11">
        <f>0.5*(raw_data!V66 + raw_data!W66)</f>
        <v>225.26499999999999</v>
      </c>
      <c r="C66" s="23">
        <f>RIGHT(raw_data!A66,6)/1000</f>
        <v>90</v>
      </c>
      <c r="D66" s="23" t="str">
        <f>A66&amp;C66&amp;" "&amp;LEFT(raw_data!A66,4)</f>
        <v>C90 TSLA</v>
      </c>
      <c r="E66" s="23" t="str">
        <f>IF(A66 = "C", "P", "C")&amp;C66&amp;" "&amp;LEFT(raw_data!A66,4)</f>
        <v>P90 TSLA</v>
      </c>
      <c r="F66" s="28">
        <f>B66*EXP(K66*I66)-raw_data!X66</f>
        <v>0</v>
      </c>
      <c r="G66" s="26" t="str">
        <f>20&amp;MID(raw_data!A66,7,2)&amp;"-"&amp;MID(raw_data!A66,9,2)&amp;"-"&amp;MID(raw_data!A66,11,2)</f>
        <v>2017-01-20</v>
      </c>
      <c r="H66" s="8" t="str">
        <f>LEFT(raw_data!B66,10)</f>
        <v>2016-07-19</v>
      </c>
      <c r="I66" s="11">
        <f>YEARFRAC(H66, G66,3)</f>
        <v>0.50684931506849318</v>
      </c>
      <c r="J66" s="11">
        <f>raw_data!Y66</f>
        <v>-16.86824</v>
      </c>
      <c r="K66" s="11">
        <f>LN(J66/B66+1)/I66</f>
        <v>-0.15356383425740194</v>
      </c>
      <c r="L66" s="11">
        <f>raw_data!N66</f>
        <v>1.04135</v>
      </c>
      <c r="M66" s="11">
        <f>INDEX([1]!jget("optbinom", A66, B66, C66, optPremium,L66, I66, calcGreeks, exType, nsteps, discountCurve, divMap, borrowCurve, modelType, adjVol), 2)</f>
        <v>124.19853675277963</v>
      </c>
      <c r="N66" s="11">
        <f>0.5*(raw_data!F66+raw_data!J66)</f>
        <v>135.40000499999999</v>
      </c>
      <c r="O66" s="28">
        <f t="shared" si="0"/>
        <v>1.3354097089630725</v>
      </c>
      <c r="P66" s="18">
        <f>IF(LEFT(D66,1)="C", M66-O66,O66-M66)</f>
        <v>122.86312704381656</v>
      </c>
      <c r="Q66" s="28">
        <f t="shared" si="1"/>
        <v>1.34</v>
      </c>
      <c r="R66" s="18">
        <f>IF(LEFT(D66,1)="C", N66-Q66,Q66-N66)</f>
        <v>134.06000499999999</v>
      </c>
      <c r="S66" s="11">
        <f t="shared" si="2"/>
        <v>135.4927934275089</v>
      </c>
      <c r="T66" s="19">
        <f>LN((P66/EXP(-0.005*I66)+C66)/(B66))/I66</f>
        <v>-0.10883824640053594</v>
      </c>
      <c r="U66" s="19">
        <f>LN((R66/EXP(-0.005*I66)+C66)/(B66))/I66</f>
        <v>-7.5890892292846289E-3</v>
      </c>
      <c r="V66" s="19">
        <v>-0.15356383425740194</v>
      </c>
    </row>
    <row r="67" spans="1:22" x14ac:dyDescent="0.25">
      <c r="A67" s="11" t="str">
        <f>MID(raw_data!A67, 13, 1)</f>
        <v>C</v>
      </c>
      <c r="B67" s="11">
        <f>0.5*(raw_data!V67 + raw_data!W67)</f>
        <v>225.26499999999999</v>
      </c>
      <c r="C67" s="23">
        <f>RIGHT(raw_data!A67,6)/1000</f>
        <v>95</v>
      </c>
      <c r="D67" s="23" t="str">
        <f>A67&amp;C67&amp;" "&amp;LEFT(raw_data!A67,4)</f>
        <v>C95 TSLA</v>
      </c>
      <c r="E67" s="23" t="str">
        <f>IF(A67 = "C", "P", "C")&amp;C67&amp;" "&amp;LEFT(raw_data!A67,4)</f>
        <v>P95 TSLA</v>
      </c>
      <c r="F67" s="28">
        <f>B67*EXP(K67*I67)-raw_data!X67</f>
        <v>0</v>
      </c>
      <c r="G67" s="26" t="str">
        <f>20&amp;MID(raw_data!A67,7,2)&amp;"-"&amp;MID(raw_data!A67,9,2)&amp;"-"&amp;MID(raw_data!A67,11,2)</f>
        <v>2017-01-20</v>
      </c>
      <c r="H67" s="8" t="str">
        <f>LEFT(raw_data!B67,10)</f>
        <v>2016-07-19</v>
      </c>
      <c r="I67" s="11">
        <f>YEARFRAC(H67, G67,3)</f>
        <v>0.50684931506849318</v>
      </c>
      <c r="J67" s="11">
        <f>raw_data!Y67</f>
        <v>-16.86824</v>
      </c>
      <c r="K67" s="11">
        <f>LN(J67/B67+1)/I67</f>
        <v>-0.15356383425740194</v>
      </c>
      <c r="L67" s="11">
        <f>raw_data!N67</f>
        <v>0</v>
      </c>
      <c r="M67" s="11">
        <f>INDEX([1]!jget("optbinom", A67, B67, C67, optPremium,L67, I67, calcGreeks, exType, nsteps, discountCurve, divMap, borrowCurve, modelType, adjVol), 2)</f>
        <v>113.00655036330194</v>
      </c>
      <c r="N67" s="11">
        <f>0.5*(raw_data!F67+raw_data!J67)</f>
        <v>130.074995</v>
      </c>
      <c r="O67" s="28">
        <f t="shared" ref="O67:O130" si="3">VLOOKUP(D67,$E$2:$N$199, 9, FALSE)</f>
        <v>1.560786046876496</v>
      </c>
      <c r="P67" s="18">
        <f>IF(LEFT(D67,1)="C", M67-O67,O67-M67)</f>
        <v>111.44576431642544</v>
      </c>
      <c r="Q67" s="28">
        <f t="shared" ref="Q67:Q130" si="4">VLOOKUP(D67,$E$2:$N$199, 10, FALSE)</f>
        <v>1.5649999999999999</v>
      </c>
      <c r="R67" s="18">
        <f>IF(LEFT(D67,1)="C", N67-Q67,Q67-N67)</f>
        <v>128.509995</v>
      </c>
      <c r="S67" s="11">
        <f t="shared" ref="S67:S130" si="5">B67-C67*EXP(-0.005*I67)</f>
        <v>130.50544861792605</v>
      </c>
      <c r="T67" s="19">
        <f>LN((P67/EXP(-0.005*I67)+C67)/(B67))/I67</f>
        <v>-0.16942094471483257</v>
      </c>
      <c r="U67" s="19">
        <f>LN((R67/EXP(-0.005*I67)+C67)/(B67))/I67</f>
        <v>-1.2554955633650814E-2</v>
      </c>
      <c r="V67" s="19">
        <v>-0.15356383425740194</v>
      </c>
    </row>
    <row r="68" spans="1:22" x14ac:dyDescent="0.25">
      <c r="A68" s="11" t="str">
        <f>MID(raw_data!A68, 13, 1)</f>
        <v>C</v>
      </c>
      <c r="B68" s="11">
        <f>0.5*(raw_data!V68 + raw_data!W68)</f>
        <v>225.26499999999999</v>
      </c>
      <c r="C68" s="23">
        <f>RIGHT(raw_data!A68,6)/1000</f>
        <v>100</v>
      </c>
      <c r="D68" s="23" t="str">
        <f>A68&amp;C68&amp;" "&amp;LEFT(raw_data!A68,4)</f>
        <v>C100 TSLA</v>
      </c>
      <c r="E68" s="23" t="str">
        <f>IF(A68 = "C", "P", "C")&amp;C68&amp;" "&amp;LEFT(raw_data!A68,4)</f>
        <v>P100 TSLA</v>
      </c>
      <c r="F68" s="28">
        <f>B68*EXP(K68*I68)-raw_data!X68</f>
        <v>0</v>
      </c>
      <c r="G68" s="26" t="str">
        <f>20&amp;MID(raw_data!A68,7,2)&amp;"-"&amp;MID(raw_data!A68,9,2)&amp;"-"&amp;MID(raw_data!A68,11,2)</f>
        <v>2017-01-20</v>
      </c>
      <c r="H68" s="8" t="str">
        <f>LEFT(raw_data!B68,10)</f>
        <v>2016-07-19</v>
      </c>
      <c r="I68" s="11">
        <f>YEARFRAC(H68, G68,3)</f>
        <v>0.50684931506849318</v>
      </c>
      <c r="J68" s="11">
        <f>raw_data!Y68</f>
        <v>-16.86824</v>
      </c>
      <c r="K68" s="11">
        <f>LN(J68/B68+1)/I68</f>
        <v>-0.15356383425740194</v>
      </c>
      <c r="L68" s="11">
        <f>raw_data!N68</f>
        <v>0.94572999999999996</v>
      </c>
      <c r="M68" s="11">
        <f>INDEX([1]!jget("optbinom", A68, B68, C68, optPremium,L68, I68, calcGreeks, exType, nsteps, discountCurve, divMap, borrowCurve, modelType, adjVol), 2)</f>
        <v>114.54189239733843</v>
      </c>
      <c r="N68" s="11">
        <f>0.5*(raw_data!F68+raw_data!J68)</f>
        <v>125.425</v>
      </c>
      <c r="O68" s="28">
        <f t="shared" si="3"/>
        <v>1.806254150399375</v>
      </c>
      <c r="P68" s="18">
        <f>IF(LEFT(D68,1)="C", M68-O68,O68-M68)</f>
        <v>112.73563824693906</v>
      </c>
      <c r="Q68" s="28">
        <f t="shared" si="4"/>
        <v>1.81</v>
      </c>
      <c r="R68" s="18">
        <f>IF(LEFT(D68,1)="C", N68-Q68,Q68-N68)</f>
        <v>123.61499999999999</v>
      </c>
      <c r="S68" s="11">
        <f t="shared" si="5"/>
        <v>125.51810380834323</v>
      </c>
      <c r="T68" s="19">
        <f>LN((P68/EXP(-0.005*I68)+C68)/(B68))/I68</f>
        <v>-0.1102565291101256</v>
      </c>
      <c r="U68" s="19">
        <f>LN((R68/EXP(-0.005*I68)+C68)/(B68))/I68</f>
        <v>-1.1739053914269767E-2</v>
      </c>
      <c r="V68" s="19">
        <v>-0.15356383425740194</v>
      </c>
    </row>
    <row r="69" spans="1:22" x14ac:dyDescent="0.25">
      <c r="A69" s="11" t="str">
        <f>MID(raw_data!A69, 13, 1)</f>
        <v>C</v>
      </c>
      <c r="B69" s="11">
        <f>0.5*(raw_data!V69 + raw_data!W69)</f>
        <v>225.26499999999999</v>
      </c>
      <c r="C69" s="23">
        <f>RIGHT(raw_data!A69,6)/1000</f>
        <v>105</v>
      </c>
      <c r="D69" s="23" t="str">
        <f>A69&amp;C69&amp;" "&amp;LEFT(raw_data!A69,4)</f>
        <v>C105 TSLA</v>
      </c>
      <c r="E69" s="23" t="str">
        <f>IF(A69 = "C", "P", "C")&amp;C69&amp;" "&amp;LEFT(raw_data!A69,4)</f>
        <v>P105 TSLA</v>
      </c>
      <c r="F69" s="28">
        <f>B69*EXP(K69*I69)-raw_data!X69</f>
        <v>0</v>
      </c>
      <c r="G69" s="26" t="str">
        <f>20&amp;MID(raw_data!A69,7,2)&amp;"-"&amp;MID(raw_data!A69,9,2)&amp;"-"&amp;MID(raw_data!A69,11,2)</f>
        <v>2017-01-20</v>
      </c>
      <c r="H69" s="8" t="str">
        <f>LEFT(raw_data!B69,10)</f>
        <v>2016-07-19</v>
      </c>
      <c r="I69" s="11">
        <f>YEARFRAC(H69, G69,3)</f>
        <v>0.50684931506849318</v>
      </c>
      <c r="J69" s="11">
        <f>raw_data!Y69</f>
        <v>-16.86824</v>
      </c>
      <c r="K69" s="11">
        <f>LN(J69/B69+1)/I69</f>
        <v>-0.15356383425740194</v>
      </c>
      <c r="L69" s="11">
        <f>raw_data!N69</f>
        <v>0</v>
      </c>
      <c r="M69" s="11">
        <f>INDEX([1]!jget("optbinom", A69, B69, C69, optPremium,L69, I69, calcGreeks, exType, nsteps, discountCurve, divMap, borrowCurve, modelType, adjVol), 2)</f>
        <v>103.04096136734631</v>
      </c>
      <c r="N69" s="11">
        <f>0.5*(raw_data!F69+raw_data!J69)</f>
        <v>120.22499999999999</v>
      </c>
      <c r="O69" s="28">
        <f t="shared" si="3"/>
        <v>2.0023963600076606</v>
      </c>
      <c r="P69" s="18">
        <f>IF(LEFT(D69,1)="C", M69-O69,O69-M69)</f>
        <v>101.03856500733865</v>
      </c>
      <c r="Q69" s="28">
        <f t="shared" si="4"/>
        <v>2.0049999999999999</v>
      </c>
      <c r="R69" s="18">
        <f>IF(LEFT(D69,1)="C", N69-Q69,Q69-N69)</f>
        <v>118.22</v>
      </c>
      <c r="S69" s="11">
        <f t="shared" si="5"/>
        <v>120.53075899876039</v>
      </c>
      <c r="T69" s="19">
        <f>LN((P69/EXP(-0.005*I69)+C69)/(B69))/I69</f>
        <v>-0.17356354451468969</v>
      </c>
      <c r="U69" s="19">
        <f>LN((R69/EXP(-0.005*I69)+C69)/(B69))/I69</f>
        <v>-1.5343193803571778E-2</v>
      </c>
      <c r="V69" s="19">
        <v>-0.15356383425740194</v>
      </c>
    </row>
    <row r="70" spans="1:22" x14ac:dyDescent="0.25">
      <c r="A70" s="11" t="str">
        <f>MID(raw_data!A70, 13, 1)</f>
        <v>P</v>
      </c>
      <c r="B70" s="11">
        <f>0.5*(raw_data!V70 + raw_data!W70)</f>
        <v>225.200005</v>
      </c>
      <c r="C70" s="23">
        <f>RIGHT(raw_data!A70,6)/1000</f>
        <v>50</v>
      </c>
      <c r="D70" s="23" t="str">
        <f>A70&amp;C70&amp;" "&amp;LEFT(raw_data!A70,4)</f>
        <v>P50 TSLA</v>
      </c>
      <c r="E70" s="23" t="str">
        <f>IF(A70 = "C", "P", "C")&amp;C70&amp;" "&amp;LEFT(raw_data!A70,4)</f>
        <v>C50 TSLA</v>
      </c>
      <c r="F70" s="28">
        <f>B70*EXP(K70*I70)-raw_data!X70</f>
        <v>5.000000015797923E-6</v>
      </c>
      <c r="G70" s="26" t="str">
        <f>20&amp;MID(raw_data!A70,7,2)&amp;"-"&amp;MID(raw_data!A70,9,2)&amp;"-"&amp;MID(raw_data!A70,11,2)</f>
        <v>2017-01-20</v>
      </c>
      <c r="H70" s="8" t="str">
        <f>LEFT(raw_data!B70,10)</f>
        <v>2016-07-19</v>
      </c>
      <c r="I70" s="11">
        <f>YEARFRAC(H70, G70,3)</f>
        <v>0.50684931506849318</v>
      </c>
      <c r="J70" s="11">
        <f>raw_data!Y70</f>
        <v>-16.78838</v>
      </c>
      <c r="K70" s="11">
        <f>LN(J70/B70+1)/I70</f>
        <v>-0.1528537687466236</v>
      </c>
      <c r="L70" s="11">
        <f>raw_data!N70</f>
        <v>0.88802000000000003</v>
      </c>
      <c r="M70" s="11">
        <f>INDEX([1]!jget("optbinom", A70, B70, C70, optPremium,L70, I70, calcGreeks, exType, nsteps, discountCurve, divMap, borrowCurve, modelType, adjVol), 2)</f>
        <v>0.24545228032556959</v>
      </c>
      <c r="N70" s="11">
        <f>0.5*(raw_data!F70+raw_data!J70)</f>
        <v>0.25</v>
      </c>
      <c r="O70" s="28">
        <f t="shared" si="3"/>
        <v>164.16243422214444</v>
      </c>
      <c r="P70" s="18">
        <f>IF(LEFT(D70,1)="C", M70-O70,O70-M70)</f>
        <v>163.91698194181888</v>
      </c>
      <c r="Q70" s="28">
        <f t="shared" si="4"/>
        <v>175.72501</v>
      </c>
      <c r="R70" s="18">
        <f>IF(LEFT(D70,1)="C", N70-Q70,Q70-N70)</f>
        <v>175.47501</v>
      </c>
      <c r="S70" s="11">
        <f t="shared" si="5"/>
        <v>175.32655690417164</v>
      </c>
      <c r="T70" s="19">
        <f>LN((P70/EXP(-0.005*I70)+C70)/(B70))/I70</f>
        <v>-9.7580156698225978E-2</v>
      </c>
      <c r="U70" s="19">
        <f>LN((R70/EXP(-0.005*I70)+C70)/(B70))/I70</f>
        <v>6.3001662658462689E-3</v>
      </c>
      <c r="V70" s="19">
        <v>-0.1528537687466236</v>
      </c>
    </row>
    <row r="71" spans="1:22" x14ac:dyDescent="0.25">
      <c r="A71" s="11" t="str">
        <f>MID(raw_data!A71, 13, 1)</f>
        <v>P</v>
      </c>
      <c r="B71" s="11">
        <f>0.5*(raw_data!V71 + raw_data!W71)</f>
        <v>225.200005</v>
      </c>
      <c r="C71" s="23">
        <f>RIGHT(raw_data!A71,6)/1000</f>
        <v>55</v>
      </c>
      <c r="D71" s="23" t="str">
        <f>A71&amp;C71&amp;" "&amp;LEFT(raw_data!A71,4)</f>
        <v>P55 TSLA</v>
      </c>
      <c r="E71" s="23" t="str">
        <f>IF(A71 = "C", "P", "C")&amp;C71&amp;" "&amp;LEFT(raw_data!A71,4)</f>
        <v>C55 TSLA</v>
      </c>
      <c r="F71" s="28">
        <f>B71*EXP(K71*I71)-raw_data!X71</f>
        <v>5.000000015797923E-6</v>
      </c>
      <c r="G71" s="26" t="str">
        <f>20&amp;MID(raw_data!A71,7,2)&amp;"-"&amp;MID(raw_data!A71,9,2)&amp;"-"&amp;MID(raw_data!A71,11,2)</f>
        <v>2017-01-20</v>
      </c>
      <c r="H71" s="8" t="str">
        <f>LEFT(raw_data!B71,10)</f>
        <v>2016-07-19</v>
      </c>
      <c r="I71" s="11">
        <f>YEARFRAC(H71, G71,3)</f>
        <v>0.50684931506849318</v>
      </c>
      <c r="J71" s="11">
        <f>raw_data!Y71</f>
        <v>-16.78838</v>
      </c>
      <c r="K71" s="11">
        <f>LN(J71/B71+1)/I71</f>
        <v>-0.1528537687466236</v>
      </c>
      <c r="L71" s="11">
        <f>raw_data!N71</f>
        <v>0.88507000000000002</v>
      </c>
      <c r="M71" s="11">
        <f>INDEX([1]!jget("optbinom", A71, B71, C71, optPremium,L71, I71, calcGreeks, exType, nsteps, discountCurve, divMap, borrowCurve, modelType, adjVol), 2)</f>
        <v>0.38962901405664013</v>
      </c>
      <c r="N71" s="11">
        <f>0.5*(raw_data!F71+raw_data!J71)</f>
        <v>0.39500000000000002</v>
      </c>
      <c r="O71" s="28">
        <f t="shared" si="3"/>
        <v>158.4057384432941</v>
      </c>
      <c r="P71" s="18">
        <f>IF(LEFT(D71,1)="C", M71-O71,O71-M71)</f>
        <v>158.01610942923745</v>
      </c>
      <c r="Q71" s="28">
        <f t="shared" si="4"/>
        <v>170.42500000000001</v>
      </c>
      <c r="R71" s="18">
        <f>IF(LEFT(D71,1)="C", N71-Q71,Q71-N71)</f>
        <v>170.03</v>
      </c>
      <c r="S71" s="11">
        <f t="shared" si="5"/>
        <v>170.33921209458879</v>
      </c>
      <c r="T71" s="19">
        <f>LN((P71/EXP(-0.005*I71)+C71)/(B71))/I71</f>
        <v>-0.10602874455802831</v>
      </c>
      <c r="U71" s="19">
        <f>LN((R71/EXP(-0.005*I71)+C71)/(B71))/I71</f>
        <v>2.2891371947322708E-3</v>
      </c>
      <c r="V71" s="19">
        <v>-0.1528537687466236</v>
      </c>
    </row>
    <row r="72" spans="1:22" x14ac:dyDescent="0.25">
      <c r="A72" s="11" t="str">
        <f>MID(raw_data!A72, 13, 1)</f>
        <v>P</v>
      </c>
      <c r="B72" s="11">
        <f>0.5*(raw_data!V72 + raw_data!W72)</f>
        <v>225.200005</v>
      </c>
      <c r="C72" s="23">
        <f>RIGHT(raw_data!A72,6)/1000</f>
        <v>110</v>
      </c>
      <c r="D72" s="23" t="str">
        <f>A72&amp;C72&amp;" "&amp;LEFT(raw_data!A72,4)</f>
        <v>P110 TSLA</v>
      </c>
      <c r="E72" s="23" t="str">
        <f>IF(A72 = "C", "P", "C")&amp;C72&amp;" "&amp;LEFT(raw_data!A72,4)</f>
        <v>C110 TSLA</v>
      </c>
      <c r="F72" s="28">
        <f>B72*EXP(K72*I72)-raw_data!X72</f>
        <v>5.000000015797923E-6</v>
      </c>
      <c r="G72" s="26" t="str">
        <f>20&amp;MID(raw_data!A72,7,2)&amp;"-"&amp;MID(raw_data!A72,9,2)&amp;"-"&amp;MID(raw_data!A72,11,2)</f>
        <v>2017-01-20</v>
      </c>
      <c r="H72" s="8" t="str">
        <f>LEFT(raw_data!B72,10)</f>
        <v>2016-07-19</v>
      </c>
      <c r="I72" s="11">
        <f>YEARFRAC(H72, G72,3)</f>
        <v>0.50684931506849318</v>
      </c>
      <c r="J72" s="11">
        <f>raw_data!Y72</f>
        <v>-16.78838</v>
      </c>
      <c r="K72" s="11">
        <f>LN(J72/B72+1)/I72</f>
        <v>-0.1528537687466236</v>
      </c>
      <c r="L72" s="11">
        <f>raw_data!N72</f>
        <v>0.63915</v>
      </c>
      <c r="M72" s="11">
        <f>INDEX([1]!jget("optbinom", A72, B72, C72, optPremium,L72, I72, calcGreeks, exType, nsteps, discountCurve, divMap, borrowCurve, modelType, adjVol), 2)</f>
        <v>2.4389724966380175</v>
      </c>
      <c r="N72" s="11">
        <f>0.5*(raw_data!F72+raw_data!J72)</f>
        <v>2.4400000000000004</v>
      </c>
      <c r="O72" s="28">
        <f t="shared" si="3"/>
        <v>105.80118394222303</v>
      </c>
      <c r="P72" s="18">
        <f>IF(LEFT(D72,1)="C", M72-O72,O72-M72)</f>
        <v>103.36221144558502</v>
      </c>
      <c r="Q72" s="28">
        <f t="shared" si="4"/>
        <v>115.75</v>
      </c>
      <c r="R72" s="18">
        <f>IF(LEFT(D72,1)="C", N72-Q72,Q72-N72)</f>
        <v>113.31</v>
      </c>
      <c r="S72" s="11">
        <f t="shared" si="5"/>
        <v>115.47841918917756</v>
      </c>
      <c r="T72" s="19">
        <f>LN((P72/EXP(-0.005*I72)+C72)/(B72))/I72</f>
        <v>-0.10411214463992451</v>
      </c>
      <c r="U72" s="19">
        <f>LN((R72/EXP(-0.005*I72)+C72)/(B72))/I72</f>
        <v>-1.4089532811887675E-2</v>
      </c>
      <c r="V72" s="19">
        <v>-0.1528537687466236</v>
      </c>
    </row>
    <row r="73" spans="1:22" x14ac:dyDescent="0.25">
      <c r="A73" s="11" t="str">
        <f>MID(raw_data!A73, 13, 1)</f>
        <v>P</v>
      </c>
      <c r="B73" s="11">
        <f>0.5*(raw_data!V73 + raw_data!W73)</f>
        <v>225.17000000000002</v>
      </c>
      <c r="C73" s="23">
        <f>RIGHT(raw_data!A73,6)/1000</f>
        <v>115</v>
      </c>
      <c r="D73" s="23" t="str">
        <f>A73&amp;C73&amp;" "&amp;LEFT(raw_data!A73,4)</f>
        <v>P115 TSLA</v>
      </c>
      <c r="E73" s="23" t="str">
        <f>IF(A73 = "C", "P", "C")&amp;C73&amp;" "&amp;LEFT(raw_data!A73,4)</f>
        <v>C115 TSLA</v>
      </c>
      <c r="F73" s="28">
        <f>B73*EXP(K73*I73)-raw_data!X73</f>
        <v>0</v>
      </c>
      <c r="G73" s="26" t="str">
        <f>20&amp;MID(raw_data!A73,7,2)&amp;"-"&amp;MID(raw_data!A73,9,2)&amp;"-"&amp;MID(raw_data!A73,11,2)</f>
        <v>2017-01-20</v>
      </c>
      <c r="H73" s="8" t="str">
        <f>LEFT(raw_data!B73,10)</f>
        <v>2016-07-19</v>
      </c>
      <c r="I73" s="11">
        <f>YEARFRAC(H73, G73,3)</f>
        <v>0.50684931506849318</v>
      </c>
      <c r="J73" s="11">
        <f>raw_data!Y73</f>
        <v>-16.71292</v>
      </c>
      <c r="K73" s="11">
        <f>LN(J73/B73+1)/I73</f>
        <v>-0.15216061549087082</v>
      </c>
      <c r="L73" s="11">
        <f>raw_data!N73</f>
        <v>0.61794000000000004</v>
      </c>
      <c r="M73" s="11">
        <f>INDEX([1]!jget("optbinom", A73, B73, C73, optPremium,L73, I73, calcGreeks, exType, nsteps, discountCurve, divMap, borrowCurve, modelType, adjVol), 2)</f>
        <v>2.7140782536521968</v>
      </c>
      <c r="N73" s="11">
        <f>0.5*(raw_data!F73+raw_data!J73)</f>
        <v>2.71</v>
      </c>
      <c r="O73" s="28">
        <f t="shared" si="3"/>
        <v>100.11835128513023</v>
      </c>
      <c r="P73" s="18">
        <f>IF(LEFT(D73,1)="C", M73-O73,O73-M73)</f>
        <v>97.404273031478027</v>
      </c>
      <c r="Q73" s="28">
        <f t="shared" si="4"/>
        <v>110.47499999999999</v>
      </c>
      <c r="R73" s="18">
        <f>IF(LEFT(D73,1)="C", N73-Q73,Q73-N73)</f>
        <v>107.765</v>
      </c>
      <c r="S73" s="11">
        <f t="shared" si="5"/>
        <v>110.46106937959473</v>
      </c>
      <c r="T73" s="19">
        <f>LN((P73/EXP(-0.005*I73)+C73)/(B73))/I73</f>
        <v>-0.11285664703479892</v>
      </c>
      <c r="U73" s="19">
        <f>LN((R73/EXP(-0.005*I73)+C73)/(B73))/I73</f>
        <v>-1.8765926326794594E-2</v>
      </c>
      <c r="V73" s="19">
        <v>-0.15216061549087082</v>
      </c>
    </row>
    <row r="74" spans="1:22" x14ac:dyDescent="0.25">
      <c r="A74" s="11" t="str">
        <f>MID(raw_data!A74, 13, 1)</f>
        <v>P</v>
      </c>
      <c r="B74" s="11">
        <f>0.5*(raw_data!V74 + raw_data!W74)</f>
        <v>225.17000000000002</v>
      </c>
      <c r="C74" s="23">
        <f>RIGHT(raw_data!A74,6)/1000</f>
        <v>120</v>
      </c>
      <c r="D74" s="23" t="str">
        <f>A74&amp;C74&amp;" "&amp;LEFT(raw_data!A74,4)</f>
        <v>P120 TSLA</v>
      </c>
      <c r="E74" s="23" t="str">
        <f>IF(A74 = "C", "P", "C")&amp;C74&amp;" "&amp;LEFT(raw_data!A74,4)</f>
        <v>C120 TSLA</v>
      </c>
      <c r="F74" s="28">
        <f>B74*EXP(K74*I74)-raw_data!X74</f>
        <v>0</v>
      </c>
      <c r="G74" s="26" t="str">
        <f>20&amp;MID(raw_data!A74,7,2)&amp;"-"&amp;MID(raw_data!A74,9,2)&amp;"-"&amp;MID(raw_data!A74,11,2)</f>
        <v>2017-01-20</v>
      </c>
      <c r="H74" s="8" t="str">
        <f>LEFT(raw_data!B74,10)</f>
        <v>2016-07-19</v>
      </c>
      <c r="I74" s="11">
        <f>YEARFRAC(H74, G74,3)</f>
        <v>0.50684931506849318</v>
      </c>
      <c r="J74" s="11">
        <f>raw_data!Y74</f>
        <v>-16.71292</v>
      </c>
      <c r="K74" s="11">
        <f>LN(J74/B74+1)/I74</f>
        <v>-0.15216061549087082</v>
      </c>
      <c r="L74" s="11">
        <f>raw_data!N74</f>
        <v>0.60255000000000003</v>
      </c>
      <c r="M74" s="11">
        <f>INDEX([1]!jget("optbinom", A74, B74, C74, optPremium,L74, I74, calcGreeks, exType, nsteps, discountCurve, divMap, borrowCurve, modelType, adjVol), 2)</f>
        <v>3.1113586092841099</v>
      </c>
      <c r="N74" s="11">
        <f>0.5*(raw_data!F74+raw_data!J74)</f>
        <v>3.105</v>
      </c>
      <c r="O74" s="28">
        <f t="shared" si="3"/>
        <v>94.553527935554357</v>
      </c>
      <c r="P74" s="18">
        <f>IF(LEFT(D74,1)="C", M74-O74,O74-M74)</f>
        <v>91.442169326270246</v>
      </c>
      <c r="Q74" s="28">
        <f t="shared" si="4"/>
        <v>105.3</v>
      </c>
      <c r="R74" s="18">
        <f>IF(LEFT(D74,1)="C", N74-Q74,Q74-N74)</f>
        <v>102.19499999999999</v>
      </c>
      <c r="S74" s="11">
        <f t="shared" si="5"/>
        <v>105.4737245700119</v>
      </c>
      <c r="T74" s="19">
        <f>LN((P74/EXP(-0.005*I74)+C74)/(B74))/I74</f>
        <v>-0.12194427310121346</v>
      </c>
      <c r="U74" s="19">
        <f>LN((R74/EXP(-0.005*I74)+C74)/(B74))/I74</f>
        <v>-2.3939884982447809E-2</v>
      </c>
      <c r="V74" s="19">
        <v>-0.15216061549087082</v>
      </c>
    </row>
    <row r="75" spans="1:22" x14ac:dyDescent="0.25">
      <c r="A75" s="11" t="str">
        <f>MID(raw_data!A75, 13, 1)</f>
        <v>P</v>
      </c>
      <c r="B75" s="11">
        <f>0.5*(raw_data!V75 + raw_data!W75)</f>
        <v>225.200005</v>
      </c>
      <c r="C75" s="23">
        <f>RIGHT(raw_data!A75,6)/1000</f>
        <v>125</v>
      </c>
      <c r="D75" s="23" t="str">
        <f>A75&amp;C75&amp;" "&amp;LEFT(raw_data!A75,4)</f>
        <v>P125 TSLA</v>
      </c>
      <c r="E75" s="23" t="str">
        <f>IF(A75 = "C", "P", "C")&amp;C75&amp;" "&amp;LEFT(raw_data!A75,4)</f>
        <v>C125 TSLA</v>
      </c>
      <c r="F75" s="28">
        <f>B75*EXP(K75*I75)-raw_data!X75</f>
        <v>5.000000015797923E-6</v>
      </c>
      <c r="G75" s="26" t="str">
        <f>20&amp;MID(raw_data!A75,7,2)&amp;"-"&amp;MID(raw_data!A75,9,2)&amp;"-"&amp;MID(raw_data!A75,11,2)</f>
        <v>2017-01-20</v>
      </c>
      <c r="H75" s="8" t="str">
        <f>LEFT(raw_data!B75,10)</f>
        <v>2016-07-19</v>
      </c>
      <c r="I75" s="11">
        <f>YEARFRAC(H75, G75,3)</f>
        <v>0.50684931506849318</v>
      </c>
      <c r="J75" s="11">
        <f>raw_data!Y75</f>
        <v>-16.78838</v>
      </c>
      <c r="K75" s="11">
        <f>LN(J75/B75+1)/I75</f>
        <v>-0.1528537687466236</v>
      </c>
      <c r="L75" s="11">
        <f>raw_data!N75</f>
        <v>0.58767000000000003</v>
      </c>
      <c r="M75" s="11">
        <f>INDEX([1]!jget("optbinom", A75, B75, C75, optPremium,L75, I75, calcGreeks, exType, nsteps, discountCurve, divMap, borrowCurve, modelType, adjVol), 2)</f>
        <v>3.5532692616430568</v>
      </c>
      <c r="N75" s="11">
        <f>0.5*(raw_data!F75+raw_data!J75)</f>
        <v>3.55</v>
      </c>
      <c r="O75" s="28">
        <f t="shared" si="3"/>
        <v>83.109783375435086</v>
      </c>
      <c r="P75" s="18">
        <f>IF(LEFT(D75,1)="C", M75-O75,O75-M75)</f>
        <v>79.556514113792034</v>
      </c>
      <c r="Q75" s="28">
        <f t="shared" si="4"/>
        <v>100.15</v>
      </c>
      <c r="R75" s="18">
        <f>IF(LEFT(D75,1)="C", N75-Q75,Q75-N75)</f>
        <v>96.600000000000009</v>
      </c>
      <c r="S75" s="11">
        <f t="shared" si="5"/>
        <v>100.51638476042905</v>
      </c>
      <c r="T75" s="19">
        <f>LN((P75/EXP(-0.005*I75)+C75)/(B75))/I75</f>
        <v>-0.18774463792221677</v>
      </c>
      <c r="U75" s="19">
        <f>LN((R75/EXP(-0.005*I75)+C75)/(B75))/I75</f>
        <v>-2.961322668784043E-2</v>
      </c>
      <c r="V75" s="19">
        <v>-0.1528537687466236</v>
      </c>
    </row>
    <row r="76" spans="1:22" x14ac:dyDescent="0.25">
      <c r="A76" s="11" t="str">
        <f>MID(raw_data!A76, 13, 1)</f>
        <v>P</v>
      </c>
      <c r="B76" s="11">
        <f>0.5*(raw_data!V76 + raw_data!W76)</f>
        <v>225.17000000000002</v>
      </c>
      <c r="C76" s="23">
        <f>RIGHT(raw_data!A76,6)/1000</f>
        <v>130</v>
      </c>
      <c r="D76" s="23" t="str">
        <f>A76&amp;C76&amp;" "&amp;LEFT(raw_data!A76,4)</f>
        <v>P130 TSLA</v>
      </c>
      <c r="E76" s="23" t="str">
        <f>IF(A76 = "C", "P", "C")&amp;C76&amp;" "&amp;LEFT(raw_data!A76,4)</f>
        <v>C130 TSLA</v>
      </c>
      <c r="F76" s="28">
        <f>B76*EXP(K76*I76)-raw_data!X76</f>
        <v>0</v>
      </c>
      <c r="G76" s="26" t="str">
        <f>20&amp;MID(raw_data!A76,7,2)&amp;"-"&amp;MID(raw_data!A76,9,2)&amp;"-"&amp;MID(raw_data!A76,11,2)</f>
        <v>2017-01-20</v>
      </c>
      <c r="H76" s="8" t="str">
        <f>LEFT(raw_data!B76,10)</f>
        <v>2016-07-19</v>
      </c>
      <c r="I76" s="11">
        <f>YEARFRAC(H76, G76,3)</f>
        <v>0.50684931506849318</v>
      </c>
      <c r="J76" s="11">
        <f>raw_data!Y76</f>
        <v>-16.71292</v>
      </c>
      <c r="K76" s="11">
        <f>LN(J76/B76+1)/I76</f>
        <v>-0.15216061549087082</v>
      </c>
      <c r="L76" s="11">
        <f>raw_data!N76</f>
        <v>0.57696000000000003</v>
      </c>
      <c r="M76" s="11">
        <f>INDEX([1]!jget("optbinom", A76, B76, C76, optPremium,L76, I76, calcGreeks, exType, nsteps, discountCurve, divMap, borrowCurve, modelType, adjVol), 2)</f>
        <v>4.1371310951970512</v>
      </c>
      <c r="N76" s="11">
        <f>0.5*(raw_data!F76+raw_data!J76)</f>
        <v>4.125</v>
      </c>
      <c r="O76" s="28">
        <f t="shared" si="3"/>
        <v>85.532742280809245</v>
      </c>
      <c r="P76" s="18">
        <f>IF(LEFT(D76,1)="C", M76-O76,O76-M76)</f>
        <v>81.395611185612196</v>
      </c>
      <c r="Q76" s="28">
        <f t="shared" si="4"/>
        <v>95.474999999999994</v>
      </c>
      <c r="R76" s="18">
        <f>IF(LEFT(D76,1)="C", N76-Q76,Q76-N76)</f>
        <v>91.35</v>
      </c>
      <c r="S76" s="11">
        <f t="shared" si="5"/>
        <v>95.499034950846209</v>
      </c>
      <c r="T76" s="19">
        <f>LN((P76/EXP(-0.005*I76)+C76)/(B76))/I76</f>
        <v>-0.12261595934288204</v>
      </c>
      <c r="U76" s="19">
        <f>LN((R76/EXP(-0.005*I76)+C76)/(B76))/I76</f>
        <v>-3.1693570306676987E-2</v>
      </c>
      <c r="V76" s="19">
        <v>-0.15216061549087082</v>
      </c>
    </row>
    <row r="77" spans="1:22" x14ac:dyDescent="0.25">
      <c r="A77" s="11" t="str">
        <f>MID(raw_data!A77, 13, 1)</f>
        <v>P</v>
      </c>
      <c r="B77" s="11">
        <f>0.5*(raw_data!V77 + raw_data!W77)</f>
        <v>225.200005</v>
      </c>
      <c r="C77" s="23">
        <f>RIGHT(raw_data!A77,6)/1000</f>
        <v>135</v>
      </c>
      <c r="D77" s="23" t="str">
        <f>A77&amp;C77&amp;" "&amp;LEFT(raw_data!A77,4)</f>
        <v>P135 TSLA</v>
      </c>
      <c r="E77" s="23" t="str">
        <f>IF(A77 = "C", "P", "C")&amp;C77&amp;" "&amp;LEFT(raw_data!A77,4)</f>
        <v>C135 TSLA</v>
      </c>
      <c r="F77" s="28">
        <f>B77*EXP(K77*I77)-raw_data!X77</f>
        <v>5.000000015797923E-6</v>
      </c>
      <c r="G77" s="26" t="str">
        <f>20&amp;MID(raw_data!A77,7,2)&amp;"-"&amp;MID(raw_data!A77,9,2)&amp;"-"&amp;MID(raw_data!A77,11,2)</f>
        <v>2017-01-20</v>
      </c>
      <c r="H77" s="8" t="str">
        <f>LEFT(raw_data!B77,10)</f>
        <v>2016-07-19</v>
      </c>
      <c r="I77" s="11">
        <f>YEARFRAC(H77, G77,3)</f>
        <v>0.50684931506849318</v>
      </c>
      <c r="J77" s="11">
        <f>raw_data!Y77</f>
        <v>-16.78838</v>
      </c>
      <c r="K77" s="11">
        <f>LN(J77/B77+1)/I77</f>
        <v>-0.1528537687466236</v>
      </c>
      <c r="L77" s="11">
        <f>raw_data!N77</f>
        <v>0.56069999999999998</v>
      </c>
      <c r="M77" s="11">
        <f>INDEX([1]!jget("optbinom", A77, B77, C77, optPremium,L77, I77, calcGreeks, exType, nsteps, discountCurve, divMap, borrowCurve, modelType, adjVol), 2)</f>
        <v>4.632731593248673</v>
      </c>
      <c r="N77" s="11">
        <f>0.5*(raw_data!F77+raw_data!J77)</f>
        <v>4.625</v>
      </c>
      <c r="O77" s="28">
        <f t="shared" si="3"/>
        <v>79.972716144960913</v>
      </c>
      <c r="P77" s="18">
        <f>IF(LEFT(D77,1)="C", M77-O77,O77-M77)</f>
        <v>75.339984551712234</v>
      </c>
      <c r="Q77" s="28">
        <f t="shared" si="4"/>
        <v>90.300000000000011</v>
      </c>
      <c r="R77" s="18">
        <f>IF(LEFT(D77,1)="C", N77-Q77,Q77-N77)</f>
        <v>85.675000000000011</v>
      </c>
      <c r="S77" s="11">
        <f t="shared" si="5"/>
        <v>90.541695141263375</v>
      </c>
      <c r="T77" s="19">
        <f>LN((P77/EXP(-0.005*I77)+C77)/(B77))/I77</f>
        <v>-0.13289011361117525</v>
      </c>
      <c r="U77" s="19">
        <f>LN((R77/EXP(-0.005*I77)+C77)/(B77))/I77</f>
        <v>-3.810447538591314E-2</v>
      </c>
      <c r="V77" s="19">
        <v>-0.1528537687466236</v>
      </c>
    </row>
    <row r="78" spans="1:22" x14ac:dyDescent="0.25">
      <c r="A78" s="11" t="str">
        <f>MID(raw_data!A78, 13, 1)</f>
        <v>P</v>
      </c>
      <c r="B78" s="11">
        <f>0.5*(raw_data!V78 + raw_data!W78)</f>
        <v>225.200005</v>
      </c>
      <c r="C78" s="23">
        <f>RIGHT(raw_data!A78,6)/1000</f>
        <v>140</v>
      </c>
      <c r="D78" s="23" t="str">
        <f>A78&amp;C78&amp;" "&amp;LEFT(raw_data!A78,4)</f>
        <v>P140 TSLA</v>
      </c>
      <c r="E78" s="23" t="str">
        <f>IF(A78 = "C", "P", "C")&amp;C78&amp;" "&amp;LEFT(raw_data!A78,4)</f>
        <v>C140 TSLA</v>
      </c>
      <c r="F78" s="28">
        <f>B78*EXP(K78*I78)-raw_data!X78</f>
        <v>5.000000015797923E-6</v>
      </c>
      <c r="G78" s="26" t="str">
        <f>20&amp;MID(raw_data!A78,7,2)&amp;"-"&amp;MID(raw_data!A78,9,2)&amp;"-"&amp;MID(raw_data!A78,11,2)</f>
        <v>2017-01-20</v>
      </c>
      <c r="H78" s="8" t="str">
        <f>LEFT(raw_data!B78,10)</f>
        <v>2016-07-19</v>
      </c>
      <c r="I78" s="11">
        <f>YEARFRAC(H78, G78,3)</f>
        <v>0.50684931506849318</v>
      </c>
      <c r="J78" s="11">
        <f>raw_data!Y78</f>
        <v>-16.78838</v>
      </c>
      <c r="K78" s="11">
        <f>LN(J78/B78+1)/I78</f>
        <v>-0.1528537687466236</v>
      </c>
      <c r="L78" s="11">
        <f>raw_data!N78</f>
        <v>0.54764000000000002</v>
      </c>
      <c r="M78" s="11">
        <f>INDEX([1]!jget("optbinom", A78, B78, C78, optPremium,L78, I78, calcGreeks, exType, nsteps, discountCurve, divMap, borrowCurve, modelType, adjVol), 2)</f>
        <v>5.2594513333480117</v>
      </c>
      <c r="N78" s="11">
        <f>0.5*(raw_data!F78+raw_data!J78)</f>
        <v>5.25</v>
      </c>
      <c r="O78" s="28">
        <f t="shared" si="3"/>
        <v>68.161399881501694</v>
      </c>
      <c r="P78" s="18">
        <f>IF(LEFT(D78,1)="C", M78-O78,O78-M78)</f>
        <v>62.901948548153683</v>
      </c>
      <c r="Q78" s="28">
        <f t="shared" si="4"/>
        <v>85</v>
      </c>
      <c r="R78" s="18">
        <f>IF(LEFT(D78,1)="C", N78-Q78,Q78-N78)</f>
        <v>79.75</v>
      </c>
      <c r="S78" s="11">
        <f t="shared" si="5"/>
        <v>85.554350331680524</v>
      </c>
      <c r="T78" s="19">
        <f>LN((P78/EXP(-0.005*I78)+C78)/(B78))/I78</f>
        <v>-0.20416272111623746</v>
      </c>
      <c r="U78" s="19">
        <f>LN((R78/EXP(-0.005*I78)+C78)/(B78))/I78</f>
        <v>-4.6518618195618824E-2</v>
      </c>
      <c r="V78" s="19">
        <v>-0.1528537687466236</v>
      </c>
    </row>
    <row r="79" spans="1:22" x14ac:dyDescent="0.25">
      <c r="A79" s="11" t="str">
        <f>MID(raw_data!A79, 13, 1)</f>
        <v>P</v>
      </c>
      <c r="B79" s="11">
        <f>0.5*(raw_data!V79 + raw_data!W79)</f>
        <v>225.17000000000002</v>
      </c>
      <c r="C79" s="23">
        <f>RIGHT(raw_data!A79,6)/1000</f>
        <v>145</v>
      </c>
      <c r="D79" s="23" t="str">
        <f>A79&amp;C79&amp;" "&amp;LEFT(raw_data!A79,4)</f>
        <v>P145 TSLA</v>
      </c>
      <c r="E79" s="23" t="str">
        <f>IF(A79 = "C", "P", "C")&amp;C79&amp;" "&amp;LEFT(raw_data!A79,4)</f>
        <v>C145 TSLA</v>
      </c>
      <c r="F79" s="28">
        <f>B79*EXP(K79*I79)-raw_data!X79</f>
        <v>0</v>
      </c>
      <c r="G79" s="26" t="str">
        <f>20&amp;MID(raw_data!A79,7,2)&amp;"-"&amp;MID(raw_data!A79,9,2)&amp;"-"&amp;MID(raw_data!A79,11,2)</f>
        <v>2017-01-20</v>
      </c>
      <c r="H79" s="8" t="str">
        <f>LEFT(raw_data!B79,10)</f>
        <v>2016-07-19</v>
      </c>
      <c r="I79" s="11">
        <f>YEARFRAC(H79, G79,3)</f>
        <v>0.50684931506849318</v>
      </c>
      <c r="J79" s="11">
        <f>raw_data!Y79</f>
        <v>-16.71292</v>
      </c>
      <c r="K79" s="11">
        <f>LN(J79/B79+1)/I79</f>
        <v>-0.15216061549087082</v>
      </c>
      <c r="L79" s="11">
        <f>raw_data!N79</f>
        <v>0.53700999999999999</v>
      </c>
      <c r="M79" s="11">
        <f>INDEX([1]!jget("optbinom", A79, B79, C79, optPremium,L79, I79, calcGreeks, exType, nsteps, discountCurve, divMap, borrowCurve, modelType, adjVol), 2)</f>
        <v>6.0221878856412934</v>
      </c>
      <c r="N79" s="11">
        <f>0.5*(raw_data!F79+raw_data!J79)</f>
        <v>6</v>
      </c>
      <c r="O79" s="28">
        <f t="shared" si="3"/>
        <v>70.791797723131879</v>
      </c>
      <c r="P79" s="18">
        <f>IF(LEFT(D79,1)="C", M79-O79,O79-M79)</f>
        <v>64.769609837490592</v>
      </c>
      <c r="Q79" s="28">
        <f t="shared" si="4"/>
        <v>80.424999999999997</v>
      </c>
      <c r="R79" s="18">
        <f>IF(LEFT(D79,1)="C", N79-Q79,Q79-N79)</f>
        <v>74.424999999999997</v>
      </c>
      <c r="S79" s="11">
        <f t="shared" si="5"/>
        <v>80.537000522097713</v>
      </c>
      <c r="T79" s="19">
        <f>LN((P79/EXP(-0.005*I79)+C79)/(B79))/I79</f>
        <v>-0.13823174766242324</v>
      </c>
      <c r="U79" s="19">
        <f>LN((R79/EXP(-0.005*I79)+C79)/(B79))/I79</f>
        <v>-4.9294519301160862E-2</v>
      </c>
      <c r="V79" s="19">
        <v>-0.15216061549087082</v>
      </c>
    </row>
    <row r="80" spans="1:22" x14ac:dyDescent="0.25">
      <c r="A80" s="11" t="str">
        <f>MID(raw_data!A80, 13, 1)</f>
        <v>P</v>
      </c>
      <c r="B80" s="11">
        <f>0.5*(raw_data!V80 + raw_data!W80)</f>
        <v>225.200005</v>
      </c>
      <c r="C80" s="23">
        <f>RIGHT(raw_data!A80,6)/1000</f>
        <v>150</v>
      </c>
      <c r="D80" s="23" t="str">
        <f>A80&amp;C80&amp;" "&amp;LEFT(raw_data!A80,4)</f>
        <v>P150 TSLA</v>
      </c>
      <c r="E80" s="23" t="str">
        <f>IF(A80 = "C", "P", "C")&amp;C80&amp;" "&amp;LEFT(raw_data!A80,4)</f>
        <v>C150 TSLA</v>
      </c>
      <c r="F80" s="28">
        <f>B80*EXP(K80*I80)-raw_data!X80</f>
        <v>5.000000015797923E-6</v>
      </c>
      <c r="G80" s="26" t="str">
        <f>20&amp;MID(raw_data!A80,7,2)&amp;"-"&amp;MID(raw_data!A80,9,2)&amp;"-"&amp;MID(raw_data!A80,11,2)</f>
        <v>2017-01-20</v>
      </c>
      <c r="H80" s="8" t="str">
        <f>LEFT(raw_data!B80,10)</f>
        <v>2016-07-19</v>
      </c>
      <c r="I80" s="11">
        <f>YEARFRAC(H80, G80,3)</f>
        <v>0.50684931506849318</v>
      </c>
      <c r="J80" s="11">
        <f>raw_data!Y80</f>
        <v>-16.78838</v>
      </c>
      <c r="K80" s="11">
        <f>LN(J80/B80+1)/I80</f>
        <v>-0.1528537687466236</v>
      </c>
      <c r="L80" s="11">
        <f>raw_data!N80</f>
        <v>0.52685000000000004</v>
      </c>
      <c r="M80" s="11">
        <f>INDEX([1]!jget("optbinom", A80, B80, C80, optPremium,L80, I80, calcGreeks, exType, nsteps, discountCurve, divMap, borrowCurve, modelType, adjVol), 2)</f>
        <v>6.8663846235417241</v>
      </c>
      <c r="N80" s="11">
        <f>0.5*(raw_data!F80+raw_data!J80)</f>
        <v>6.85</v>
      </c>
      <c r="O80" s="28">
        <f t="shared" si="3"/>
        <v>65.855743708047399</v>
      </c>
      <c r="P80" s="18">
        <f>IF(LEFT(D80,1)="C", M80-O80,O80-M80)</f>
        <v>58.989359084505672</v>
      </c>
      <c r="Q80" s="28">
        <f t="shared" si="4"/>
        <v>75.400000000000006</v>
      </c>
      <c r="R80" s="18">
        <f>IF(LEFT(D80,1)="C", N80-Q80,Q80-N80)</f>
        <v>68.550000000000011</v>
      </c>
      <c r="S80" s="11">
        <f t="shared" si="5"/>
        <v>75.579660712514851</v>
      </c>
      <c r="T80" s="19">
        <f>LN((P80/EXP(-0.005*I80)+C80)/(B80))/I80</f>
        <v>-0.14597950823633435</v>
      </c>
      <c r="U80" s="19">
        <f>LN((R80/EXP(-0.005*I80)+C80)/(B80))/I80</f>
        <v>-5.7568428234460206E-2</v>
      </c>
      <c r="V80" s="19">
        <v>-0.1528537687466236</v>
      </c>
    </row>
    <row r="81" spans="1:22" x14ac:dyDescent="0.25">
      <c r="A81" s="11" t="str">
        <f>MID(raw_data!A81, 13, 1)</f>
        <v>P</v>
      </c>
      <c r="B81" s="11">
        <f>0.5*(raw_data!V81 + raw_data!W81)</f>
        <v>225.17000000000002</v>
      </c>
      <c r="C81" s="23">
        <f>RIGHT(raw_data!A81,6)/1000</f>
        <v>155</v>
      </c>
      <c r="D81" s="23" t="str">
        <f>A81&amp;C81&amp;" "&amp;LEFT(raw_data!A81,4)</f>
        <v>P155 TSLA</v>
      </c>
      <c r="E81" s="23" t="str">
        <f>IF(A81 = "C", "P", "C")&amp;C81&amp;" "&amp;LEFT(raw_data!A81,4)</f>
        <v>C155 TSLA</v>
      </c>
      <c r="F81" s="28">
        <f>B81*EXP(K81*I81)-raw_data!X81</f>
        <v>0</v>
      </c>
      <c r="G81" s="26" t="str">
        <f>20&amp;MID(raw_data!A81,7,2)&amp;"-"&amp;MID(raw_data!A81,9,2)&amp;"-"&amp;MID(raw_data!A81,11,2)</f>
        <v>2017-01-20</v>
      </c>
      <c r="H81" s="8" t="str">
        <f>LEFT(raw_data!B81,10)</f>
        <v>2016-07-19</v>
      </c>
      <c r="I81" s="11">
        <f>YEARFRAC(H81, G81,3)</f>
        <v>0.50684931506849318</v>
      </c>
      <c r="J81" s="11">
        <f>raw_data!Y81</f>
        <v>-16.71292</v>
      </c>
      <c r="K81" s="11">
        <f>LN(J81/B81+1)/I81</f>
        <v>-0.15216061549087082</v>
      </c>
      <c r="L81" s="11">
        <f>raw_data!N81</f>
        <v>0.51758000000000004</v>
      </c>
      <c r="M81" s="11">
        <f>INDEX([1]!jget("optbinom", A81, B81, C81, optPremium,L81, I81, calcGreeks, exType, nsteps, discountCurve, divMap, borrowCurve, modelType, adjVol), 2)</f>
        <v>7.8299436900376822</v>
      </c>
      <c r="N81" s="11">
        <f>0.5*(raw_data!F81+raw_data!J81)</f>
        <v>7.8</v>
      </c>
      <c r="O81" s="28">
        <f t="shared" si="3"/>
        <v>60.926947402641936</v>
      </c>
      <c r="P81" s="18">
        <f>IF(LEFT(D81,1)="C", M81-O81,O81-M81)</f>
        <v>53.097003712604256</v>
      </c>
      <c r="Q81" s="28">
        <f t="shared" si="4"/>
        <v>70.375</v>
      </c>
      <c r="R81" s="18">
        <f>IF(LEFT(D81,1)="C", N81-Q81,Q81-N81)</f>
        <v>62.575000000000003</v>
      </c>
      <c r="S81" s="11">
        <f t="shared" si="5"/>
        <v>70.56231090293204</v>
      </c>
      <c r="T81" s="19">
        <f>LN((P81/EXP(-0.005*I81)+C81)/(B81))/I81</f>
        <v>-0.15429457783941994</v>
      </c>
      <c r="U81" s="19">
        <f>LN((R81/EXP(-0.005*I81)+C81)/(B81))/I81</f>
        <v>-6.6257446353432906E-2</v>
      </c>
      <c r="V81" s="19">
        <v>-0.15216061549087082</v>
      </c>
    </row>
    <row r="82" spans="1:22" x14ac:dyDescent="0.25">
      <c r="A82" s="11" t="str">
        <f>MID(raw_data!A82, 13, 1)</f>
        <v>P</v>
      </c>
      <c r="B82" s="11">
        <f>0.5*(raw_data!V82 + raw_data!W82)</f>
        <v>225.17000000000002</v>
      </c>
      <c r="C82" s="23">
        <f>RIGHT(raw_data!A82,6)/1000</f>
        <v>160</v>
      </c>
      <c r="D82" s="23" t="str">
        <f>A82&amp;C82&amp;" "&amp;LEFT(raw_data!A82,4)</f>
        <v>P160 TSLA</v>
      </c>
      <c r="E82" s="23" t="str">
        <f>IF(A82 = "C", "P", "C")&amp;C82&amp;" "&amp;LEFT(raw_data!A82,4)</f>
        <v>C160 TSLA</v>
      </c>
      <c r="F82" s="28">
        <f>B82*EXP(K82*I82)-raw_data!X82</f>
        <v>0</v>
      </c>
      <c r="G82" s="26" t="str">
        <f>20&amp;MID(raw_data!A82,7,2)&amp;"-"&amp;MID(raw_data!A82,9,2)&amp;"-"&amp;MID(raw_data!A82,11,2)</f>
        <v>2017-01-20</v>
      </c>
      <c r="H82" s="8" t="str">
        <f>LEFT(raw_data!B82,10)</f>
        <v>2016-07-19</v>
      </c>
      <c r="I82" s="11">
        <f>YEARFRAC(H82, G82,3)</f>
        <v>0.50684931506849318</v>
      </c>
      <c r="J82" s="11">
        <f>raw_data!Y82</f>
        <v>-16.71292</v>
      </c>
      <c r="K82" s="11">
        <f>LN(J82/B82+1)/I82</f>
        <v>-0.15216061549087082</v>
      </c>
      <c r="L82" s="11">
        <f>raw_data!N82</f>
        <v>0.50716000000000006</v>
      </c>
      <c r="M82" s="11">
        <f>INDEX([1]!jget("optbinom", A82, B82, C82, optPremium,L82, I82, calcGreeks, exType, nsteps, discountCurve, divMap, borrowCurve, modelType, adjVol), 2)</f>
        <v>8.8348736306010096</v>
      </c>
      <c r="N82" s="11">
        <f>0.5*(raw_data!F82+raw_data!J82)</f>
        <v>8.8000000000000007</v>
      </c>
      <c r="O82" s="28">
        <f t="shared" si="3"/>
        <v>56.616060628967219</v>
      </c>
      <c r="P82" s="18">
        <f>IF(LEFT(D82,1)="C", M82-O82,O82-M82)</f>
        <v>47.781186998366209</v>
      </c>
      <c r="Q82" s="28">
        <f t="shared" si="4"/>
        <v>65.5</v>
      </c>
      <c r="R82" s="18">
        <f>IF(LEFT(D82,1)="C", N82-Q82,Q82-N82)</f>
        <v>56.7</v>
      </c>
      <c r="S82" s="11">
        <f t="shared" si="5"/>
        <v>65.57496609334919</v>
      </c>
      <c r="T82" s="19">
        <f>LN((P82/EXP(-0.005*I82)+C82)/(B82))/I82</f>
        <v>-0.15741718022431192</v>
      </c>
      <c r="U82" s="19">
        <f>LN((R82/EXP(-0.005*I82)+C82)/(B82))/I82</f>
        <v>-7.433777922873791E-2</v>
      </c>
      <c r="V82" s="19">
        <v>-0.15216061549087082</v>
      </c>
    </row>
    <row r="83" spans="1:22" x14ac:dyDescent="0.25">
      <c r="A83" s="11" t="str">
        <f>MID(raw_data!A83, 13, 1)</f>
        <v>P</v>
      </c>
      <c r="B83" s="11">
        <f>0.5*(raw_data!V83 + raw_data!W83)</f>
        <v>225.200005</v>
      </c>
      <c r="C83" s="23">
        <f>RIGHT(raw_data!A83,6)/1000</f>
        <v>165</v>
      </c>
      <c r="D83" s="23" t="str">
        <f>A83&amp;C83&amp;" "&amp;LEFT(raw_data!A83,4)</f>
        <v>P165 TSLA</v>
      </c>
      <c r="E83" s="23" t="str">
        <f>IF(A83 = "C", "P", "C")&amp;C83&amp;" "&amp;LEFT(raw_data!A83,4)</f>
        <v>C165 TSLA</v>
      </c>
      <c r="F83" s="28">
        <f>B83*EXP(K83*I83)-raw_data!X83</f>
        <v>5.000000015797923E-6</v>
      </c>
      <c r="G83" s="26" t="str">
        <f>20&amp;MID(raw_data!A83,7,2)&amp;"-"&amp;MID(raw_data!A83,9,2)&amp;"-"&amp;MID(raw_data!A83,11,2)</f>
        <v>2017-01-20</v>
      </c>
      <c r="H83" s="8" t="str">
        <f>LEFT(raw_data!B83,10)</f>
        <v>2016-07-19</v>
      </c>
      <c r="I83" s="11">
        <f>YEARFRAC(H83, G83,3)</f>
        <v>0.50684931506849318</v>
      </c>
      <c r="J83" s="11">
        <f>raw_data!Y83</f>
        <v>-16.78838</v>
      </c>
      <c r="K83" s="11">
        <f>LN(J83/B83+1)/I83</f>
        <v>-0.1528537687466236</v>
      </c>
      <c r="L83" s="11">
        <f>raw_data!N83</f>
        <v>0.49619999999999997</v>
      </c>
      <c r="M83" s="11">
        <f>INDEX([1]!jget("optbinom", A83, B83, C83, optPremium,L83, I83, calcGreeks, exType, nsteps, discountCurve, divMap, borrowCurve, modelType, adjVol), 2)</f>
        <v>9.9004995747264157</v>
      </c>
      <c r="N83" s="11">
        <f>0.5*(raw_data!F83+raw_data!J83)</f>
        <v>9.875</v>
      </c>
      <c r="O83" s="28">
        <f t="shared" si="3"/>
        <v>52.336041833390048</v>
      </c>
      <c r="P83" s="18">
        <f>IF(LEFT(D83,1)="C", M83-O83,O83-M83)</f>
        <v>42.435542258663631</v>
      </c>
      <c r="Q83" s="28">
        <f t="shared" si="4"/>
        <v>60.674999999999997</v>
      </c>
      <c r="R83" s="18">
        <f>IF(LEFT(D83,1)="C", N83-Q83,Q83-N83)</f>
        <v>50.8</v>
      </c>
      <c r="S83" s="11">
        <f t="shared" si="5"/>
        <v>60.617626283766356</v>
      </c>
      <c r="T83" s="19">
        <f>LN((P83/EXP(-0.005*I83)+C83)/(B83))/I83</f>
        <v>-0.16109187718976525</v>
      </c>
      <c r="U83" s="19">
        <f>LN((R83/EXP(-0.005*I83)+C83)/(B83))/I83</f>
        <v>-8.2943226964668243E-2</v>
      </c>
      <c r="V83" s="19">
        <v>-0.1528537687466236</v>
      </c>
    </row>
    <row r="84" spans="1:22" x14ac:dyDescent="0.25">
      <c r="A84" s="11" t="str">
        <f>MID(raw_data!A84, 13, 1)</f>
        <v>P</v>
      </c>
      <c r="B84" s="11">
        <f>0.5*(raw_data!V84 + raw_data!W84)</f>
        <v>225.22499499999998</v>
      </c>
      <c r="C84" s="23">
        <f>RIGHT(raw_data!A84,6)/1000</f>
        <v>170</v>
      </c>
      <c r="D84" s="23" t="str">
        <f>A84&amp;C84&amp;" "&amp;LEFT(raw_data!A84,4)</f>
        <v>P170 TSLA</v>
      </c>
      <c r="E84" s="23" t="str">
        <f>IF(A84 = "C", "P", "C")&amp;C84&amp;" "&amp;LEFT(raw_data!A84,4)</f>
        <v>C170 TSLA</v>
      </c>
      <c r="F84" s="28">
        <f>B84*EXP(K84*I84)-raw_data!X84</f>
        <v>-5.000000015797923E-6</v>
      </c>
      <c r="G84" s="26" t="str">
        <f>20&amp;MID(raw_data!A84,7,2)&amp;"-"&amp;MID(raw_data!A84,9,2)&amp;"-"&amp;MID(raw_data!A84,11,2)</f>
        <v>2017-01-20</v>
      </c>
      <c r="H84" s="8" t="str">
        <f>LEFT(raw_data!B84,10)</f>
        <v>2016-07-19</v>
      </c>
      <c r="I84" s="11">
        <f>YEARFRAC(H84, G84,3)</f>
        <v>0.50684931506849318</v>
      </c>
      <c r="J84" s="11">
        <f>raw_data!Y84</f>
        <v>-16.86523</v>
      </c>
      <c r="K84" s="11">
        <f>LN(J84/B84+1)/I84</f>
        <v>-0.15356369832766337</v>
      </c>
      <c r="L84" s="11">
        <f>raw_data!N84</f>
        <v>0.4854</v>
      </c>
      <c r="M84" s="11">
        <f>INDEX([1]!jget("optbinom", A84, B84, C84, optPremium,L84, I84, calcGreeks, exType, nsteps, discountCurve, divMap, borrowCurve, modelType, adjVol), 2)</f>
        <v>11.062285585189942</v>
      </c>
      <c r="N84" s="11">
        <f>0.5*(raw_data!F84+raw_data!J84)</f>
        <v>11.05</v>
      </c>
      <c r="O84" s="28">
        <f t="shared" si="3"/>
        <v>48.871234451495866</v>
      </c>
      <c r="P84" s="18">
        <f>IF(LEFT(D84,1)="C", M84-O84,O84-M84)</f>
        <v>37.808948866305926</v>
      </c>
      <c r="Q84" s="28">
        <f t="shared" si="4"/>
        <v>56.274999999999999</v>
      </c>
      <c r="R84" s="18">
        <f>IF(LEFT(D84,1)="C", N84-Q84,Q84-N84)</f>
        <v>45.224999999999994</v>
      </c>
      <c r="S84" s="11">
        <f t="shared" si="5"/>
        <v>55.655271474183479</v>
      </c>
      <c r="T84" s="19">
        <f>LN((P84/EXP(-0.005*I84)+C84)/(B84))/I84</f>
        <v>-0.157875672485009</v>
      </c>
      <c r="U84" s="19">
        <f>LN((R84/EXP(-0.005*I84)+C84)/(B84))/I84</f>
        <v>-8.8552622418458002E-2</v>
      </c>
      <c r="V84" s="19">
        <v>-0.15356369832766337</v>
      </c>
    </row>
    <row r="85" spans="1:22" x14ac:dyDescent="0.25">
      <c r="A85" s="11" t="str">
        <f>MID(raw_data!A85, 13, 1)</f>
        <v>P</v>
      </c>
      <c r="B85" s="11">
        <f>0.5*(raw_data!V85 + raw_data!W85)</f>
        <v>225.22499499999998</v>
      </c>
      <c r="C85" s="23">
        <f>RIGHT(raw_data!A85,6)/1000</f>
        <v>175</v>
      </c>
      <c r="D85" s="23" t="str">
        <f>A85&amp;C85&amp;" "&amp;LEFT(raw_data!A85,4)</f>
        <v>P175 TSLA</v>
      </c>
      <c r="E85" s="23" t="str">
        <f>IF(A85 = "C", "P", "C")&amp;C85&amp;" "&amp;LEFT(raw_data!A85,4)</f>
        <v>C175 TSLA</v>
      </c>
      <c r="F85" s="28">
        <f>B85*EXP(K85*I85)-raw_data!X85</f>
        <v>-5.000000015797923E-6</v>
      </c>
      <c r="G85" s="26" t="str">
        <f>20&amp;MID(raw_data!A85,7,2)&amp;"-"&amp;MID(raw_data!A85,9,2)&amp;"-"&amp;MID(raw_data!A85,11,2)</f>
        <v>2017-01-20</v>
      </c>
      <c r="H85" s="8" t="str">
        <f>LEFT(raw_data!B85,10)</f>
        <v>2016-07-19</v>
      </c>
      <c r="I85" s="11">
        <f>YEARFRAC(H85, G85,3)</f>
        <v>0.50684931506849318</v>
      </c>
      <c r="J85" s="11">
        <f>raw_data!Y85</f>
        <v>-16.86523</v>
      </c>
      <c r="K85" s="11">
        <f>LN(J85/B85+1)/I85</f>
        <v>-0.15356369832766337</v>
      </c>
      <c r="L85" s="11">
        <f>raw_data!N85</f>
        <v>0.47702</v>
      </c>
      <c r="M85" s="11">
        <f>INDEX([1]!jget("optbinom", A85, B85, C85, optPremium,L85, I85, calcGreeks, exType, nsteps, discountCurve, divMap, borrowCurve, modelType, adjVol), 2)</f>
        <v>12.438040386818392</v>
      </c>
      <c r="N85" s="11">
        <f>0.5*(raw_data!F85+raw_data!J85)</f>
        <v>12.425000000000001</v>
      </c>
      <c r="O85" s="28">
        <f t="shared" si="3"/>
        <v>45.259704958433055</v>
      </c>
      <c r="P85" s="18">
        <f>IF(LEFT(D85,1)="C", M85-O85,O85-M85)</f>
        <v>32.821664571614662</v>
      </c>
      <c r="Q85" s="28">
        <f t="shared" si="4"/>
        <v>51.95</v>
      </c>
      <c r="R85" s="18">
        <f>IF(LEFT(D85,1)="C", N85-Q85,Q85-N85)</f>
        <v>39.525000000000006</v>
      </c>
      <c r="S85" s="11">
        <f t="shared" si="5"/>
        <v>50.667926664600628</v>
      </c>
      <c r="T85" s="19">
        <f>LN((P85/EXP(-0.005*I85)+C85)/(B85))/I85</f>
        <v>-0.15787509675450243</v>
      </c>
      <c r="U85" s="19">
        <f>LN((R85/EXP(-0.005*I85)+C85)/(B85))/I85</f>
        <v>-9.5109520579153756E-2</v>
      </c>
      <c r="V85" s="19">
        <v>-0.15356369832766337</v>
      </c>
    </row>
    <row r="86" spans="1:22" x14ac:dyDescent="0.25">
      <c r="A86" s="11" t="str">
        <f>MID(raw_data!A86, 13, 1)</f>
        <v>P</v>
      </c>
      <c r="B86" s="11">
        <f>0.5*(raw_data!V86 + raw_data!W86)</f>
        <v>225.26499999999999</v>
      </c>
      <c r="C86" s="23">
        <f>RIGHT(raw_data!A86,6)/1000</f>
        <v>350</v>
      </c>
      <c r="D86" s="23" t="str">
        <f>A86&amp;C86&amp;" "&amp;LEFT(raw_data!A86,4)</f>
        <v>P350 TSLA</v>
      </c>
      <c r="E86" s="23" t="str">
        <f>IF(A86 = "C", "P", "C")&amp;C86&amp;" "&amp;LEFT(raw_data!A86,4)</f>
        <v>C350 TSLA</v>
      </c>
      <c r="F86" s="28">
        <f>B86*EXP(K86*I86)-raw_data!X86</f>
        <v>0</v>
      </c>
      <c r="G86" s="26" t="str">
        <f>20&amp;MID(raw_data!A86,7,2)&amp;"-"&amp;MID(raw_data!A86,9,2)&amp;"-"&amp;MID(raw_data!A86,11,2)</f>
        <v>2017-01-20</v>
      </c>
      <c r="H86" s="8" t="str">
        <f>LEFT(raw_data!B86,10)</f>
        <v>2016-07-19</v>
      </c>
      <c r="I86" s="11">
        <f>YEARFRAC(H86, G86,3)</f>
        <v>0.50684931506849318</v>
      </c>
      <c r="J86" s="11">
        <f>raw_data!Y86</f>
        <v>-16.86824</v>
      </c>
      <c r="K86" s="11">
        <f>LN(J86/B86+1)/I86</f>
        <v>-0.15356383425740194</v>
      </c>
      <c r="L86" s="11">
        <f>raw_data!N86</f>
        <v>0.37813999999999998</v>
      </c>
      <c r="M86" s="11">
        <f>INDEX([1]!jget("optbinom", A86, B86, C86, optPremium,L86, I86, calcGreeks, exType, nsteps, discountCurve, divMap, borrowCurve, modelType, adjVol), 2)</f>
        <v>141.84327229875473</v>
      </c>
      <c r="N86" s="11">
        <f>0.5*(raw_data!F86+raw_data!J86)</f>
        <v>141.85</v>
      </c>
      <c r="O86" s="28">
        <f t="shared" si="3"/>
        <v>0.88310240022980924</v>
      </c>
      <c r="P86" s="18">
        <f>IF(LEFT(D86,1)="C", M86-O86,O86-M86)</f>
        <v>-140.96016989852492</v>
      </c>
      <c r="Q86" s="28">
        <f t="shared" si="4"/>
        <v>0.94000000000000006</v>
      </c>
      <c r="R86" s="18">
        <f>IF(LEFT(D86,1)="C", N86-Q86,Q86-N86)</f>
        <v>-140.91</v>
      </c>
      <c r="S86" s="11">
        <f t="shared" si="5"/>
        <v>-123.84913667079871</v>
      </c>
      <c r="T86" s="19">
        <f>LN((P86/EXP(-0.005*I86)+C86)/(B86))/I86</f>
        <v>-0.15086379198059821</v>
      </c>
      <c r="U86" s="19">
        <f>LN((R86/EXP(-0.005*I86)+C86)/(B86))/I86</f>
        <v>-0.15038831736628436</v>
      </c>
      <c r="V86" s="19">
        <v>-0.15356383425740194</v>
      </c>
    </row>
    <row r="87" spans="1:22" x14ac:dyDescent="0.25">
      <c r="A87" s="11" t="str">
        <f>MID(raw_data!A87, 13, 1)</f>
        <v>P</v>
      </c>
      <c r="B87" s="11">
        <f>0.5*(raw_data!V87 + raw_data!W87)</f>
        <v>225.26499999999999</v>
      </c>
      <c r="C87" s="23">
        <f>RIGHT(raw_data!A87,6)/1000</f>
        <v>360</v>
      </c>
      <c r="D87" s="23" t="str">
        <f>A87&amp;C87&amp;" "&amp;LEFT(raw_data!A87,4)</f>
        <v>P360 TSLA</v>
      </c>
      <c r="E87" s="23" t="str">
        <f>IF(A87 = "C", "P", "C")&amp;C87&amp;" "&amp;LEFT(raw_data!A87,4)</f>
        <v>C360 TSLA</v>
      </c>
      <c r="F87" s="28">
        <f>B87*EXP(K87*I87)-raw_data!X87</f>
        <v>0</v>
      </c>
      <c r="G87" s="26" t="str">
        <f>20&amp;MID(raw_data!A87,7,2)&amp;"-"&amp;MID(raw_data!A87,9,2)&amp;"-"&amp;MID(raw_data!A87,11,2)</f>
        <v>2017-01-20</v>
      </c>
      <c r="H87" s="8" t="str">
        <f>LEFT(raw_data!B87,10)</f>
        <v>2016-07-19</v>
      </c>
      <c r="I87" s="11">
        <f>YEARFRAC(H87, G87,3)</f>
        <v>0.50684931506849318</v>
      </c>
      <c r="J87" s="11">
        <f>raw_data!Y87</f>
        <v>-16.86824</v>
      </c>
      <c r="K87" s="11">
        <f>LN(J87/B87+1)/I87</f>
        <v>-0.15356383425740194</v>
      </c>
      <c r="L87" s="11">
        <f>raw_data!N87</f>
        <v>0.37875999999999999</v>
      </c>
      <c r="M87" s="11">
        <f>INDEX([1]!jget("optbinom", A87, B87, C87, optPremium,L87, I87, calcGreeks, exType, nsteps, discountCurve, divMap, borrowCurve, modelType, adjVol), 2)</f>
        <v>151.64273335385818</v>
      </c>
      <c r="N87" s="11">
        <f>0.5*(raw_data!F87+raw_data!J87)</f>
        <v>151.65</v>
      </c>
      <c r="O87" s="28">
        <f t="shared" si="3"/>
        <v>0.87825680500173708</v>
      </c>
      <c r="P87" s="18">
        <f>IF(LEFT(D87,1)="C", M87-O87,O87-M87)</f>
        <v>-150.76447654885644</v>
      </c>
      <c r="Q87" s="28">
        <f t="shared" si="4"/>
        <v>0.93500000000000005</v>
      </c>
      <c r="R87" s="18">
        <f>IF(LEFT(D87,1)="C", N87-Q87,Q87-N87)</f>
        <v>-150.715</v>
      </c>
      <c r="S87" s="11">
        <f t="shared" si="5"/>
        <v>-133.82382628996436</v>
      </c>
      <c r="T87" s="19">
        <f>LN((P87/EXP(-0.005*I87)+C87)/(B87))/I87</f>
        <v>-0.14924948939633476</v>
      </c>
      <c r="U87" s="19">
        <f>LN((R87/EXP(-0.005*I87)+C87)/(B87))/I87</f>
        <v>-0.14878096853512904</v>
      </c>
      <c r="V87" s="19">
        <v>-0.15356383425740194</v>
      </c>
    </row>
    <row r="88" spans="1:22" x14ac:dyDescent="0.25">
      <c r="A88" s="11" t="str">
        <f>MID(raw_data!A88, 13, 1)</f>
        <v>P</v>
      </c>
      <c r="B88" s="11">
        <f>0.5*(raw_data!V88 + raw_data!W88)</f>
        <v>225.26499999999999</v>
      </c>
      <c r="C88" s="23">
        <f>RIGHT(raw_data!A88,6)/1000</f>
        <v>370</v>
      </c>
      <c r="D88" s="23" t="str">
        <f>A88&amp;C88&amp;" "&amp;LEFT(raw_data!A88,4)</f>
        <v>P370 TSLA</v>
      </c>
      <c r="E88" s="23" t="str">
        <f>IF(A88 = "C", "P", "C")&amp;C88&amp;" "&amp;LEFT(raw_data!A88,4)</f>
        <v>C370 TSLA</v>
      </c>
      <c r="F88" s="28">
        <f>B88*EXP(K88*I88)-raw_data!X88</f>
        <v>0</v>
      </c>
      <c r="G88" s="26" t="str">
        <f>20&amp;MID(raw_data!A88,7,2)&amp;"-"&amp;MID(raw_data!A88,9,2)&amp;"-"&amp;MID(raw_data!A88,11,2)</f>
        <v>2017-01-20</v>
      </c>
      <c r="H88" s="8" t="str">
        <f>LEFT(raw_data!B88,10)</f>
        <v>2016-07-19</v>
      </c>
      <c r="I88" s="11">
        <f>YEARFRAC(H88, G88,3)</f>
        <v>0.50684931506849318</v>
      </c>
      <c r="J88" s="11">
        <f>raw_data!Y88</f>
        <v>-16.86824</v>
      </c>
      <c r="K88" s="11">
        <f>LN(J88/B88+1)/I88</f>
        <v>-0.15356383425740194</v>
      </c>
      <c r="L88" s="11">
        <f>raw_data!N88</f>
        <v>0.37480000000000002</v>
      </c>
      <c r="M88" s="11">
        <f>INDEX([1]!jget("optbinom", A88, B88, C88, optPremium,L88, I88, calcGreeks, exType, nsteps, discountCurve, divMap, borrowCurve, modelType, adjVol), 2)</f>
        <v>161.44440753782646</v>
      </c>
      <c r="N88" s="11">
        <f>0.5*(raw_data!F88+raw_data!J88)</f>
        <v>161.450005</v>
      </c>
      <c r="O88" s="28">
        <f t="shared" si="3"/>
        <v>0.66829503940886403</v>
      </c>
      <c r="P88" s="18">
        <f>IF(LEFT(D88,1)="C", M88-O88,O88-M88)</f>
        <v>-160.7761124984176</v>
      </c>
      <c r="Q88" s="28">
        <f t="shared" si="4"/>
        <v>0.71</v>
      </c>
      <c r="R88" s="18">
        <f>IF(LEFT(D88,1)="C", N88-Q88,Q88-N88)</f>
        <v>-160.740005</v>
      </c>
      <c r="S88" s="11">
        <f t="shared" si="5"/>
        <v>-143.79851590913006</v>
      </c>
      <c r="T88" s="19">
        <f>LN((P88/EXP(-0.005*I88)+C88)/(B88))/I88</f>
        <v>-0.14959942725075401</v>
      </c>
      <c r="U88" s="19">
        <f>LN((R88/EXP(-0.005*I88)+C88)/(B88))/I88</f>
        <v>-0.14925743372043895</v>
      </c>
      <c r="V88" s="19">
        <v>-0.15356383425740194</v>
      </c>
    </row>
    <row r="89" spans="1:22" x14ac:dyDescent="0.25">
      <c r="A89" s="11" t="str">
        <f>MID(raw_data!A89, 13, 1)</f>
        <v>P</v>
      </c>
      <c r="B89" s="11">
        <f>0.5*(raw_data!V89 + raw_data!W89)</f>
        <v>225.26499999999999</v>
      </c>
      <c r="C89" s="23">
        <f>RIGHT(raw_data!A89,6)/1000</f>
        <v>380</v>
      </c>
      <c r="D89" s="23" t="str">
        <f>A89&amp;C89&amp;" "&amp;LEFT(raw_data!A89,4)</f>
        <v>P380 TSLA</v>
      </c>
      <c r="E89" s="23" t="str">
        <f>IF(A89 = "C", "P", "C")&amp;C89&amp;" "&amp;LEFT(raw_data!A89,4)</f>
        <v>C380 TSLA</v>
      </c>
      <c r="F89" s="28">
        <f>B89*EXP(K89*I89)-raw_data!X89</f>
        <v>0</v>
      </c>
      <c r="G89" s="26" t="str">
        <f>20&amp;MID(raw_data!A89,7,2)&amp;"-"&amp;MID(raw_data!A89,9,2)&amp;"-"&amp;MID(raw_data!A89,11,2)</f>
        <v>2017-01-20</v>
      </c>
      <c r="H89" s="8" t="str">
        <f>LEFT(raw_data!B89,10)</f>
        <v>2016-07-19</v>
      </c>
      <c r="I89" s="11">
        <f>YEARFRAC(H89, G89,3)</f>
        <v>0.50684931506849318</v>
      </c>
      <c r="J89" s="11">
        <f>raw_data!Y89</f>
        <v>-16.86824</v>
      </c>
      <c r="K89" s="11">
        <f>LN(J89/B89+1)/I89</f>
        <v>-0.15356383425740194</v>
      </c>
      <c r="L89" s="11">
        <f>raw_data!N89</f>
        <v>0.38336999999999999</v>
      </c>
      <c r="M89" s="11">
        <f>INDEX([1]!jget("optbinom", A89, B89, C89, optPremium,L89, I89, calcGreeks, exType, nsteps, discountCurve, divMap, borrowCurve, modelType, adjVol), 2)</f>
        <v>171.36938915783642</v>
      </c>
      <c r="N89" s="11">
        <f>0.5*(raw_data!F89+raw_data!J89)</f>
        <v>171.375</v>
      </c>
      <c r="O89" s="28">
        <f t="shared" si="3"/>
        <v>0.56476073880856603</v>
      </c>
      <c r="P89" s="18">
        <f>IF(LEFT(D89,1)="C", M89-O89,O89-M89)</f>
        <v>-170.80462841902786</v>
      </c>
      <c r="Q89" s="28">
        <f t="shared" si="4"/>
        <v>0.6</v>
      </c>
      <c r="R89" s="18">
        <f>IF(LEFT(D89,1)="C", N89-Q89,Q89-N89)</f>
        <v>-170.77500000000001</v>
      </c>
      <c r="S89" s="11">
        <f t="shared" si="5"/>
        <v>-153.7732055282957</v>
      </c>
      <c r="T89" s="19">
        <f>LN((P89/EXP(-0.005*I89)+C89)/(B89))/I89</f>
        <v>-0.15010935517056193</v>
      </c>
      <c r="U89" s="19">
        <f>LN((R89/EXP(-0.005*I89)+C89)/(B89))/I89</f>
        <v>-0.14982865158527917</v>
      </c>
      <c r="V89" s="19">
        <v>-0.15356383425740194</v>
      </c>
    </row>
    <row r="90" spans="1:22" x14ac:dyDescent="0.25">
      <c r="A90" s="11" t="str">
        <f>MID(raw_data!A90, 13, 1)</f>
        <v>P</v>
      </c>
      <c r="B90" s="11">
        <f>0.5*(raw_data!V90 + raw_data!W90)</f>
        <v>225.200005</v>
      </c>
      <c r="C90" s="23">
        <f>RIGHT(raw_data!A90,6)/1000</f>
        <v>60</v>
      </c>
      <c r="D90" s="23" t="str">
        <f>A90&amp;C90&amp;" "&amp;LEFT(raw_data!A90,4)</f>
        <v>P60 TSLA</v>
      </c>
      <c r="E90" s="23" t="str">
        <f>IF(A90 = "C", "P", "C")&amp;C90&amp;" "&amp;LEFT(raw_data!A90,4)</f>
        <v>C60 TSLA</v>
      </c>
      <c r="F90" s="28">
        <f>B90*EXP(K90*I90)-raw_data!X90</f>
        <v>5.000000015797923E-6</v>
      </c>
      <c r="G90" s="26" t="str">
        <f>20&amp;MID(raw_data!A90,7,2)&amp;"-"&amp;MID(raw_data!A90,9,2)&amp;"-"&amp;MID(raw_data!A90,11,2)</f>
        <v>2017-01-20</v>
      </c>
      <c r="H90" s="8" t="str">
        <f>LEFT(raw_data!B90,10)</f>
        <v>2016-07-19</v>
      </c>
      <c r="I90" s="11">
        <f>YEARFRAC(H90, G90,3)</f>
        <v>0.50684931506849318</v>
      </c>
      <c r="J90" s="11">
        <f>raw_data!Y90</f>
        <v>-16.78838</v>
      </c>
      <c r="K90" s="11">
        <f>LN(J90/B90+1)/I90</f>
        <v>-0.1528537687466236</v>
      </c>
      <c r="L90" s="11">
        <f>raw_data!N90</f>
        <v>0.84853999999999996</v>
      </c>
      <c r="M90" s="11">
        <f>INDEX([1]!jget("optbinom", A90, B90, C90, optPremium,L90, I90, calcGreeks, exType, nsteps, discountCurve, divMap, borrowCurve, modelType, adjVol), 2)</f>
        <v>0.4543747747777519</v>
      </c>
      <c r="N90" s="11">
        <f>0.5*(raw_data!F90+raw_data!J90)</f>
        <v>0.46</v>
      </c>
      <c r="O90" s="28">
        <f t="shared" si="3"/>
        <v>147.88611184914654</v>
      </c>
      <c r="P90" s="18">
        <f>IF(LEFT(D90,1)="C", M90-O90,O90-M90)</f>
        <v>147.43173707436878</v>
      </c>
      <c r="Q90" s="28">
        <f t="shared" si="4"/>
        <v>164.95</v>
      </c>
      <c r="R90" s="18">
        <f>IF(LEFT(D90,1)="C", N90-Q90,Q90-N90)</f>
        <v>164.48999999999998</v>
      </c>
      <c r="S90" s="11">
        <f t="shared" si="5"/>
        <v>165.35186728500594</v>
      </c>
      <c r="T90" s="19">
        <f>LN((P90/EXP(-0.005*I90)+C90)/(B90))/I90</f>
        <v>-0.15859691887589203</v>
      </c>
      <c r="U90" s="19">
        <f>LN((R90/EXP(-0.005*I90)+C90)/(B90))/I90</f>
        <v>-2.5652888220544508E-3</v>
      </c>
      <c r="V90" s="19">
        <v>-0.1528537687466236</v>
      </c>
    </row>
    <row r="91" spans="1:22" x14ac:dyDescent="0.25">
      <c r="A91" s="11" t="str">
        <f>MID(raw_data!A91, 13, 1)</f>
        <v>P</v>
      </c>
      <c r="B91" s="11">
        <f>0.5*(raw_data!V91 + raw_data!W91)</f>
        <v>225.200005</v>
      </c>
      <c r="C91" s="23">
        <f>RIGHT(raw_data!A91,6)/1000</f>
        <v>65</v>
      </c>
      <c r="D91" s="23" t="str">
        <f>A91&amp;C91&amp;" "&amp;LEFT(raw_data!A91,4)</f>
        <v>P65 TSLA</v>
      </c>
      <c r="E91" s="23" t="str">
        <f>IF(A91 = "C", "P", "C")&amp;C91&amp;" "&amp;LEFT(raw_data!A91,4)</f>
        <v>C65 TSLA</v>
      </c>
      <c r="F91" s="28">
        <f>B91*EXP(K91*I91)-raw_data!X91</f>
        <v>5.000000015797923E-6</v>
      </c>
      <c r="G91" s="26" t="str">
        <f>20&amp;MID(raw_data!A91,7,2)&amp;"-"&amp;MID(raw_data!A91,9,2)&amp;"-"&amp;MID(raw_data!A91,11,2)</f>
        <v>2017-01-20</v>
      </c>
      <c r="H91" s="8" t="str">
        <f>LEFT(raw_data!B91,10)</f>
        <v>2016-07-19</v>
      </c>
      <c r="I91" s="11">
        <f>YEARFRAC(H91, G91,3)</f>
        <v>0.50684931506849318</v>
      </c>
      <c r="J91" s="11">
        <f>raw_data!Y91</f>
        <v>-16.78838</v>
      </c>
      <c r="K91" s="11">
        <f>LN(J91/B91+1)/I91</f>
        <v>-0.1528537687466236</v>
      </c>
      <c r="L91" s="11">
        <f>raw_data!N91</f>
        <v>0.78161000000000003</v>
      </c>
      <c r="M91" s="11">
        <f>INDEX([1]!jget("optbinom", A91, B91, C91, optPremium,L91, I91, calcGreeks, exType, nsteps, discountCurve, divMap, borrowCurve, modelType, adjVol), 2)</f>
        <v>0.39979751132350116</v>
      </c>
      <c r="N91" s="11">
        <f>0.5*(raw_data!F91+raw_data!J91)</f>
        <v>0.40500000000000003</v>
      </c>
      <c r="O91" s="28">
        <f t="shared" si="3"/>
        <v>142.90331735116877</v>
      </c>
      <c r="P91" s="18">
        <f>IF(LEFT(D91,1)="C", M91-O91,O91-M91)</f>
        <v>142.50351983984527</v>
      </c>
      <c r="Q91" s="28">
        <f t="shared" si="4"/>
        <v>160.25</v>
      </c>
      <c r="R91" s="18">
        <f>IF(LEFT(D91,1)="C", N91-Q91,Q91-N91)</f>
        <v>159.845</v>
      </c>
      <c r="S91" s="11">
        <f t="shared" si="5"/>
        <v>160.36452247542309</v>
      </c>
      <c r="T91" s="19">
        <f>LN((P91/EXP(-0.005*I91)+C91)/(B91))/I91</f>
        <v>-0.15803419916018069</v>
      </c>
      <c r="U91" s="19">
        <f>LN((R91/EXP(-0.005*I91)+C91)/(B91))/I91</f>
        <v>4.4321531196551657E-4</v>
      </c>
      <c r="V91" s="19">
        <v>-0.1528537687466236</v>
      </c>
    </row>
    <row r="92" spans="1:22" x14ac:dyDescent="0.25">
      <c r="A92" s="11" t="str">
        <f>MID(raw_data!A92, 13, 1)</f>
        <v>P</v>
      </c>
      <c r="B92" s="11">
        <f>0.5*(raw_data!V92 + raw_data!W92)</f>
        <v>225.200005</v>
      </c>
      <c r="C92" s="23">
        <f>RIGHT(raw_data!A92,6)/1000</f>
        <v>70</v>
      </c>
      <c r="D92" s="23" t="str">
        <f>A92&amp;C92&amp;" "&amp;LEFT(raw_data!A92,4)</f>
        <v>P70 TSLA</v>
      </c>
      <c r="E92" s="23" t="str">
        <f>IF(A92 = "C", "P", "C")&amp;C92&amp;" "&amp;LEFT(raw_data!A92,4)</f>
        <v>C70 TSLA</v>
      </c>
      <c r="F92" s="28">
        <f>B92*EXP(K92*I92)-raw_data!X92</f>
        <v>5.000000015797923E-6</v>
      </c>
      <c r="G92" s="26" t="str">
        <f>20&amp;MID(raw_data!A92,7,2)&amp;"-"&amp;MID(raw_data!A92,9,2)&amp;"-"&amp;MID(raw_data!A92,11,2)</f>
        <v>2017-01-20</v>
      </c>
      <c r="H92" s="8" t="str">
        <f>LEFT(raw_data!B92,10)</f>
        <v>2016-07-19</v>
      </c>
      <c r="I92" s="11">
        <f>YEARFRAC(H92, G92,3)</f>
        <v>0.50684931506849318</v>
      </c>
      <c r="J92" s="11">
        <f>raw_data!Y92</f>
        <v>-16.78838</v>
      </c>
      <c r="K92" s="11">
        <f>LN(J92/B92+1)/I92</f>
        <v>-0.1528537687466236</v>
      </c>
      <c r="L92" s="11">
        <f>raw_data!N92</f>
        <v>0.79283000000000003</v>
      </c>
      <c r="M92" s="11">
        <f>INDEX([1]!jget("optbinom", A92, B92, C92, optPremium,L92, I92, calcGreeks, exType, nsteps, discountCurve, divMap, borrowCurve, modelType, adjVol), 2)</f>
        <v>0.65437636918786446</v>
      </c>
      <c r="N92" s="11">
        <f>0.5*(raw_data!F92+raw_data!J92)</f>
        <v>0.66</v>
      </c>
      <c r="O92" s="28">
        <f t="shared" si="3"/>
        <v>143.6104658649673</v>
      </c>
      <c r="P92" s="18">
        <f>IF(LEFT(D92,1)="C", M92-O92,O92-M92)</f>
        <v>142.95608949577942</v>
      </c>
      <c r="Q92" s="28">
        <f t="shared" si="4"/>
        <v>155.375</v>
      </c>
      <c r="R92" s="18">
        <f>IF(LEFT(D92,1)="C", N92-Q92,Q92-N92)</f>
        <v>154.715</v>
      </c>
      <c r="S92" s="11">
        <f t="shared" si="5"/>
        <v>155.37717766584026</v>
      </c>
      <c r="T92" s="19">
        <f>LN((P92/EXP(-0.005*I92)+C92)/(B92))/I92</f>
        <v>-0.10693709702143049</v>
      </c>
      <c r="U92" s="19">
        <f>LN((R92/EXP(-0.005*I92)+C92)/(B92))/I92</f>
        <v>-8.0987183266646224E-4</v>
      </c>
      <c r="V92" s="19">
        <v>-0.1528537687466236</v>
      </c>
    </row>
    <row r="93" spans="1:22" x14ac:dyDescent="0.25">
      <c r="A93" s="11" t="str">
        <f>MID(raw_data!A93, 13, 1)</f>
        <v>P</v>
      </c>
      <c r="B93" s="11">
        <f>0.5*(raw_data!V93 + raw_data!W93)</f>
        <v>225.200005</v>
      </c>
      <c r="C93" s="23">
        <f>RIGHT(raw_data!A93,6)/1000</f>
        <v>75</v>
      </c>
      <c r="D93" s="23" t="str">
        <f>A93&amp;C93&amp;" "&amp;LEFT(raw_data!A93,4)</f>
        <v>P75 TSLA</v>
      </c>
      <c r="E93" s="23" t="str">
        <f>IF(A93 = "C", "P", "C")&amp;C93&amp;" "&amp;LEFT(raw_data!A93,4)</f>
        <v>C75 TSLA</v>
      </c>
      <c r="F93" s="28">
        <f>B93*EXP(K93*I93)-raw_data!X93</f>
        <v>5.000000015797923E-6</v>
      </c>
      <c r="G93" s="26" t="str">
        <f>20&amp;MID(raw_data!A93,7,2)&amp;"-"&amp;MID(raw_data!A93,9,2)&amp;"-"&amp;MID(raw_data!A93,11,2)</f>
        <v>2017-01-20</v>
      </c>
      <c r="H93" s="8" t="str">
        <f>LEFT(raw_data!B93,10)</f>
        <v>2016-07-19</v>
      </c>
      <c r="I93" s="11">
        <f>YEARFRAC(H93, G93,3)</f>
        <v>0.50684931506849318</v>
      </c>
      <c r="J93" s="11">
        <f>raw_data!Y93</f>
        <v>-16.78838</v>
      </c>
      <c r="K93" s="11">
        <f>LN(J93/B93+1)/I93</f>
        <v>-0.1528537687466236</v>
      </c>
      <c r="L93" s="11">
        <f>raw_data!N93</f>
        <v>0.74412</v>
      </c>
      <c r="M93" s="11">
        <f>INDEX([1]!jget("optbinom", A93, B93, C93, optPremium,L93, I93, calcGreeks, exType, nsteps, discountCurve, divMap, borrowCurve, modelType, adjVol), 2)</f>
        <v>0.64453600972008984</v>
      </c>
      <c r="N93" s="11">
        <f>0.5*(raw_data!F93+raw_data!J93)</f>
        <v>0.65</v>
      </c>
      <c r="O93" s="28">
        <f t="shared" si="3"/>
        <v>138.43627212807405</v>
      </c>
      <c r="P93" s="18">
        <f>IF(LEFT(D93,1)="C", M93-O93,O93-M93)</f>
        <v>137.79173611835395</v>
      </c>
      <c r="Q93" s="28">
        <f t="shared" si="4"/>
        <v>150.299995</v>
      </c>
      <c r="R93" s="18">
        <f>IF(LEFT(D93,1)="C", N93-Q93,Q93-N93)</f>
        <v>149.64999499999999</v>
      </c>
      <c r="S93" s="11">
        <f t="shared" si="5"/>
        <v>150.38983285625744</v>
      </c>
      <c r="T93" s="19">
        <f>LN((P93/EXP(-0.005*I93)+C93)/(B93))/I93</f>
        <v>-0.10857907578443469</v>
      </c>
      <c r="U93" s="19">
        <f>LN((R93/EXP(-0.005*I93)+C93)/(B93))/I93</f>
        <v>-1.4923758089929262E-3</v>
      </c>
      <c r="V93" s="19">
        <v>-0.1528537687466236</v>
      </c>
    </row>
    <row r="94" spans="1:22" x14ac:dyDescent="0.25">
      <c r="A94" s="11" t="str">
        <f>MID(raw_data!A94, 13, 1)</f>
        <v>P</v>
      </c>
      <c r="B94" s="11">
        <f>0.5*(raw_data!V94 + raw_data!W94)</f>
        <v>225.200005</v>
      </c>
      <c r="C94" s="23">
        <f>RIGHT(raw_data!A94,6)/1000</f>
        <v>80</v>
      </c>
      <c r="D94" s="23" t="str">
        <f>A94&amp;C94&amp;" "&amp;LEFT(raw_data!A94,4)</f>
        <v>P80 TSLA</v>
      </c>
      <c r="E94" s="23" t="str">
        <f>IF(A94 = "C", "P", "C")&amp;C94&amp;" "&amp;LEFT(raw_data!A94,4)</f>
        <v>C80 TSLA</v>
      </c>
      <c r="F94" s="28">
        <f>B94*EXP(K94*I94)-raw_data!X94</f>
        <v>5.000000015797923E-6</v>
      </c>
      <c r="G94" s="26" t="str">
        <f>20&amp;MID(raw_data!A94,7,2)&amp;"-"&amp;MID(raw_data!A94,9,2)&amp;"-"&amp;MID(raw_data!A94,11,2)</f>
        <v>2017-01-20</v>
      </c>
      <c r="H94" s="8" t="str">
        <f>LEFT(raw_data!B94,10)</f>
        <v>2016-07-19</v>
      </c>
      <c r="I94" s="11">
        <f>YEARFRAC(H94, G94,3)</f>
        <v>0.50684931506849318</v>
      </c>
      <c r="J94" s="11">
        <f>raw_data!Y94</f>
        <v>-16.78838</v>
      </c>
      <c r="K94" s="11">
        <f>LN(J94/B94+1)/I94</f>
        <v>-0.1528537687466236</v>
      </c>
      <c r="L94" s="11">
        <f>raw_data!N94</f>
        <v>0.72889000000000004</v>
      </c>
      <c r="M94" s="11">
        <f>INDEX([1]!jget("optbinom", A94, B94, C94, optPremium,L94, I94, calcGreeks, exType, nsteps, discountCurve, divMap, borrowCurve, modelType, adjVol), 2)</f>
        <v>0.81446429191409053</v>
      </c>
      <c r="N94" s="11">
        <f>0.5*(raw_data!F94+raw_data!J94)</f>
        <v>0.82</v>
      </c>
      <c r="O94" s="28">
        <f t="shared" si="3"/>
        <v>133.85793851817084</v>
      </c>
      <c r="P94" s="18">
        <f>IF(LEFT(D94,1)="C", M94-O94,O94-M94)</f>
        <v>133.04347422625676</v>
      </c>
      <c r="Q94" s="28">
        <f t="shared" si="4"/>
        <v>145.375</v>
      </c>
      <c r="R94" s="18">
        <f>IF(LEFT(D94,1)="C", N94-Q94,Q94-N94)</f>
        <v>144.55500000000001</v>
      </c>
      <c r="S94" s="11">
        <f t="shared" si="5"/>
        <v>145.40248804667459</v>
      </c>
      <c r="T94" s="19">
        <f>LN((P94/EXP(-0.005*I94)+C94)/(B94))/I94</f>
        <v>-0.10636160225380256</v>
      </c>
      <c r="U94" s="19">
        <f>LN((R94/EXP(-0.005*I94)+C94)/(B94))/I94</f>
        <v>-2.4388326620506154E-3</v>
      </c>
      <c r="V94" s="19">
        <v>-0.1528537687466236</v>
      </c>
    </row>
    <row r="95" spans="1:22" x14ac:dyDescent="0.25">
      <c r="A95" s="11" t="str">
        <f>MID(raw_data!A95, 13, 1)</f>
        <v>P</v>
      </c>
      <c r="B95" s="11">
        <f>0.5*(raw_data!V95 + raw_data!W95)</f>
        <v>225.200005</v>
      </c>
      <c r="C95" s="23">
        <f>RIGHT(raw_data!A95,6)/1000</f>
        <v>85</v>
      </c>
      <c r="D95" s="23" t="str">
        <f>A95&amp;C95&amp;" "&amp;LEFT(raw_data!A95,4)</f>
        <v>P85 TSLA</v>
      </c>
      <c r="E95" s="23" t="str">
        <f>IF(A95 = "C", "P", "C")&amp;C95&amp;" "&amp;LEFT(raw_data!A95,4)</f>
        <v>C85 TSLA</v>
      </c>
      <c r="F95" s="28">
        <f>B95*EXP(K95*I95)-raw_data!X95</f>
        <v>5.000000015797923E-6</v>
      </c>
      <c r="G95" s="26" t="str">
        <f>20&amp;MID(raw_data!A95,7,2)&amp;"-"&amp;MID(raw_data!A95,9,2)&amp;"-"&amp;MID(raw_data!A95,11,2)</f>
        <v>2017-01-20</v>
      </c>
      <c r="H95" s="8" t="str">
        <f>LEFT(raw_data!B95,10)</f>
        <v>2016-07-19</v>
      </c>
      <c r="I95" s="11">
        <f>YEARFRAC(H95, G95,3)</f>
        <v>0.50684931506849318</v>
      </c>
      <c r="J95" s="11">
        <f>raw_data!Y95</f>
        <v>-16.78838</v>
      </c>
      <c r="K95" s="11">
        <f>LN(J95/B95+1)/I95</f>
        <v>-0.1528537687466236</v>
      </c>
      <c r="L95" s="11">
        <f>raw_data!N95</f>
        <v>0.70496000000000003</v>
      </c>
      <c r="M95" s="11">
        <f>INDEX([1]!jget("optbinom", A95, B95, C95, optPremium,L95, I95, calcGreeks, exType, nsteps, discountCurve, divMap, borrowCurve, modelType, adjVol), 2)</f>
        <v>0.94460352099211198</v>
      </c>
      <c r="N95" s="11">
        <f>0.5*(raw_data!F95+raw_data!J95)</f>
        <v>0.95</v>
      </c>
      <c r="O95" s="28">
        <f t="shared" si="3"/>
        <v>129.35543760311037</v>
      </c>
      <c r="P95" s="18">
        <f>IF(LEFT(D95,1)="C", M95-O95,O95-M95)</f>
        <v>128.41083408211827</v>
      </c>
      <c r="Q95" s="28">
        <f t="shared" si="4"/>
        <v>140.47499999999999</v>
      </c>
      <c r="R95" s="18">
        <f>IF(LEFT(D95,1)="C", N95-Q95,Q95-N95)</f>
        <v>139.52500000000001</v>
      </c>
      <c r="S95" s="11">
        <f t="shared" si="5"/>
        <v>140.41514323709174</v>
      </c>
      <c r="T95" s="19">
        <f>LN((P95/EXP(-0.005*I95)+C95)/(B95))/I95</f>
        <v>-0.10307633175329516</v>
      </c>
      <c r="U95" s="19">
        <f>LN((R95/EXP(-0.005*I95)+C95)/(B95))/I95</f>
        <v>-2.8139812909347222E-3</v>
      </c>
      <c r="V95" s="19">
        <v>-0.1528537687466236</v>
      </c>
    </row>
    <row r="96" spans="1:22" x14ac:dyDescent="0.25">
      <c r="A96" s="11" t="str">
        <f>MID(raw_data!A96, 13, 1)</f>
        <v>P</v>
      </c>
      <c r="B96" s="11">
        <f>0.5*(raw_data!V96 + raw_data!W96)</f>
        <v>225.200005</v>
      </c>
      <c r="C96" s="23">
        <f>RIGHT(raw_data!A96,6)/1000</f>
        <v>90</v>
      </c>
      <c r="D96" s="23" t="str">
        <f>A96&amp;C96&amp;" "&amp;LEFT(raw_data!A96,4)</f>
        <v>P90 TSLA</v>
      </c>
      <c r="E96" s="23" t="str">
        <f>IF(A96 = "C", "P", "C")&amp;C96&amp;" "&amp;LEFT(raw_data!A96,4)</f>
        <v>C90 TSLA</v>
      </c>
      <c r="F96" s="28">
        <f>B96*EXP(K96*I96)-raw_data!X96</f>
        <v>5.000000015797923E-6</v>
      </c>
      <c r="G96" s="26" t="str">
        <f>20&amp;MID(raw_data!A96,7,2)&amp;"-"&amp;MID(raw_data!A96,9,2)&amp;"-"&amp;MID(raw_data!A96,11,2)</f>
        <v>2017-01-20</v>
      </c>
      <c r="H96" s="8" t="str">
        <f>LEFT(raw_data!B96,10)</f>
        <v>2016-07-19</v>
      </c>
      <c r="I96" s="11">
        <f>YEARFRAC(H96, G96,3)</f>
        <v>0.50684931506849318</v>
      </c>
      <c r="J96" s="11">
        <f>raw_data!Y96</f>
        <v>-16.78838</v>
      </c>
      <c r="K96" s="11">
        <f>LN(J96/B96+1)/I96</f>
        <v>-0.1528537687466236</v>
      </c>
      <c r="L96" s="11">
        <f>raw_data!N96</f>
        <v>0.70957000000000003</v>
      </c>
      <c r="M96" s="11">
        <f>INDEX([1]!jget("optbinom", A96, B96, C96, optPremium,L96, I96, calcGreeks, exType, nsteps, discountCurve, divMap, borrowCurve, modelType, adjVol), 2)</f>
        <v>1.3354097089630725</v>
      </c>
      <c r="N96" s="11">
        <f>0.5*(raw_data!F96+raw_data!J96)</f>
        <v>1.34</v>
      </c>
      <c r="O96" s="28">
        <f t="shared" si="3"/>
        <v>124.19853675277963</v>
      </c>
      <c r="P96" s="18">
        <f>IF(LEFT(D96,1)="C", M96-O96,O96-M96)</f>
        <v>122.86312704381656</v>
      </c>
      <c r="Q96" s="28">
        <f t="shared" si="4"/>
        <v>135.40000499999999</v>
      </c>
      <c r="R96" s="18">
        <f>IF(LEFT(D96,1)="C", N96-Q96,Q96-N96)</f>
        <v>134.06000499999999</v>
      </c>
      <c r="S96" s="11">
        <f t="shared" si="5"/>
        <v>135.42779842750892</v>
      </c>
      <c r="T96" s="19">
        <f>LN((P96/EXP(-0.005*I96)+C96)/(B96))/I96</f>
        <v>-0.10826890859251592</v>
      </c>
      <c r="U96" s="19">
        <f>LN((R96/EXP(-0.005*I96)+C96)/(B96))/I96</f>
        <v>-7.0197514212647239E-3</v>
      </c>
      <c r="V96" s="19">
        <v>-0.1528537687466236</v>
      </c>
    </row>
    <row r="97" spans="1:22" x14ac:dyDescent="0.25">
      <c r="A97" s="11" t="str">
        <f>MID(raw_data!A97, 13, 1)</f>
        <v>P</v>
      </c>
      <c r="B97" s="11">
        <f>0.5*(raw_data!V97 + raw_data!W97)</f>
        <v>225.200005</v>
      </c>
      <c r="C97" s="23">
        <f>RIGHT(raw_data!A97,6)/1000</f>
        <v>95</v>
      </c>
      <c r="D97" s="23" t="str">
        <f>A97&amp;C97&amp;" "&amp;LEFT(raw_data!A97,4)</f>
        <v>P95 TSLA</v>
      </c>
      <c r="E97" s="23" t="str">
        <f>IF(A97 = "C", "P", "C")&amp;C97&amp;" "&amp;LEFT(raw_data!A97,4)</f>
        <v>C95 TSLA</v>
      </c>
      <c r="F97" s="28">
        <f>B97*EXP(K97*I97)-raw_data!X97</f>
        <v>5.000000015797923E-6</v>
      </c>
      <c r="G97" s="26" t="str">
        <f>20&amp;MID(raw_data!A97,7,2)&amp;"-"&amp;MID(raw_data!A97,9,2)&amp;"-"&amp;MID(raw_data!A97,11,2)</f>
        <v>2017-01-20</v>
      </c>
      <c r="H97" s="8" t="str">
        <f>LEFT(raw_data!B97,10)</f>
        <v>2016-07-19</v>
      </c>
      <c r="I97" s="11">
        <f>YEARFRAC(H97, G97,3)</f>
        <v>0.50684931506849318</v>
      </c>
      <c r="J97" s="11">
        <f>raw_data!Y97</f>
        <v>-16.78838</v>
      </c>
      <c r="K97" s="11">
        <f>LN(J97/B97+1)/I97</f>
        <v>-0.1528537687466236</v>
      </c>
      <c r="L97" s="11">
        <f>raw_data!N97</f>
        <v>0.69054000000000004</v>
      </c>
      <c r="M97" s="11">
        <f>INDEX([1]!jget("optbinom", A97, B97, C97, optPremium,L97, I97, calcGreeks, exType, nsteps, discountCurve, divMap, borrowCurve, modelType, adjVol), 2)</f>
        <v>1.560786046876496</v>
      </c>
      <c r="N97" s="11">
        <f>0.5*(raw_data!F97+raw_data!J97)</f>
        <v>1.5649999999999999</v>
      </c>
      <c r="O97" s="28">
        <f t="shared" si="3"/>
        <v>113.00655036330194</v>
      </c>
      <c r="P97" s="18">
        <f>IF(LEFT(D97,1)="C", M97-O97,O97-M97)</f>
        <v>111.44576431642544</v>
      </c>
      <c r="Q97" s="28">
        <f t="shared" si="4"/>
        <v>130.074995</v>
      </c>
      <c r="R97" s="18">
        <f>IF(LEFT(D97,1)="C", N97-Q97,Q97-N97)</f>
        <v>128.509995</v>
      </c>
      <c r="S97" s="11">
        <f t="shared" si="5"/>
        <v>130.4404536179261</v>
      </c>
      <c r="T97" s="19">
        <f>LN((P97/EXP(-0.005*I97)+C97)/(B97))/I97</f>
        <v>-0.16885160690681275</v>
      </c>
      <c r="U97" s="19">
        <f>LN((R97/EXP(-0.005*I97)+C97)/(B97))/I97</f>
        <v>-1.1985617825630891E-2</v>
      </c>
      <c r="V97" s="19">
        <v>-0.1528537687466236</v>
      </c>
    </row>
    <row r="98" spans="1:22" x14ac:dyDescent="0.25">
      <c r="A98" s="11" t="str">
        <f>MID(raw_data!A98, 13, 1)</f>
        <v>P</v>
      </c>
      <c r="B98" s="11">
        <f>0.5*(raw_data!V98 + raw_data!W98)</f>
        <v>225.200005</v>
      </c>
      <c r="C98" s="23">
        <f>RIGHT(raw_data!A98,6)/1000</f>
        <v>100</v>
      </c>
      <c r="D98" s="23" t="str">
        <f>A98&amp;C98&amp;" "&amp;LEFT(raw_data!A98,4)</f>
        <v>P100 TSLA</v>
      </c>
      <c r="E98" s="23" t="str">
        <f>IF(A98 = "C", "P", "C")&amp;C98&amp;" "&amp;LEFT(raw_data!A98,4)</f>
        <v>C100 TSLA</v>
      </c>
      <c r="F98" s="28">
        <f>B98*EXP(K98*I98)-raw_data!X98</f>
        <v>5.000000015797923E-6</v>
      </c>
      <c r="G98" s="26" t="str">
        <f>20&amp;MID(raw_data!A98,7,2)&amp;"-"&amp;MID(raw_data!A98,9,2)&amp;"-"&amp;MID(raw_data!A98,11,2)</f>
        <v>2017-01-20</v>
      </c>
      <c r="H98" s="8" t="str">
        <f>LEFT(raw_data!B98,10)</f>
        <v>2016-07-19</v>
      </c>
      <c r="I98" s="11">
        <f>YEARFRAC(H98, G98,3)</f>
        <v>0.50684931506849318</v>
      </c>
      <c r="J98" s="11">
        <f>raw_data!Y98</f>
        <v>-16.78838</v>
      </c>
      <c r="K98" s="11">
        <f>LN(J98/B98+1)/I98</f>
        <v>-0.1528537687466236</v>
      </c>
      <c r="L98" s="11">
        <f>raw_data!N98</f>
        <v>0.67161999999999999</v>
      </c>
      <c r="M98" s="11">
        <f>INDEX([1]!jget("optbinom", A98, B98, C98, optPremium,L98, I98, calcGreeks, exType, nsteps, discountCurve, divMap, borrowCurve, modelType, adjVol), 2)</f>
        <v>1.806254150399375</v>
      </c>
      <c r="N98" s="11">
        <f>0.5*(raw_data!F98+raw_data!J98)</f>
        <v>1.81</v>
      </c>
      <c r="O98" s="28">
        <f t="shared" si="3"/>
        <v>114.54189239733843</v>
      </c>
      <c r="P98" s="18">
        <f>IF(LEFT(D98,1)="C", M98-O98,O98-M98)</f>
        <v>112.73563824693906</v>
      </c>
      <c r="Q98" s="28">
        <f t="shared" si="4"/>
        <v>125.425</v>
      </c>
      <c r="R98" s="18">
        <f>IF(LEFT(D98,1)="C", N98-Q98,Q98-N98)</f>
        <v>123.61499999999999</v>
      </c>
      <c r="S98" s="11">
        <f t="shared" si="5"/>
        <v>125.45310880834325</v>
      </c>
      <c r="T98" s="19">
        <f>LN((P98/EXP(-0.005*I98)+C98)/(B98))/I98</f>
        <v>-0.10968719130210577</v>
      </c>
      <c r="U98" s="19">
        <f>LN((R98/EXP(-0.005*I98)+C98)/(B98))/I98</f>
        <v>-1.1169716106249766E-2</v>
      </c>
      <c r="V98" s="19">
        <v>-0.1528537687466236</v>
      </c>
    </row>
    <row r="99" spans="1:22" x14ac:dyDescent="0.25">
      <c r="A99" s="11" t="str">
        <f>MID(raw_data!A99, 13, 1)</f>
        <v>P</v>
      </c>
      <c r="B99" s="11">
        <f>0.5*(raw_data!V99 + raw_data!W99)</f>
        <v>225.200005</v>
      </c>
      <c r="C99" s="23">
        <f>RIGHT(raw_data!A99,6)/1000</f>
        <v>105</v>
      </c>
      <c r="D99" s="23" t="str">
        <f>A99&amp;C99&amp;" "&amp;LEFT(raw_data!A99,4)</f>
        <v>P105 TSLA</v>
      </c>
      <c r="E99" s="23" t="str">
        <f>IF(A99 = "C", "P", "C")&amp;C99&amp;" "&amp;LEFT(raw_data!A99,4)</f>
        <v>C105 TSLA</v>
      </c>
      <c r="F99" s="28">
        <f>B99*EXP(K99*I99)-raw_data!X99</f>
        <v>5.000000015797923E-6</v>
      </c>
      <c r="G99" s="26" t="str">
        <f>20&amp;MID(raw_data!A99,7,2)&amp;"-"&amp;MID(raw_data!A99,9,2)&amp;"-"&amp;MID(raw_data!A99,11,2)</f>
        <v>2017-01-20</v>
      </c>
      <c r="H99" s="8" t="str">
        <f>LEFT(raw_data!B99,10)</f>
        <v>2016-07-19</v>
      </c>
      <c r="I99" s="11">
        <f>YEARFRAC(H99, G99,3)</f>
        <v>0.50684931506849318</v>
      </c>
      <c r="J99" s="11">
        <f>raw_data!Y99</f>
        <v>-16.78838</v>
      </c>
      <c r="K99" s="11">
        <f>LN(J99/B99+1)/I99</f>
        <v>-0.1528537687466236</v>
      </c>
      <c r="L99" s="11">
        <f>raw_data!N99</f>
        <v>0.64764999999999995</v>
      </c>
      <c r="M99" s="11">
        <f>INDEX([1]!jget("optbinom", A99, B99, C99, optPremium,L99, I99, calcGreeks, exType, nsteps, discountCurve, divMap, borrowCurve, modelType, adjVol), 2)</f>
        <v>2.0023963600076606</v>
      </c>
      <c r="N99" s="11">
        <f>0.5*(raw_data!F99+raw_data!J99)</f>
        <v>2.0049999999999999</v>
      </c>
      <c r="O99" s="28">
        <f t="shared" si="3"/>
        <v>103.04096136734631</v>
      </c>
      <c r="P99" s="18">
        <f>IF(LEFT(D99,1)="C", M99-O99,O99-M99)</f>
        <v>101.03856500733865</v>
      </c>
      <c r="Q99" s="28">
        <f t="shared" si="4"/>
        <v>120.22499999999999</v>
      </c>
      <c r="R99" s="18">
        <f>IF(LEFT(D99,1)="C", N99-Q99,Q99-N99)</f>
        <v>118.22</v>
      </c>
      <c r="S99" s="11">
        <f t="shared" si="5"/>
        <v>120.46576399876041</v>
      </c>
      <c r="T99" s="19">
        <f>LN((P99/EXP(-0.005*I99)+C99)/(B99))/I99</f>
        <v>-0.17299420670666987</v>
      </c>
      <c r="U99" s="19">
        <f>LN((R99/EXP(-0.005*I99)+C99)/(B99))/I99</f>
        <v>-1.4773855995551973E-2</v>
      </c>
      <c r="V99" s="19">
        <v>-0.1528537687466236</v>
      </c>
    </row>
    <row r="100" spans="1:22" x14ac:dyDescent="0.25">
      <c r="A100" s="11" t="str">
        <f>MID(raw_data!A100, 13, 1)</f>
        <v>C</v>
      </c>
      <c r="B100" s="11">
        <f>0.5*(raw_data!V100 + raw_data!W100)</f>
        <v>225.200005</v>
      </c>
      <c r="C100" s="23">
        <f>RIGHT(raw_data!A100,6)/1000</f>
        <v>420</v>
      </c>
      <c r="D100" s="23" t="str">
        <f>A100&amp;C100&amp;" "&amp;LEFT(raw_data!A100,4)</f>
        <v>C420 TSLA</v>
      </c>
      <c r="E100" s="23" t="str">
        <f>IF(A100 = "C", "P", "C")&amp;C100&amp;" "&amp;LEFT(raw_data!A100,4)</f>
        <v>P420 TSLA</v>
      </c>
      <c r="F100" s="28">
        <f>B100*EXP(K100*I100)-raw_data!X100</f>
        <v>5.000000015797923E-6</v>
      </c>
      <c r="G100" s="26" t="str">
        <f>20&amp;MID(raw_data!A100,7,2)&amp;"-"&amp;MID(raw_data!A100,9,2)&amp;"-"&amp;MID(raw_data!A100,11,2)</f>
        <v>2017-01-20</v>
      </c>
      <c r="H100" s="8" t="str">
        <f>LEFT(raw_data!B100,10)</f>
        <v>2016-07-19</v>
      </c>
      <c r="I100" s="11">
        <f>YEARFRAC(H100, G100,3)</f>
        <v>0.50684931506849318</v>
      </c>
      <c r="J100" s="11">
        <f>raw_data!Y100</f>
        <v>-16.78838</v>
      </c>
      <c r="K100" s="11">
        <f>LN(J100/B100+1)/I100</f>
        <v>-0.1528537687466236</v>
      </c>
      <c r="L100" s="11">
        <f>raw_data!N100</f>
        <v>0.42788999999999999</v>
      </c>
      <c r="M100" s="11">
        <f>INDEX([1]!jget("optbinom", A100, B100, C100, optPremium,L100, I100, calcGreeks, exType, nsteps, discountCurve, divMap, borrowCurve, modelType, adjVol), 2)</f>
        <v>0.31003588420813333</v>
      </c>
      <c r="N100" s="11">
        <f>0.5*(raw_data!F100+raw_data!J100)</f>
        <v>0.32999999999999996</v>
      </c>
      <c r="O100" s="28">
        <f t="shared" si="3"/>
        <v>210.87509200525548</v>
      </c>
      <c r="P100" s="18">
        <f>IF(LEFT(D100,1)="C", M100-O100,O100-M100)</f>
        <v>-210.56505612104735</v>
      </c>
      <c r="Q100" s="28">
        <f t="shared" si="4"/>
        <v>210.85</v>
      </c>
      <c r="R100" s="18">
        <f>IF(LEFT(D100,1)="C", N100-Q100,Q100-N100)</f>
        <v>-210.51999999999998</v>
      </c>
      <c r="S100" s="11">
        <f t="shared" si="5"/>
        <v>-193.73695900495838</v>
      </c>
      <c r="T100" s="19">
        <f>LN((P100/EXP(-0.005*I100)+C100)/(B100))/I100</f>
        <v>-0.14822979510401305</v>
      </c>
      <c r="U100" s="19">
        <f>LN((R100/EXP(-0.005*I100)+C100)/(B100))/I100</f>
        <v>-0.14780322656806902</v>
      </c>
      <c r="V100" s="19">
        <v>-0.1528537687466236</v>
      </c>
    </row>
    <row r="101" spans="1:22" x14ac:dyDescent="0.25">
      <c r="A101" s="11" t="str">
        <f>MID(raw_data!A101, 13, 1)</f>
        <v>C</v>
      </c>
      <c r="B101" s="11">
        <f>0.5*(raw_data!V101 + raw_data!W101)</f>
        <v>225.200005</v>
      </c>
      <c r="C101" s="23">
        <f>RIGHT(raw_data!A101,6)/1000</f>
        <v>430</v>
      </c>
      <c r="D101" s="23" t="str">
        <f>A101&amp;C101&amp;" "&amp;LEFT(raw_data!A101,4)</f>
        <v>C430 TSLA</v>
      </c>
      <c r="E101" s="23" t="str">
        <f>IF(A101 = "C", "P", "C")&amp;C101&amp;" "&amp;LEFT(raw_data!A101,4)</f>
        <v>P430 TSLA</v>
      </c>
      <c r="F101" s="28">
        <f>B101*EXP(K101*I101)-raw_data!X101</f>
        <v>5.000000015797923E-6</v>
      </c>
      <c r="G101" s="26" t="str">
        <f>20&amp;MID(raw_data!A101,7,2)&amp;"-"&amp;MID(raw_data!A101,9,2)&amp;"-"&amp;MID(raw_data!A101,11,2)</f>
        <v>2017-01-20</v>
      </c>
      <c r="H101" s="8" t="str">
        <f>LEFT(raw_data!B101,10)</f>
        <v>2016-07-19</v>
      </c>
      <c r="I101" s="11">
        <f>YEARFRAC(H101, G101,3)</f>
        <v>0.50684931506849318</v>
      </c>
      <c r="J101" s="11">
        <f>raw_data!Y101</f>
        <v>-16.78838</v>
      </c>
      <c r="K101" s="11">
        <f>LN(J101/B101+1)/I101</f>
        <v>-0.1528537687466236</v>
      </c>
      <c r="L101" s="11">
        <f>raw_data!N101</f>
        <v>0.43278</v>
      </c>
      <c r="M101" s="11">
        <f>INDEX([1]!jget("optbinom", A101, B101, C101, optPremium,L101, I101, calcGreeks, exType, nsteps, discountCurve, divMap, borrowCurve, modelType, adjVol), 2)</f>
        <v>0.27231572611902943</v>
      </c>
      <c r="N101" s="11">
        <f>0.5*(raw_data!F101+raw_data!J101)</f>
        <v>0.29000000000000004</v>
      </c>
      <c r="O101" s="28">
        <f t="shared" si="3"/>
        <v>220.84068100121107</v>
      </c>
      <c r="P101" s="18">
        <f>IF(LEFT(D101,1)="C", M101-O101,O101-M101)</f>
        <v>-220.56836527509205</v>
      </c>
      <c r="Q101" s="28">
        <f t="shared" si="4"/>
        <v>220.824995</v>
      </c>
      <c r="R101" s="18">
        <f>IF(LEFT(D101,1)="C", N101-Q101,Q101-N101)</f>
        <v>-220.53499500000001</v>
      </c>
      <c r="S101" s="11">
        <f t="shared" si="5"/>
        <v>-203.71164862412408</v>
      </c>
      <c r="T101" s="19">
        <f>LN((P101/EXP(-0.005*I101)+C101)/(B101))/I101</f>
        <v>-0.14850079827075427</v>
      </c>
      <c r="U101" s="19">
        <f>LN((R101/EXP(-0.005*I101)+C101)/(B101))/I101</f>
        <v>-0.14818481315184531</v>
      </c>
      <c r="V101" s="19">
        <v>-0.1528537687466236</v>
      </c>
    </row>
    <row r="102" spans="1:22" x14ac:dyDescent="0.25">
      <c r="A102" s="11" t="str">
        <f>MID(raw_data!A102, 13, 1)</f>
        <v>C</v>
      </c>
      <c r="B102" s="11">
        <f>0.5*(raw_data!V102 + raw_data!W102)</f>
        <v>225.200005</v>
      </c>
      <c r="C102" s="23">
        <f>RIGHT(raw_data!A102,6)/1000</f>
        <v>440</v>
      </c>
      <c r="D102" s="23" t="str">
        <f>A102&amp;C102&amp;" "&amp;LEFT(raw_data!A102,4)</f>
        <v>C440 TSLA</v>
      </c>
      <c r="E102" s="23" t="str">
        <f>IF(A102 = "C", "P", "C")&amp;C102&amp;" "&amp;LEFT(raw_data!A102,4)</f>
        <v>P440 TSLA</v>
      </c>
      <c r="F102" s="28">
        <f>B102*EXP(K102*I102)-raw_data!X102</f>
        <v>5.000000015797923E-6</v>
      </c>
      <c r="G102" s="26" t="str">
        <f>20&amp;MID(raw_data!A102,7,2)&amp;"-"&amp;MID(raw_data!A102,9,2)&amp;"-"&amp;MID(raw_data!A102,11,2)</f>
        <v>2017-01-20</v>
      </c>
      <c r="H102" s="8" t="str">
        <f>LEFT(raw_data!B102,10)</f>
        <v>2016-07-19</v>
      </c>
      <c r="I102" s="11">
        <f>YEARFRAC(H102, G102,3)</f>
        <v>0.50684931506849318</v>
      </c>
      <c r="J102" s="11">
        <f>raw_data!Y102</f>
        <v>-16.78838</v>
      </c>
      <c r="K102" s="11">
        <f>LN(J102/B102+1)/I102</f>
        <v>-0.1528537687466236</v>
      </c>
      <c r="L102" s="11">
        <f>raw_data!N102</f>
        <v>0.43841000000000002</v>
      </c>
      <c r="M102" s="11">
        <f>INDEX([1]!jget("optbinom", A102, B102, C102, optPremium,L102, I102, calcGreeks, exType, nsteps, discountCurve, divMap, borrowCurve, modelType, adjVol), 2)</f>
        <v>0.24412056173510877</v>
      </c>
      <c r="N102" s="11">
        <f>0.5*(raw_data!F102+raw_data!J102)</f>
        <v>0.26</v>
      </c>
      <c r="O102" s="28">
        <f t="shared" si="3"/>
        <v>230.80626999716679</v>
      </c>
      <c r="P102" s="18">
        <f>IF(LEFT(D102,1)="C", M102-O102,O102-M102)</f>
        <v>-230.56214943543168</v>
      </c>
      <c r="Q102" s="28">
        <f t="shared" si="4"/>
        <v>230.67500000000001</v>
      </c>
      <c r="R102" s="18">
        <f>IF(LEFT(D102,1)="C", N102-Q102,Q102-N102)</f>
        <v>-230.41500000000002</v>
      </c>
      <c r="S102" s="11">
        <f t="shared" si="5"/>
        <v>-213.68633824328978</v>
      </c>
      <c r="T102" s="19">
        <f>LN((P102/EXP(-0.005*I102)+C102)/(B102))/I102</f>
        <v>-0.14868162838256838</v>
      </c>
      <c r="U102" s="19">
        <f>LN((R102/EXP(-0.005*I102)+C102)/(B102))/I102</f>
        <v>-0.14728851427577558</v>
      </c>
      <c r="V102" s="19">
        <v>-0.1528537687466236</v>
      </c>
    </row>
    <row r="103" spans="1:22" x14ac:dyDescent="0.25">
      <c r="A103" s="11" t="str">
        <f>MID(raw_data!A103, 13, 1)</f>
        <v>C</v>
      </c>
      <c r="B103" s="11">
        <f>0.5*(raw_data!V103 + raw_data!W103)</f>
        <v>225.200005</v>
      </c>
      <c r="C103" s="23">
        <f>RIGHT(raw_data!A103,6)/1000</f>
        <v>450</v>
      </c>
      <c r="D103" s="23" t="str">
        <f>A103&amp;C103&amp;" "&amp;LEFT(raw_data!A103,4)</f>
        <v>C450 TSLA</v>
      </c>
      <c r="E103" s="23" t="str">
        <f>IF(A103 = "C", "P", "C")&amp;C103&amp;" "&amp;LEFT(raw_data!A103,4)</f>
        <v>P450 TSLA</v>
      </c>
      <c r="F103" s="28">
        <f>B103*EXP(K103*I103)-raw_data!X103</f>
        <v>5.000000015797923E-6</v>
      </c>
      <c r="G103" s="26" t="str">
        <f>20&amp;MID(raw_data!A103,7,2)&amp;"-"&amp;MID(raw_data!A103,9,2)&amp;"-"&amp;MID(raw_data!A103,11,2)</f>
        <v>2017-01-20</v>
      </c>
      <c r="H103" s="8" t="str">
        <f>LEFT(raw_data!B103,10)</f>
        <v>2016-07-19</v>
      </c>
      <c r="I103" s="11">
        <f>YEARFRAC(H103, G103,3)</f>
        <v>0.50684931506849318</v>
      </c>
      <c r="J103" s="11">
        <f>raw_data!Y103</f>
        <v>-16.78838</v>
      </c>
      <c r="K103" s="11">
        <f>LN(J103/B103+1)/I103</f>
        <v>-0.1528537687466236</v>
      </c>
      <c r="L103" s="11">
        <f>raw_data!N103</f>
        <v>0.45351999999999998</v>
      </c>
      <c r="M103" s="11">
        <f>INDEX([1]!jget("optbinom", A103, B103, C103, optPremium,L103, I103, calcGreeks, exType, nsteps, discountCurve, divMap, borrowCurve, modelType, adjVol), 2)</f>
        <v>0.2633716579435923</v>
      </c>
      <c r="N103" s="11">
        <f>0.5*(raw_data!F103+raw_data!J103)</f>
        <v>0.28000000000000003</v>
      </c>
      <c r="O103" s="28">
        <f t="shared" si="3"/>
        <v>240.77185899312238</v>
      </c>
      <c r="P103" s="18">
        <f>IF(LEFT(D103,1)="C", M103-O103,O103-M103)</f>
        <v>-240.50848733517878</v>
      </c>
      <c r="Q103" s="28">
        <f t="shared" si="4"/>
        <v>240.65</v>
      </c>
      <c r="R103" s="18">
        <f>IF(LEFT(D103,1)="C", N103-Q103,Q103-N103)</f>
        <v>-240.37</v>
      </c>
      <c r="S103" s="11">
        <f t="shared" si="5"/>
        <v>-223.66102786245543</v>
      </c>
      <c r="T103" s="19">
        <f>LN((P103/EXP(-0.005*I103)+C103)/(B103))/I103</f>
        <v>-0.14841313642726633</v>
      </c>
      <c r="U103" s="19">
        <f>LN((R103/EXP(-0.005*I103)+C103)/(B103))/I103</f>
        <v>-0.14710218050219254</v>
      </c>
      <c r="V103" s="19">
        <v>-0.1528537687466236</v>
      </c>
    </row>
    <row r="104" spans="1:22" x14ac:dyDescent="0.25">
      <c r="A104" s="11" t="str">
        <f>MID(raw_data!A104, 13, 1)</f>
        <v>C</v>
      </c>
      <c r="B104" s="11">
        <f>0.5*(raw_data!V104 + raw_data!W104)</f>
        <v>225.22499499999998</v>
      </c>
      <c r="C104" s="23">
        <f>RIGHT(raw_data!A104,6)/1000</f>
        <v>460</v>
      </c>
      <c r="D104" s="23" t="str">
        <f>A104&amp;C104&amp;" "&amp;LEFT(raw_data!A104,4)</f>
        <v>C460 TSLA</v>
      </c>
      <c r="E104" s="23" t="str">
        <f>IF(A104 = "C", "P", "C")&amp;C104&amp;" "&amp;LEFT(raw_data!A104,4)</f>
        <v>P460 TSLA</v>
      </c>
      <c r="F104" s="28">
        <f>B104*EXP(K104*I104)-raw_data!X104</f>
        <v>-5.000000015797923E-6</v>
      </c>
      <c r="G104" s="26" t="str">
        <f>20&amp;MID(raw_data!A104,7,2)&amp;"-"&amp;MID(raw_data!A104,9,2)&amp;"-"&amp;MID(raw_data!A104,11,2)</f>
        <v>2017-01-20</v>
      </c>
      <c r="H104" s="8" t="str">
        <f>LEFT(raw_data!B104,10)</f>
        <v>2016-07-19</v>
      </c>
      <c r="I104" s="11">
        <f>YEARFRAC(H104, G104,3)</f>
        <v>0.50684931506849318</v>
      </c>
      <c r="J104" s="11">
        <f>raw_data!Y104</f>
        <v>-16.86523</v>
      </c>
      <c r="K104" s="11">
        <f>LN(J104/B104+1)/I104</f>
        <v>-0.15356369832766337</v>
      </c>
      <c r="L104" s="11">
        <f>raw_data!N104</f>
        <v>0.46934999999999999</v>
      </c>
      <c r="M104" s="11">
        <f>INDEX([1]!jget("optbinom", A104, B104, C104, optPremium,L104, I104, calcGreeks, exType, nsteps, discountCurve, divMap, borrowCurve, modelType, adjVol), 2)</f>
        <v>0.28837754562455303</v>
      </c>
      <c r="N104" s="11">
        <f>0.5*(raw_data!F104+raw_data!J104)</f>
        <v>0.30499999999999999</v>
      </c>
      <c r="O104" s="28">
        <f t="shared" si="3"/>
        <v>250.73744798907816</v>
      </c>
      <c r="P104" s="18">
        <f>IF(LEFT(D104,1)="C", M104-O104,O104-M104)</f>
        <v>-250.44907044345362</v>
      </c>
      <c r="Q104" s="28">
        <f t="shared" si="4"/>
        <v>250.625</v>
      </c>
      <c r="R104" s="18">
        <f>IF(LEFT(D104,1)="C", N104-Q104,Q104-N104)</f>
        <v>-250.32</v>
      </c>
      <c r="S104" s="11">
        <f t="shared" si="5"/>
        <v>-233.61072748162115</v>
      </c>
      <c r="T104" s="19">
        <f>LN((P104/EXP(-0.005*I104)+C104)/(B104))/I104</f>
        <v>-0.14830911953570458</v>
      </c>
      <c r="U104" s="19">
        <f>LN((R104/EXP(-0.005*I104)+C104)/(B104))/I104</f>
        <v>-0.14708747859411481</v>
      </c>
      <c r="V104" s="19">
        <v>-0.15356369832766337</v>
      </c>
    </row>
    <row r="105" spans="1:22" x14ac:dyDescent="0.25">
      <c r="A105" s="11" t="str">
        <f>MID(raw_data!A105, 13, 1)</f>
        <v>C</v>
      </c>
      <c r="B105" s="11">
        <f>0.5*(raw_data!V105 + raw_data!W105)</f>
        <v>225.200005</v>
      </c>
      <c r="C105" s="23">
        <f>RIGHT(raw_data!A105,6)/1000</f>
        <v>470</v>
      </c>
      <c r="D105" s="23" t="str">
        <f>A105&amp;C105&amp;" "&amp;LEFT(raw_data!A105,4)</f>
        <v>C470 TSLA</v>
      </c>
      <c r="E105" s="23" t="str">
        <f>IF(A105 = "C", "P", "C")&amp;C105&amp;" "&amp;LEFT(raw_data!A105,4)</f>
        <v>P470 TSLA</v>
      </c>
      <c r="F105" s="28">
        <f>B105*EXP(K105*I105)-raw_data!X105</f>
        <v>5.000000015797923E-6</v>
      </c>
      <c r="G105" s="26" t="str">
        <f>20&amp;MID(raw_data!A105,7,2)&amp;"-"&amp;MID(raw_data!A105,9,2)&amp;"-"&amp;MID(raw_data!A105,11,2)</f>
        <v>2017-01-20</v>
      </c>
      <c r="H105" s="8" t="str">
        <f>LEFT(raw_data!B105,10)</f>
        <v>2016-07-19</v>
      </c>
      <c r="I105" s="11">
        <f>YEARFRAC(H105, G105,3)</f>
        <v>0.50684931506849318</v>
      </c>
      <c r="J105" s="11">
        <f>raw_data!Y105</f>
        <v>-16.78838</v>
      </c>
      <c r="K105" s="11">
        <f>LN(J105/B105+1)/I105</f>
        <v>-0.1528537687466236</v>
      </c>
      <c r="L105" s="11">
        <f>raw_data!N105</f>
        <v>0.46283999999999997</v>
      </c>
      <c r="M105" s="11">
        <f>INDEX([1]!jget("optbinom", A105, B105, C105, optPremium,L105, I105, calcGreeks, exType, nsteps, discountCurve, divMap, borrowCurve, modelType, adjVol), 2)</f>
        <v>0.21120084748562726</v>
      </c>
      <c r="N105" s="11">
        <f>0.5*(raw_data!F105+raw_data!J105)</f>
        <v>0.22500000000000001</v>
      </c>
      <c r="O105" s="28">
        <f t="shared" si="3"/>
        <v>260.70303698503369</v>
      </c>
      <c r="P105" s="18">
        <f>IF(LEFT(D105,1)="C", M105-O105,O105-M105)</f>
        <v>-260.49183613754809</v>
      </c>
      <c r="Q105" s="28">
        <f t="shared" si="4"/>
        <v>260.47501</v>
      </c>
      <c r="R105" s="18">
        <f>IF(LEFT(D105,1)="C", N105-Q105,Q105-N105)</f>
        <v>-260.25000999999997</v>
      </c>
      <c r="S105" s="11">
        <f t="shared" si="5"/>
        <v>-243.61040710078677</v>
      </c>
      <c r="T105" s="19">
        <f>LN((P105/EXP(-0.005*I105)+C105)/(B105))/I105</f>
        <v>-0.14873483394092804</v>
      </c>
      <c r="U105" s="19">
        <f>LN((R105/EXP(-0.005*I105)+C105)/(B105))/I105</f>
        <v>-0.14644584115326897</v>
      </c>
      <c r="V105" s="19">
        <v>-0.1528537687466236</v>
      </c>
    </row>
    <row r="106" spans="1:22" x14ac:dyDescent="0.25">
      <c r="A106" s="11" t="str">
        <f>MID(raw_data!A106, 13, 1)</f>
        <v>C</v>
      </c>
      <c r="B106" s="11">
        <f>0.5*(raw_data!V106 + raw_data!W106)</f>
        <v>225.200005</v>
      </c>
      <c r="C106" s="23">
        <f>RIGHT(raw_data!A106,6)/1000</f>
        <v>480</v>
      </c>
      <c r="D106" s="23" t="str">
        <f>A106&amp;C106&amp;" "&amp;LEFT(raw_data!A106,4)</f>
        <v>C480 TSLA</v>
      </c>
      <c r="E106" s="23" t="str">
        <f>IF(A106 = "C", "P", "C")&amp;C106&amp;" "&amp;LEFT(raw_data!A106,4)</f>
        <v>P480 TSLA</v>
      </c>
      <c r="F106" s="28">
        <f>B106*EXP(K106*I106)-raw_data!X106</f>
        <v>5.000000015797923E-6</v>
      </c>
      <c r="G106" s="26" t="str">
        <f>20&amp;MID(raw_data!A106,7,2)&amp;"-"&amp;MID(raw_data!A106,9,2)&amp;"-"&amp;MID(raw_data!A106,11,2)</f>
        <v>2017-01-20</v>
      </c>
      <c r="H106" s="8" t="str">
        <f>LEFT(raw_data!B106,10)</f>
        <v>2016-07-19</v>
      </c>
      <c r="I106" s="11">
        <f>YEARFRAC(H106, G106,3)</f>
        <v>0.50684931506849318</v>
      </c>
      <c r="J106" s="11">
        <f>raw_data!Y106</f>
        <v>-16.78838</v>
      </c>
      <c r="K106" s="11">
        <f>LN(J106/B106+1)/I106</f>
        <v>-0.1528537687466236</v>
      </c>
      <c r="L106" s="11">
        <f>raw_data!N106</f>
        <v>0.47648000000000001</v>
      </c>
      <c r="M106" s="11">
        <f>INDEX([1]!jget("optbinom", A106, B106, C106, optPremium,L106, I106, calcGreeks, exType, nsteps, discountCurve, divMap, borrowCurve, modelType, adjVol), 2)</f>
        <v>0.22564944973395037</v>
      </c>
      <c r="N106" s="11">
        <f>0.5*(raw_data!F106+raw_data!J106)</f>
        <v>0.24</v>
      </c>
      <c r="O106" s="28">
        <f t="shared" si="3"/>
        <v>270.66862598098925</v>
      </c>
      <c r="P106" s="18">
        <f>IF(LEFT(D106,1)="C", M106-O106,O106-M106)</f>
        <v>-270.44297653125528</v>
      </c>
      <c r="Q106" s="28">
        <f t="shared" si="4"/>
        <v>270.45</v>
      </c>
      <c r="R106" s="18">
        <f>IF(LEFT(D106,1)="C", N106-Q106,Q106-N106)</f>
        <v>-270.20999999999998</v>
      </c>
      <c r="S106" s="11">
        <f t="shared" si="5"/>
        <v>-253.58509671995247</v>
      </c>
      <c r="T106" s="19">
        <f>LN((P106/EXP(-0.005*I106)+C106)/(B106))/I106</f>
        <v>-0.14851181321790324</v>
      </c>
      <c r="U106" s="19">
        <f>LN((R106/EXP(-0.005*I106)+C106)/(B106))/I106</f>
        <v>-0.14630678825044383</v>
      </c>
      <c r="V106" s="19">
        <v>-0.1528537687466236</v>
      </c>
    </row>
    <row r="107" spans="1:22" x14ac:dyDescent="0.25">
      <c r="A107" s="11" t="str">
        <f>MID(raw_data!A107, 13, 1)</f>
        <v>C</v>
      </c>
      <c r="B107" s="11">
        <f>0.5*(raw_data!V107 + raw_data!W107)</f>
        <v>225.200005</v>
      </c>
      <c r="C107" s="23">
        <f>RIGHT(raw_data!A107,6)/1000</f>
        <v>490</v>
      </c>
      <c r="D107" s="23" t="str">
        <f>A107&amp;C107&amp;" "&amp;LEFT(raw_data!A107,4)</f>
        <v>C490 TSLA</v>
      </c>
      <c r="E107" s="23" t="str">
        <f>IF(A107 = "C", "P", "C")&amp;C107&amp;" "&amp;LEFT(raw_data!A107,4)</f>
        <v>P490 TSLA</v>
      </c>
      <c r="F107" s="28">
        <f>B107*EXP(K107*I107)-raw_data!X107</f>
        <v>5.000000015797923E-6</v>
      </c>
      <c r="G107" s="26" t="str">
        <f>20&amp;MID(raw_data!A107,7,2)&amp;"-"&amp;MID(raw_data!A107,9,2)&amp;"-"&amp;MID(raw_data!A107,11,2)</f>
        <v>2017-01-20</v>
      </c>
      <c r="H107" s="8" t="str">
        <f>LEFT(raw_data!B107,10)</f>
        <v>2016-07-19</v>
      </c>
      <c r="I107" s="11">
        <f>YEARFRAC(H107, G107,3)</f>
        <v>0.50684931506849318</v>
      </c>
      <c r="J107" s="11">
        <f>raw_data!Y107</f>
        <v>-16.78838</v>
      </c>
      <c r="K107" s="11">
        <f>LN(J107/B107+1)/I107</f>
        <v>-0.1528537687466236</v>
      </c>
      <c r="L107" s="11">
        <f>raw_data!N107</f>
        <v>0.46172000000000002</v>
      </c>
      <c r="M107" s="11">
        <f>INDEX([1]!jget("optbinom", A107, B107, C107, optPremium,L107, I107, calcGreeks, exType, nsteps, discountCurve, divMap, borrowCurve, modelType, adjVol), 2)</f>
        <v>0.14002141915819255</v>
      </c>
      <c r="N107" s="11">
        <f>0.5*(raw_data!F107+raw_data!J107)</f>
        <v>0.15000000000000002</v>
      </c>
      <c r="O107" s="28">
        <f t="shared" si="3"/>
        <v>280.6342149769448</v>
      </c>
      <c r="P107" s="18">
        <f>IF(LEFT(D107,1)="C", M107-O107,O107-M107)</f>
        <v>-280.49419355778662</v>
      </c>
      <c r="Q107" s="28">
        <f t="shared" si="4"/>
        <v>280.324995</v>
      </c>
      <c r="R107" s="18">
        <f>IF(LEFT(D107,1)="C", N107-Q107,Q107-N107)</f>
        <v>-280.17499500000002</v>
      </c>
      <c r="S107" s="11">
        <f t="shared" si="5"/>
        <v>-263.55978633911809</v>
      </c>
      <c r="T107" s="19">
        <f>LN((P107/EXP(-0.005*I107)+C107)/(B107))/I107</f>
        <v>-0.14923665099597383</v>
      </c>
      <c r="U107" s="19">
        <f>LN((R107/EXP(-0.005*I107)+C107)/(B107))/I107</f>
        <v>-0.14621508613962469</v>
      </c>
      <c r="V107" s="19">
        <v>-0.1528537687466236</v>
      </c>
    </row>
    <row r="108" spans="1:22" x14ac:dyDescent="0.25">
      <c r="A108" s="11" t="str">
        <f>MID(raw_data!A108, 13, 1)</f>
        <v>C</v>
      </c>
      <c r="B108" s="11">
        <f>0.5*(raw_data!V108 + raw_data!W108)</f>
        <v>225.200005</v>
      </c>
      <c r="C108" s="23">
        <f>RIGHT(raw_data!A108,6)/1000</f>
        <v>390</v>
      </c>
      <c r="D108" s="23" t="str">
        <f>A108&amp;C108&amp;" "&amp;LEFT(raw_data!A108,4)</f>
        <v>C390 TSLA</v>
      </c>
      <c r="E108" s="23" t="str">
        <f>IF(A108 = "C", "P", "C")&amp;C108&amp;" "&amp;LEFT(raw_data!A108,4)</f>
        <v>P390 TSLA</v>
      </c>
      <c r="F108" s="28">
        <f>B108*EXP(K108*I108)-raw_data!X108</f>
        <v>5.000000015797923E-6</v>
      </c>
      <c r="G108" s="26" t="str">
        <f>20&amp;MID(raw_data!A108,7,2)&amp;"-"&amp;MID(raw_data!A108,9,2)&amp;"-"&amp;MID(raw_data!A108,11,2)</f>
        <v>2017-01-20</v>
      </c>
      <c r="H108" s="8" t="str">
        <f>LEFT(raw_data!B108,10)</f>
        <v>2016-07-19</v>
      </c>
      <c r="I108" s="11">
        <f>YEARFRAC(H108, G108,3)</f>
        <v>0.50684931506849318</v>
      </c>
      <c r="J108" s="11">
        <f>raw_data!Y108</f>
        <v>-16.78838</v>
      </c>
      <c r="K108" s="11">
        <f>LN(J108/B108+1)/I108</f>
        <v>-0.1528537687466236</v>
      </c>
      <c r="L108" s="11">
        <f>raw_data!N108</f>
        <v>0.40838999999999998</v>
      </c>
      <c r="M108" s="11">
        <f>INDEX([1]!jget("optbinom", A108, B108, C108, optPremium,L108, I108, calcGreeks, exType, nsteps, discountCurve, divMap, borrowCurve, modelType, adjVol), 2)</f>
        <v>0.43729134727090063</v>
      </c>
      <c r="N108" s="11">
        <f>0.5*(raw_data!F108+raw_data!J108)</f>
        <v>0.46500000000000002</v>
      </c>
      <c r="O108" s="28">
        <f t="shared" si="3"/>
        <v>181.19553646593201</v>
      </c>
      <c r="P108" s="18">
        <f>IF(LEFT(D108,1)="C", M108-O108,O108-M108)</f>
        <v>-180.75824511866111</v>
      </c>
      <c r="Q108" s="28">
        <f t="shared" si="4"/>
        <v>181.199995</v>
      </c>
      <c r="R108" s="18">
        <f>IF(LEFT(D108,1)="C", N108-Q108,Q108-N108)</f>
        <v>-180.734995</v>
      </c>
      <c r="S108" s="11">
        <f t="shared" si="5"/>
        <v>-163.81289014746139</v>
      </c>
      <c r="T108" s="19">
        <f>LN((P108/EXP(-0.005*I108)+C108)/(B108))/I108</f>
        <v>-0.14934036561718375</v>
      </c>
      <c r="U108" s="19">
        <f>LN((R108/EXP(-0.005*I108)+C108)/(B108))/I108</f>
        <v>-0.14912010981357357</v>
      </c>
      <c r="V108" s="19">
        <v>-0.1528537687466236</v>
      </c>
    </row>
    <row r="109" spans="1:22" x14ac:dyDescent="0.25">
      <c r="A109" s="11" t="str">
        <f>MID(raw_data!A109, 13, 1)</f>
        <v>C</v>
      </c>
      <c r="B109" s="11">
        <f>0.5*(raw_data!V109 + raw_data!W109)</f>
        <v>225.200005</v>
      </c>
      <c r="C109" s="23">
        <f>RIGHT(raw_data!A109,6)/1000</f>
        <v>400</v>
      </c>
      <c r="D109" s="23" t="str">
        <f>A109&amp;C109&amp;" "&amp;LEFT(raw_data!A109,4)</f>
        <v>C400 TSLA</v>
      </c>
      <c r="E109" s="23" t="str">
        <f>IF(A109 = "C", "P", "C")&amp;C109&amp;" "&amp;LEFT(raw_data!A109,4)</f>
        <v>P400 TSLA</v>
      </c>
      <c r="F109" s="28">
        <f>B109*EXP(K109*I109)-raw_data!X109</f>
        <v>5.000000015797923E-6</v>
      </c>
      <c r="G109" s="26" t="str">
        <f>20&amp;MID(raw_data!A109,7,2)&amp;"-"&amp;MID(raw_data!A109,9,2)&amp;"-"&amp;MID(raw_data!A109,11,2)</f>
        <v>2017-01-20</v>
      </c>
      <c r="H109" s="8" t="str">
        <f>LEFT(raw_data!B109,10)</f>
        <v>2016-07-19</v>
      </c>
      <c r="I109" s="11">
        <f>YEARFRAC(H109, G109,3)</f>
        <v>0.50684931506849318</v>
      </c>
      <c r="J109" s="11">
        <f>raw_data!Y109</f>
        <v>-16.78838</v>
      </c>
      <c r="K109" s="11">
        <f>LN(J109/B109+1)/I109</f>
        <v>-0.1528537687466236</v>
      </c>
      <c r="L109" s="11">
        <f>raw_data!N109</f>
        <v>0.41872999999999999</v>
      </c>
      <c r="M109" s="11">
        <f>INDEX([1]!jget("optbinom", A109, B109, C109, optPremium,L109, I109, calcGreeks, exType, nsteps, discountCurve, divMap, borrowCurve, modelType, adjVol), 2)</f>
        <v>0.41420860415559557</v>
      </c>
      <c r="N109" s="11">
        <f>0.5*(raw_data!F109+raw_data!J109)</f>
        <v>0.43999999999999995</v>
      </c>
      <c r="O109" s="28">
        <f t="shared" si="3"/>
        <v>191.0467210439931</v>
      </c>
      <c r="P109" s="18">
        <f>IF(LEFT(D109,1)="C", M109-O109,O109-M109)</f>
        <v>-190.63251243983751</v>
      </c>
      <c r="Q109" s="28">
        <f t="shared" si="4"/>
        <v>191.049995</v>
      </c>
      <c r="R109" s="18">
        <f>IF(LEFT(D109,1)="C", N109-Q109,Q109-N109)</f>
        <v>-190.609995</v>
      </c>
      <c r="S109" s="11">
        <f t="shared" si="5"/>
        <v>-173.78757976662703</v>
      </c>
      <c r="T109" s="19">
        <f>LN((P109/EXP(-0.005*I109)+C109)/(B109))/I109</f>
        <v>-0.14838920930458604</v>
      </c>
      <c r="U109" s="19">
        <f>LN((R109/EXP(-0.005*I109)+C109)/(B109))/I109</f>
        <v>-0.14817599683383806</v>
      </c>
      <c r="V109" s="19">
        <v>-0.1528537687466236</v>
      </c>
    </row>
    <row r="110" spans="1:22" x14ac:dyDescent="0.25">
      <c r="A110" s="11" t="str">
        <f>MID(raw_data!A110, 13, 1)</f>
        <v>C</v>
      </c>
      <c r="B110" s="11">
        <f>0.5*(raw_data!V110 + raw_data!W110)</f>
        <v>225.200005</v>
      </c>
      <c r="C110" s="23">
        <f>RIGHT(raw_data!A110,6)/1000</f>
        <v>410</v>
      </c>
      <c r="D110" s="23" t="str">
        <f>A110&amp;C110&amp;" "&amp;LEFT(raw_data!A110,4)</f>
        <v>C410 TSLA</v>
      </c>
      <c r="E110" s="23" t="str">
        <f>IF(A110 = "C", "P", "C")&amp;C110&amp;" "&amp;LEFT(raw_data!A110,4)</f>
        <v>P410 TSLA</v>
      </c>
      <c r="F110" s="28">
        <f>B110*EXP(K110*I110)-raw_data!X110</f>
        <v>5.000000015797923E-6</v>
      </c>
      <c r="G110" s="26" t="str">
        <f>20&amp;MID(raw_data!A110,7,2)&amp;"-"&amp;MID(raw_data!A110,9,2)&amp;"-"&amp;MID(raw_data!A110,11,2)</f>
        <v>2017-01-20</v>
      </c>
      <c r="H110" s="8" t="str">
        <f>LEFT(raw_data!B110,10)</f>
        <v>2016-07-19</v>
      </c>
      <c r="I110" s="11">
        <f>YEARFRAC(H110, G110,3)</f>
        <v>0.50684931506849318</v>
      </c>
      <c r="J110" s="11">
        <f>raw_data!Y110</f>
        <v>-16.78838</v>
      </c>
      <c r="K110" s="11">
        <f>LN(J110/B110+1)/I110</f>
        <v>-0.1528537687466236</v>
      </c>
      <c r="L110" s="11">
        <f>raw_data!N110</f>
        <v>0.42331999999999997</v>
      </c>
      <c r="M110" s="11">
        <f>INDEX([1]!jget("optbinom", A110, B110, C110, optPremium,L110, I110, calcGreeks, exType, nsteps, discountCurve, divMap, borrowCurve, modelType, adjVol), 2)</f>
        <v>0.35734203151761434</v>
      </c>
      <c r="N110" s="11">
        <f>0.5*(raw_data!F110+raw_data!J110)</f>
        <v>0.38</v>
      </c>
      <c r="O110" s="28">
        <f t="shared" si="3"/>
        <v>200.90950300929987</v>
      </c>
      <c r="P110" s="18">
        <f>IF(LEFT(D110,1)="C", M110-O110,O110-M110)</f>
        <v>-200.55216097778225</v>
      </c>
      <c r="Q110" s="28">
        <f t="shared" si="4"/>
        <v>200.625</v>
      </c>
      <c r="R110" s="18">
        <f>IF(LEFT(D110,1)="C", N110-Q110,Q110-N110)</f>
        <v>-200.245</v>
      </c>
      <c r="S110" s="11">
        <f t="shared" si="5"/>
        <v>-183.76226938579273</v>
      </c>
      <c r="T110" s="19">
        <f>LN((P110/EXP(-0.005*I110)+C110)/(B110))/I110</f>
        <v>-0.14786807860557138</v>
      </c>
      <c r="U110" s="19">
        <f>LN((R110/EXP(-0.005*I110)+C110)/(B110))/I110</f>
        <v>-0.14496239350894638</v>
      </c>
      <c r="V110" s="19">
        <v>-0.1528537687466236</v>
      </c>
    </row>
    <row r="111" spans="1:22" x14ac:dyDescent="0.25">
      <c r="A111" s="11" t="str">
        <f>MID(raw_data!A111, 13, 1)</f>
        <v>P</v>
      </c>
      <c r="B111" s="11">
        <f>0.5*(raw_data!V111 + raw_data!W111)</f>
        <v>225.26499999999999</v>
      </c>
      <c r="C111" s="23">
        <f>RIGHT(raw_data!A111,6)/1000</f>
        <v>420</v>
      </c>
      <c r="D111" s="23" t="str">
        <f>A111&amp;C111&amp;" "&amp;LEFT(raw_data!A111,4)</f>
        <v>P420 TSLA</v>
      </c>
      <c r="E111" s="23" t="str">
        <f>IF(A111 = "C", "P", "C")&amp;C111&amp;" "&amp;LEFT(raw_data!A111,4)</f>
        <v>C420 TSLA</v>
      </c>
      <c r="F111" s="28">
        <f>B111*EXP(K111*I111)-raw_data!X111</f>
        <v>0</v>
      </c>
      <c r="G111" s="26" t="str">
        <f>20&amp;MID(raw_data!A111,7,2)&amp;"-"&amp;MID(raw_data!A111,9,2)&amp;"-"&amp;MID(raw_data!A111,11,2)</f>
        <v>2017-01-20</v>
      </c>
      <c r="H111" s="8" t="str">
        <f>LEFT(raw_data!B111,10)</f>
        <v>2016-07-19</v>
      </c>
      <c r="I111" s="11">
        <f>YEARFRAC(H111, G111,3)</f>
        <v>0.50684931506849318</v>
      </c>
      <c r="J111" s="11">
        <f>raw_data!Y111</f>
        <v>-16.86824</v>
      </c>
      <c r="K111" s="11">
        <f>LN(J111/B111+1)/I111</f>
        <v>-0.15356383425740194</v>
      </c>
      <c r="L111" s="11">
        <f>raw_data!N111</f>
        <v>0</v>
      </c>
      <c r="M111" s="11">
        <f>INDEX([1]!jget("optbinom", A111, B111, C111, optPremium,L111, I111, calcGreeks, exType, nsteps, discountCurve, divMap, borrowCurve, modelType, adjVol), 2)</f>
        <v>210.87509200525548</v>
      </c>
      <c r="N111" s="11">
        <f>0.5*(raw_data!F111+raw_data!J111)</f>
        <v>210.85</v>
      </c>
      <c r="O111" s="28">
        <f t="shared" si="3"/>
        <v>0.31003588420813333</v>
      </c>
      <c r="P111" s="18">
        <f>IF(LEFT(D111,1)="C", M111-O111,O111-M111)</f>
        <v>-210.56505612104735</v>
      </c>
      <c r="Q111" s="28">
        <f t="shared" si="4"/>
        <v>0.32999999999999996</v>
      </c>
      <c r="R111" s="18">
        <f>IF(LEFT(D111,1)="C", N111-Q111,Q111-N111)</f>
        <v>-210.51999999999998</v>
      </c>
      <c r="S111" s="11">
        <f t="shared" si="5"/>
        <v>-193.6719640049584</v>
      </c>
      <c r="T111" s="19">
        <f>LN((P111/EXP(-0.005*I111)+C111)/(B111))/I111</f>
        <v>-0.14879913291203298</v>
      </c>
      <c r="U111" s="19">
        <f>LN((R111/EXP(-0.005*I111)+C111)/(B111))/I111</f>
        <v>-0.14837256437608876</v>
      </c>
      <c r="V111" s="19">
        <v>-0.15356383425740194</v>
      </c>
    </row>
    <row r="112" spans="1:22" x14ac:dyDescent="0.25">
      <c r="A112" s="11" t="str">
        <f>MID(raw_data!A112, 13, 1)</f>
        <v>P</v>
      </c>
      <c r="B112" s="11">
        <f>0.5*(raw_data!V112 + raw_data!W112)</f>
        <v>225.26499999999999</v>
      </c>
      <c r="C112" s="23">
        <f>RIGHT(raw_data!A112,6)/1000</f>
        <v>430</v>
      </c>
      <c r="D112" s="23" t="str">
        <f>A112&amp;C112&amp;" "&amp;LEFT(raw_data!A112,4)</f>
        <v>P430 TSLA</v>
      </c>
      <c r="E112" s="23" t="str">
        <f>IF(A112 = "C", "P", "C")&amp;C112&amp;" "&amp;LEFT(raw_data!A112,4)</f>
        <v>C430 TSLA</v>
      </c>
      <c r="F112" s="28">
        <f>B112*EXP(K112*I112)-raw_data!X112</f>
        <v>0</v>
      </c>
      <c r="G112" s="26" t="str">
        <f>20&amp;MID(raw_data!A112,7,2)&amp;"-"&amp;MID(raw_data!A112,9,2)&amp;"-"&amp;MID(raw_data!A112,11,2)</f>
        <v>2017-01-20</v>
      </c>
      <c r="H112" s="8" t="str">
        <f>LEFT(raw_data!B112,10)</f>
        <v>2016-07-19</v>
      </c>
      <c r="I112" s="11">
        <f>YEARFRAC(H112, G112,3)</f>
        <v>0.50684931506849318</v>
      </c>
      <c r="J112" s="11">
        <f>raw_data!Y112</f>
        <v>-16.86824</v>
      </c>
      <c r="K112" s="11">
        <f>LN(J112/B112+1)/I112</f>
        <v>-0.15356383425740194</v>
      </c>
      <c r="L112" s="11">
        <f>raw_data!N112</f>
        <v>0</v>
      </c>
      <c r="M112" s="11">
        <f>INDEX([1]!jget("optbinom", A112, B112, C112, optPremium,L112, I112, calcGreeks, exType, nsteps, discountCurve, divMap, borrowCurve, modelType, adjVol), 2)</f>
        <v>220.84068100121107</v>
      </c>
      <c r="N112" s="11">
        <f>0.5*(raw_data!F112+raw_data!J112)</f>
        <v>220.824995</v>
      </c>
      <c r="O112" s="28">
        <f t="shared" si="3"/>
        <v>0.27231572611902943</v>
      </c>
      <c r="P112" s="18">
        <f>IF(LEFT(D112,1)="C", M112-O112,O112-M112)</f>
        <v>-220.56836527509205</v>
      </c>
      <c r="Q112" s="28">
        <f t="shared" si="4"/>
        <v>0.29000000000000004</v>
      </c>
      <c r="R112" s="18">
        <f>IF(LEFT(D112,1)="C", N112-Q112,Q112-N112)</f>
        <v>-220.53499500000001</v>
      </c>
      <c r="S112" s="11">
        <f t="shared" si="5"/>
        <v>-203.6466536241241</v>
      </c>
      <c r="T112" s="19">
        <f>LN((P112/EXP(-0.005*I112)+C112)/(B112))/I112</f>
        <v>-0.1490701360787742</v>
      </c>
      <c r="U112" s="19">
        <f>LN((R112/EXP(-0.005*I112)+C112)/(B112))/I112</f>
        <v>-0.1487541509598653</v>
      </c>
      <c r="V112" s="19">
        <v>-0.15356383425740194</v>
      </c>
    </row>
    <row r="113" spans="1:22" x14ac:dyDescent="0.25">
      <c r="A113" s="11" t="str">
        <f>MID(raw_data!A113, 13, 1)</f>
        <v>P</v>
      </c>
      <c r="B113" s="11">
        <f>0.5*(raw_data!V113 + raw_data!W113)</f>
        <v>225.26499999999999</v>
      </c>
      <c r="C113" s="23">
        <f>RIGHT(raw_data!A113,6)/1000</f>
        <v>440</v>
      </c>
      <c r="D113" s="23" t="str">
        <f>A113&amp;C113&amp;" "&amp;LEFT(raw_data!A113,4)</f>
        <v>P440 TSLA</v>
      </c>
      <c r="E113" s="23" t="str">
        <f>IF(A113 = "C", "P", "C")&amp;C113&amp;" "&amp;LEFT(raw_data!A113,4)</f>
        <v>C440 TSLA</v>
      </c>
      <c r="F113" s="28">
        <f>B113*EXP(K113*I113)-raw_data!X113</f>
        <v>0</v>
      </c>
      <c r="G113" s="26" t="str">
        <f>20&amp;MID(raw_data!A113,7,2)&amp;"-"&amp;MID(raw_data!A113,9,2)&amp;"-"&amp;MID(raw_data!A113,11,2)</f>
        <v>2017-01-20</v>
      </c>
      <c r="H113" s="8" t="str">
        <f>LEFT(raw_data!B113,10)</f>
        <v>2016-07-19</v>
      </c>
      <c r="I113" s="11">
        <f>YEARFRAC(H113, G113,3)</f>
        <v>0.50684931506849318</v>
      </c>
      <c r="J113" s="11">
        <f>raw_data!Y113</f>
        <v>-16.86824</v>
      </c>
      <c r="K113" s="11">
        <f>LN(J113/B113+1)/I113</f>
        <v>-0.15356383425740194</v>
      </c>
      <c r="L113" s="11">
        <f>raw_data!N113</f>
        <v>0</v>
      </c>
      <c r="M113" s="11">
        <f>INDEX([1]!jget("optbinom", A113, B113, C113, optPremium,L113, I113, calcGreeks, exType, nsteps, discountCurve, divMap, borrowCurve, modelType, adjVol), 2)</f>
        <v>230.80626999716679</v>
      </c>
      <c r="N113" s="11">
        <f>0.5*(raw_data!F113+raw_data!J113)</f>
        <v>230.67500000000001</v>
      </c>
      <c r="O113" s="28">
        <f t="shared" si="3"/>
        <v>0.24412056173510877</v>
      </c>
      <c r="P113" s="18">
        <f>IF(LEFT(D113,1)="C", M113-O113,O113-M113)</f>
        <v>-230.56214943543168</v>
      </c>
      <c r="Q113" s="28">
        <f t="shared" si="4"/>
        <v>0.26</v>
      </c>
      <c r="R113" s="18">
        <f>IF(LEFT(D113,1)="C", N113-Q113,Q113-N113)</f>
        <v>-230.41500000000002</v>
      </c>
      <c r="S113" s="11">
        <f t="shared" si="5"/>
        <v>-213.6213432432898</v>
      </c>
      <c r="T113" s="19">
        <f>LN((P113/EXP(-0.005*I113)+C113)/(B113))/I113</f>
        <v>-0.14925096619058847</v>
      </c>
      <c r="U113" s="19">
        <f>LN((R113/EXP(-0.005*I113)+C113)/(B113))/I113</f>
        <v>-0.14785785208379548</v>
      </c>
      <c r="V113" s="19">
        <v>-0.15356383425740194</v>
      </c>
    </row>
    <row r="114" spans="1:22" x14ac:dyDescent="0.25">
      <c r="A114" s="11" t="str">
        <f>MID(raw_data!A114, 13, 1)</f>
        <v>P</v>
      </c>
      <c r="B114" s="11">
        <f>0.5*(raw_data!V114 + raw_data!W114)</f>
        <v>225.26499999999999</v>
      </c>
      <c r="C114" s="23">
        <f>RIGHT(raw_data!A114,6)/1000</f>
        <v>450</v>
      </c>
      <c r="D114" s="23" t="str">
        <f>A114&amp;C114&amp;" "&amp;LEFT(raw_data!A114,4)</f>
        <v>P450 TSLA</v>
      </c>
      <c r="E114" s="23" t="str">
        <f>IF(A114 = "C", "P", "C")&amp;C114&amp;" "&amp;LEFT(raw_data!A114,4)</f>
        <v>C450 TSLA</v>
      </c>
      <c r="F114" s="28">
        <f>B114*EXP(K114*I114)-raw_data!X114</f>
        <v>0</v>
      </c>
      <c r="G114" s="26" t="str">
        <f>20&amp;MID(raw_data!A114,7,2)&amp;"-"&amp;MID(raw_data!A114,9,2)&amp;"-"&amp;MID(raw_data!A114,11,2)</f>
        <v>2017-01-20</v>
      </c>
      <c r="H114" s="8" t="str">
        <f>LEFT(raw_data!B114,10)</f>
        <v>2016-07-19</v>
      </c>
      <c r="I114" s="11">
        <f>YEARFRAC(H114, G114,3)</f>
        <v>0.50684931506849318</v>
      </c>
      <c r="J114" s="11">
        <f>raw_data!Y114</f>
        <v>-16.86824</v>
      </c>
      <c r="K114" s="11">
        <f>LN(J114/B114+1)/I114</f>
        <v>-0.15356383425740194</v>
      </c>
      <c r="L114" s="11">
        <f>raw_data!N114</f>
        <v>0</v>
      </c>
      <c r="M114" s="11">
        <f>INDEX([1]!jget("optbinom", A114, B114, C114, optPremium,L114, I114, calcGreeks, exType, nsteps, discountCurve, divMap, borrowCurve, modelType, adjVol), 2)</f>
        <v>240.77185899312238</v>
      </c>
      <c r="N114" s="11">
        <f>0.5*(raw_data!F114+raw_data!J114)</f>
        <v>240.65</v>
      </c>
      <c r="O114" s="28">
        <f t="shared" si="3"/>
        <v>0.2633716579435923</v>
      </c>
      <c r="P114" s="18">
        <f>IF(LEFT(D114,1)="C", M114-O114,O114-M114)</f>
        <v>-240.50848733517878</v>
      </c>
      <c r="Q114" s="28">
        <f t="shared" si="4"/>
        <v>0.28000000000000003</v>
      </c>
      <c r="R114" s="18">
        <f>IF(LEFT(D114,1)="C", N114-Q114,Q114-N114)</f>
        <v>-240.37</v>
      </c>
      <c r="S114" s="11">
        <f t="shared" si="5"/>
        <v>-223.59603286245544</v>
      </c>
      <c r="T114" s="19">
        <f>LN((P114/EXP(-0.005*I114)+C114)/(B114))/I114</f>
        <v>-0.14898247423528632</v>
      </c>
      <c r="U114" s="19">
        <f>LN((R114/EXP(-0.005*I114)+C114)/(B114))/I114</f>
        <v>-0.14767151831021239</v>
      </c>
      <c r="V114" s="19">
        <v>-0.15356383425740194</v>
      </c>
    </row>
    <row r="115" spans="1:22" x14ac:dyDescent="0.25">
      <c r="A115" s="11" t="str">
        <f>MID(raw_data!A115, 13, 1)</f>
        <v>P</v>
      </c>
      <c r="B115" s="11">
        <f>0.5*(raw_data!V115 + raw_data!W115)</f>
        <v>225.26499999999999</v>
      </c>
      <c r="C115" s="23">
        <f>RIGHT(raw_data!A115,6)/1000</f>
        <v>460</v>
      </c>
      <c r="D115" s="23" t="str">
        <f>A115&amp;C115&amp;" "&amp;LEFT(raw_data!A115,4)</f>
        <v>P460 TSLA</v>
      </c>
      <c r="E115" s="23" t="str">
        <f>IF(A115 = "C", "P", "C")&amp;C115&amp;" "&amp;LEFT(raw_data!A115,4)</f>
        <v>C460 TSLA</v>
      </c>
      <c r="F115" s="28">
        <f>B115*EXP(K115*I115)-raw_data!X115</f>
        <v>0</v>
      </c>
      <c r="G115" s="26" t="str">
        <f>20&amp;MID(raw_data!A115,7,2)&amp;"-"&amp;MID(raw_data!A115,9,2)&amp;"-"&amp;MID(raw_data!A115,11,2)</f>
        <v>2017-01-20</v>
      </c>
      <c r="H115" s="8" t="str">
        <f>LEFT(raw_data!B115,10)</f>
        <v>2016-07-19</v>
      </c>
      <c r="I115" s="11">
        <f>YEARFRAC(H115, G115,3)</f>
        <v>0.50684931506849318</v>
      </c>
      <c r="J115" s="11">
        <f>raw_data!Y115</f>
        <v>-16.86824</v>
      </c>
      <c r="K115" s="11">
        <f>LN(J115/B115+1)/I115</f>
        <v>-0.15356383425740194</v>
      </c>
      <c r="L115" s="11">
        <f>raw_data!N115</f>
        <v>0</v>
      </c>
      <c r="M115" s="11">
        <f>INDEX([1]!jget("optbinom", A115, B115, C115, optPremium,L115, I115, calcGreeks, exType, nsteps, discountCurve, divMap, borrowCurve, modelType, adjVol), 2)</f>
        <v>250.73744798907816</v>
      </c>
      <c r="N115" s="11">
        <f>0.5*(raw_data!F115+raw_data!J115)</f>
        <v>250.625</v>
      </c>
      <c r="O115" s="28">
        <f t="shared" si="3"/>
        <v>0.28837754562455303</v>
      </c>
      <c r="P115" s="18">
        <f>IF(LEFT(D115,1)="C", M115-O115,O115-M115)</f>
        <v>-250.44907044345362</v>
      </c>
      <c r="Q115" s="28">
        <f t="shared" si="4"/>
        <v>0.30499999999999999</v>
      </c>
      <c r="R115" s="18">
        <f>IF(LEFT(D115,1)="C", N115-Q115,Q115-N115)</f>
        <v>-250.32</v>
      </c>
      <c r="S115" s="11">
        <f t="shared" si="5"/>
        <v>-233.57072248162115</v>
      </c>
      <c r="T115" s="19">
        <f>LN((P115/EXP(-0.005*I115)+C115)/(B115))/I115</f>
        <v>-0.14865953257425066</v>
      </c>
      <c r="U115" s="19">
        <f>LN((R115/EXP(-0.005*I115)+C115)/(B115))/I115</f>
        <v>-0.14743789163266091</v>
      </c>
      <c r="V115" s="19">
        <v>-0.15356383425740194</v>
      </c>
    </row>
    <row r="116" spans="1:22" x14ac:dyDescent="0.25">
      <c r="A116" s="11" t="str">
        <f>MID(raw_data!A116, 13, 1)</f>
        <v>P</v>
      </c>
      <c r="B116" s="11">
        <f>0.5*(raw_data!V116 + raw_data!W116)</f>
        <v>225.26499999999999</v>
      </c>
      <c r="C116" s="23">
        <f>RIGHT(raw_data!A116,6)/1000</f>
        <v>470</v>
      </c>
      <c r="D116" s="23" t="str">
        <f>A116&amp;C116&amp;" "&amp;LEFT(raw_data!A116,4)</f>
        <v>P470 TSLA</v>
      </c>
      <c r="E116" s="23" t="str">
        <f>IF(A116 = "C", "P", "C")&amp;C116&amp;" "&amp;LEFT(raw_data!A116,4)</f>
        <v>C470 TSLA</v>
      </c>
      <c r="F116" s="28">
        <f>B116*EXP(K116*I116)-raw_data!X116</f>
        <v>0</v>
      </c>
      <c r="G116" s="26" t="str">
        <f>20&amp;MID(raw_data!A116,7,2)&amp;"-"&amp;MID(raw_data!A116,9,2)&amp;"-"&amp;MID(raw_data!A116,11,2)</f>
        <v>2017-01-20</v>
      </c>
      <c r="H116" s="8" t="str">
        <f>LEFT(raw_data!B116,10)</f>
        <v>2016-07-19</v>
      </c>
      <c r="I116" s="11">
        <f>YEARFRAC(H116, G116,3)</f>
        <v>0.50684931506849318</v>
      </c>
      <c r="J116" s="11">
        <f>raw_data!Y116</f>
        <v>-16.86824</v>
      </c>
      <c r="K116" s="11">
        <f>LN(J116/B116+1)/I116</f>
        <v>-0.15356383425740194</v>
      </c>
      <c r="L116" s="11">
        <f>raw_data!N116</f>
        <v>0</v>
      </c>
      <c r="M116" s="11">
        <f>INDEX([1]!jget("optbinom", A116, B116, C116, optPremium,L116, I116, calcGreeks, exType, nsteps, discountCurve, divMap, borrowCurve, modelType, adjVol), 2)</f>
        <v>260.70303698503369</v>
      </c>
      <c r="N116" s="11">
        <f>0.5*(raw_data!F116+raw_data!J116)</f>
        <v>260.47501</v>
      </c>
      <c r="O116" s="28">
        <f t="shared" si="3"/>
        <v>0.21120084748562726</v>
      </c>
      <c r="P116" s="18">
        <f>IF(LEFT(D116,1)="C", M116-O116,O116-M116)</f>
        <v>-260.49183613754809</v>
      </c>
      <c r="Q116" s="28">
        <f t="shared" si="4"/>
        <v>0.22500000000000001</v>
      </c>
      <c r="R116" s="18">
        <f>IF(LEFT(D116,1)="C", N116-Q116,Q116-N116)</f>
        <v>-260.25000999999997</v>
      </c>
      <c r="S116" s="11">
        <f t="shared" si="5"/>
        <v>-243.54541210078679</v>
      </c>
      <c r="T116" s="19">
        <f>LN((P116/EXP(-0.005*I116)+C116)/(B116))/I116</f>
        <v>-0.14930417174894808</v>
      </c>
      <c r="U116" s="19">
        <f>LN((R116/EXP(-0.005*I116)+C116)/(B116))/I116</f>
        <v>-0.14701517896128899</v>
      </c>
      <c r="V116" s="19">
        <v>-0.15356383425740194</v>
      </c>
    </row>
    <row r="117" spans="1:22" x14ac:dyDescent="0.25">
      <c r="A117" s="11" t="str">
        <f>MID(raw_data!A117, 13, 1)</f>
        <v>P</v>
      </c>
      <c r="B117" s="11">
        <f>0.5*(raw_data!V117 + raw_data!W117)</f>
        <v>225.26499999999999</v>
      </c>
      <c r="C117" s="23">
        <f>RIGHT(raw_data!A117,6)/1000</f>
        <v>480</v>
      </c>
      <c r="D117" s="23" t="str">
        <f>A117&amp;C117&amp;" "&amp;LEFT(raw_data!A117,4)</f>
        <v>P480 TSLA</v>
      </c>
      <c r="E117" s="23" t="str">
        <f>IF(A117 = "C", "P", "C")&amp;C117&amp;" "&amp;LEFT(raw_data!A117,4)</f>
        <v>C480 TSLA</v>
      </c>
      <c r="F117" s="28">
        <f>B117*EXP(K117*I117)-raw_data!X117</f>
        <v>0</v>
      </c>
      <c r="G117" s="26" t="str">
        <f>20&amp;MID(raw_data!A117,7,2)&amp;"-"&amp;MID(raw_data!A117,9,2)&amp;"-"&amp;MID(raw_data!A117,11,2)</f>
        <v>2017-01-20</v>
      </c>
      <c r="H117" s="8" t="str">
        <f>LEFT(raw_data!B117,10)</f>
        <v>2016-07-19</v>
      </c>
      <c r="I117" s="11">
        <f>YEARFRAC(H117, G117,3)</f>
        <v>0.50684931506849318</v>
      </c>
      <c r="J117" s="11">
        <f>raw_data!Y117</f>
        <v>-16.86824</v>
      </c>
      <c r="K117" s="11">
        <f>LN(J117/B117+1)/I117</f>
        <v>-0.15356383425740194</v>
      </c>
      <c r="L117" s="11">
        <f>raw_data!N117</f>
        <v>0</v>
      </c>
      <c r="M117" s="11">
        <f>INDEX([1]!jget("optbinom", A117, B117, C117, optPremium,L117, I117, calcGreeks, exType, nsteps, discountCurve, divMap, borrowCurve, modelType, adjVol), 2)</f>
        <v>270.66862598098925</v>
      </c>
      <c r="N117" s="11">
        <f>0.5*(raw_data!F117+raw_data!J117)</f>
        <v>270.45</v>
      </c>
      <c r="O117" s="28">
        <f t="shared" si="3"/>
        <v>0.22564944973395037</v>
      </c>
      <c r="P117" s="18">
        <f>IF(LEFT(D117,1)="C", M117-O117,O117-M117)</f>
        <v>-270.44297653125528</v>
      </c>
      <c r="Q117" s="28">
        <f t="shared" si="4"/>
        <v>0.24</v>
      </c>
      <c r="R117" s="18">
        <f>IF(LEFT(D117,1)="C", N117-Q117,Q117-N117)</f>
        <v>-270.20999999999998</v>
      </c>
      <c r="S117" s="11">
        <f t="shared" si="5"/>
        <v>-253.52010171995249</v>
      </c>
      <c r="T117" s="19">
        <f>LN((P117/EXP(-0.005*I117)+C117)/(B117))/I117</f>
        <v>-0.14908115102592318</v>
      </c>
      <c r="U117" s="19">
        <f>LN((R117/EXP(-0.005*I117)+C117)/(B117))/I117</f>
        <v>-0.14687612605846376</v>
      </c>
      <c r="V117" s="19">
        <v>-0.15356383425740194</v>
      </c>
    </row>
    <row r="118" spans="1:22" x14ac:dyDescent="0.25">
      <c r="A118" s="11" t="str">
        <f>MID(raw_data!A118, 13, 1)</f>
        <v>P</v>
      </c>
      <c r="B118" s="11">
        <f>0.5*(raw_data!V118 + raw_data!W118)</f>
        <v>225.26499999999999</v>
      </c>
      <c r="C118" s="23">
        <f>RIGHT(raw_data!A118,6)/1000</f>
        <v>490</v>
      </c>
      <c r="D118" s="23" t="str">
        <f>A118&amp;C118&amp;" "&amp;LEFT(raw_data!A118,4)</f>
        <v>P490 TSLA</v>
      </c>
      <c r="E118" s="23" t="str">
        <f>IF(A118 = "C", "P", "C")&amp;C118&amp;" "&amp;LEFT(raw_data!A118,4)</f>
        <v>C490 TSLA</v>
      </c>
      <c r="F118" s="28">
        <f>B118*EXP(K118*I118)-raw_data!X118</f>
        <v>0</v>
      </c>
      <c r="G118" s="26" t="str">
        <f>20&amp;MID(raw_data!A118,7,2)&amp;"-"&amp;MID(raw_data!A118,9,2)&amp;"-"&amp;MID(raw_data!A118,11,2)</f>
        <v>2017-01-20</v>
      </c>
      <c r="H118" s="8" t="str">
        <f>LEFT(raw_data!B118,10)</f>
        <v>2016-07-19</v>
      </c>
      <c r="I118" s="11">
        <f>YEARFRAC(H118, G118,3)</f>
        <v>0.50684931506849318</v>
      </c>
      <c r="J118" s="11">
        <f>raw_data!Y118</f>
        <v>-16.86824</v>
      </c>
      <c r="K118" s="11">
        <f>LN(J118/B118+1)/I118</f>
        <v>-0.15356383425740194</v>
      </c>
      <c r="L118" s="11">
        <f>raw_data!N118</f>
        <v>0</v>
      </c>
      <c r="M118" s="11">
        <f>INDEX([1]!jget("optbinom", A118, B118, C118, optPremium,L118, I118, calcGreeks, exType, nsteps, discountCurve, divMap, borrowCurve, modelType, adjVol), 2)</f>
        <v>280.6342149769448</v>
      </c>
      <c r="N118" s="11">
        <f>0.5*(raw_data!F118+raw_data!J118)</f>
        <v>280.324995</v>
      </c>
      <c r="O118" s="28">
        <f t="shared" si="3"/>
        <v>0.14002141915819255</v>
      </c>
      <c r="P118" s="18">
        <f>IF(LEFT(D118,1)="C", M118-O118,O118-M118)</f>
        <v>-280.49419355778662</v>
      </c>
      <c r="Q118" s="28">
        <f t="shared" si="4"/>
        <v>0.15000000000000002</v>
      </c>
      <c r="R118" s="18">
        <f>IF(LEFT(D118,1)="C", N118-Q118,Q118-N118)</f>
        <v>-280.17499500000002</v>
      </c>
      <c r="S118" s="11">
        <f t="shared" si="5"/>
        <v>-263.49479133911814</v>
      </c>
      <c r="T118" s="19">
        <f>LN((P118/EXP(-0.005*I118)+C118)/(B118))/I118</f>
        <v>-0.14980598880399387</v>
      </c>
      <c r="U118" s="19">
        <f>LN((R118/EXP(-0.005*I118)+C118)/(B118))/I118</f>
        <v>-0.14678442394764457</v>
      </c>
      <c r="V118" s="19">
        <v>-0.15356383425740194</v>
      </c>
    </row>
    <row r="119" spans="1:22" x14ac:dyDescent="0.25">
      <c r="A119" s="11" t="str">
        <f>MID(raw_data!A119, 13, 1)</f>
        <v>P</v>
      </c>
      <c r="B119" s="11">
        <f>0.5*(raw_data!V119 + raw_data!W119)</f>
        <v>225.26499999999999</v>
      </c>
      <c r="C119" s="23">
        <f>RIGHT(raw_data!A119,6)/1000</f>
        <v>390</v>
      </c>
      <c r="D119" s="23" t="str">
        <f>A119&amp;C119&amp;" "&amp;LEFT(raw_data!A119,4)</f>
        <v>P390 TSLA</v>
      </c>
      <c r="E119" s="23" t="str">
        <f>IF(A119 = "C", "P", "C")&amp;C119&amp;" "&amp;LEFT(raw_data!A119,4)</f>
        <v>C390 TSLA</v>
      </c>
      <c r="F119" s="28">
        <f>B119*EXP(K119*I119)-raw_data!X119</f>
        <v>0</v>
      </c>
      <c r="G119" s="26" t="str">
        <f>20&amp;MID(raw_data!A119,7,2)&amp;"-"&amp;MID(raw_data!A119,9,2)&amp;"-"&amp;MID(raw_data!A119,11,2)</f>
        <v>2017-01-20</v>
      </c>
      <c r="H119" s="8" t="str">
        <f>LEFT(raw_data!B119,10)</f>
        <v>2016-07-19</v>
      </c>
      <c r="I119" s="11">
        <f>YEARFRAC(H119, G119,3)</f>
        <v>0.50684931506849318</v>
      </c>
      <c r="J119" s="11">
        <f>raw_data!Y119</f>
        <v>-16.86824</v>
      </c>
      <c r="K119" s="11">
        <f>LN(J119/B119+1)/I119</f>
        <v>-0.15356383425740194</v>
      </c>
      <c r="L119" s="11">
        <f>raw_data!N119</f>
        <v>0.37270999999999999</v>
      </c>
      <c r="M119" s="11">
        <f>INDEX([1]!jget("optbinom", A119, B119, C119, optPremium,L119, I119, calcGreeks, exType, nsteps, discountCurve, divMap, borrowCurve, modelType, adjVol), 2)</f>
        <v>181.19553646593201</v>
      </c>
      <c r="N119" s="11">
        <f>0.5*(raw_data!F119+raw_data!J119)</f>
        <v>181.199995</v>
      </c>
      <c r="O119" s="28">
        <f t="shared" si="3"/>
        <v>0.43729134727090063</v>
      </c>
      <c r="P119" s="18">
        <f>IF(LEFT(D119,1)="C", M119-O119,O119-M119)</f>
        <v>-180.75824511866111</v>
      </c>
      <c r="Q119" s="28">
        <f t="shared" si="4"/>
        <v>0.46500000000000002</v>
      </c>
      <c r="R119" s="18">
        <f>IF(LEFT(D119,1)="C", N119-Q119,Q119-N119)</f>
        <v>-180.734995</v>
      </c>
      <c r="S119" s="11">
        <f t="shared" si="5"/>
        <v>-163.74789514746141</v>
      </c>
      <c r="T119" s="19">
        <f>LN((P119/EXP(-0.005*I119)+C119)/(B119))/I119</f>
        <v>-0.14990970342520349</v>
      </c>
      <c r="U119" s="19">
        <f>LN((R119/EXP(-0.005*I119)+C119)/(B119))/I119</f>
        <v>-0.14968944762159347</v>
      </c>
      <c r="V119" s="19">
        <v>-0.15356383425740194</v>
      </c>
    </row>
    <row r="120" spans="1:22" x14ac:dyDescent="0.25">
      <c r="A120" s="11" t="str">
        <f>MID(raw_data!A120, 13, 1)</f>
        <v>P</v>
      </c>
      <c r="B120" s="11">
        <f>0.5*(raw_data!V120 + raw_data!W120)</f>
        <v>225.26499999999999</v>
      </c>
      <c r="C120" s="23">
        <f>RIGHT(raw_data!A120,6)/1000</f>
        <v>400</v>
      </c>
      <c r="D120" s="23" t="str">
        <f>A120&amp;C120&amp;" "&amp;LEFT(raw_data!A120,4)</f>
        <v>P400 TSLA</v>
      </c>
      <c r="E120" s="23" t="str">
        <f>IF(A120 = "C", "P", "C")&amp;C120&amp;" "&amp;LEFT(raw_data!A120,4)</f>
        <v>C400 TSLA</v>
      </c>
      <c r="F120" s="28">
        <f>B120*EXP(K120*I120)-raw_data!X120</f>
        <v>0</v>
      </c>
      <c r="G120" s="26" t="str">
        <f>20&amp;MID(raw_data!A120,7,2)&amp;"-"&amp;MID(raw_data!A120,9,2)&amp;"-"&amp;MID(raw_data!A120,11,2)</f>
        <v>2017-01-20</v>
      </c>
      <c r="H120" s="8" t="str">
        <f>LEFT(raw_data!B120,10)</f>
        <v>2016-07-19</v>
      </c>
      <c r="I120" s="11">
        <f>YEARFRAC(H120, G120,3)</f>
        <v>0.50684931506849318</v>
      </c>
      <c r="J120" s="11">
        <f>raw_data!Y120</f>
        <v>-16.86824</v>
      </c>
      <c r="K120" s="11">
        <f>LN(J120/B120+1)/I120</f>
        <v>-0.15356383425740194</v>
      </c>
      <c r="L120" s="11">
        <f>raw_data!N120</f>
        <v>0.35419</v>
      </c>
      <c r="M120" s="11">
        <f>INDEX([1]!jget("optbinom", A120, B120, C120, optPremium,L120, I120, calcGreeks, exType, nsteps, discountCurve, divMap, borrowCurve, modelType, adjVol), 2)</f>
        <v>191.0467210439931</v>
      </c>
      <c r="N120" s="11">
        <f>0.5*(raw_data!F120+raw_data!J120)</f>
        <v>191.049995</v>
      </c>
      <c r="O120" s="28">
        <f t="shared" si="3"/>
        <v>0.41420860415559557</v>
      </c>
      <c r="P120" s="18">
        <f>IF(LEFT(D120,1)="C", M120-O120,O120-M120)</f>
        <v>-190.63251243983751</v>
      </c>
      <c r="Q120" s="28">
        <f t="shared" si="4"/>
        <v>0.43999999999999995</v>
      </c>
      <c r="R120" s="18">
        <f>IF(LEFT(D120,1)="C", N120-Q120,Q120-N120)</f>
        <v>-190.609995</v>
      </c>
      <c r="S120" s="11">
        <f t="shared" si="5"/>
        <v>-173.72258476662705</v>
      </c>
      <c r="T120" s="19">
        <f>LN((P120/EXP(-0.005*I120)+C120)/(B120))/I120</f>
        <v>-0.14895854711260592</v>
      </c>
      <c r="U120" s="19">
        <f>LN((R120/EXP(-0.005*I120)+C120)/(B120))/I120</f>
        <v>-0.14874533464185807</v>
      </c>
      <c r="V120" s="19">
        <v>-0.15356383425740194</v>
      </c>
    </row>
    <row r="121" spans="1:22" x14ac:dyDescent="0.25">
      <c r="A121" s="11" t="str">
        <f>MID(raw_data!A121, 13, 1)</f>
        <v>P</v>
      </c>
      <c r="B121" s="11">
        <f>0.5*(raw_data!V121 + raw_data!W121)</f>
        <v>225.26499999999999</v>
      </c>
      <c r="C121" s="23">
        <f>RIGHT(raw_data!A121,6)/1000</f>
        <v>410</v>
      </c>
      <c r="D121" s="23" t="str">
        <f>A121&amp;C121&amp;" "&amp;LEFT(raw_data!A121,4)</f>
        <v>P410 TSLA</v>
      </c>
      <c r="E121" s="23" t="str">
        <f>IF(A121 = "C", "P", "C")&amp;C121&amp;" "&amp;LEFT(raw_data!A121,4)</f>
        <v>C410 TSLA</v>
      </c>
      <c r="F121" s="28">
        <f>B121*EXP(K121*I121)-raw_data!X121</f>
        <v>0</v>
      </c>
      <c r="G121" s="26" t="str">
        <f>20&amp;MID(raw_data!A121,7,2)&amp;"-"&amp;MID(raw_data!A121,9,2)&amp;"-"&amp;MID(raw_data!A121,11,2)</f>
        <v>2017-01-20</v>
      </c>
      <c r="H121" s="8" t="str">
        <f>LEFT(raw_data!B121,10)</f>
        <v>2016-07-19</v>
      </c>
      <c r="I121" s="11">
        <f>YEARFRAC(H121, G121,3)</f>
        <v>0.50684931506849318</v>
      </c>
      <c r="J121" s="11">
        <f>raw_data!Y121</f>
        <v>-16.86824</v>
      </c>
      <c r="K121" s="11">
        <f>LN(J121/B121+1)/I121</f>
        <v>-0.15356383425740194</v>
      </c>
      <c r="L121" s="11">
        <f>raw_data!N121</f>
        <v>0</v>
      </c>
      <c r="M121" s="11">
        <f>INDEX([1]!jget("optbinom", A121, B121, C121, optPremium,L121, I121, calcGreeks, exType, nsteps, discountCurve, divMap, borrowCurve, modelType, adjVol), 2)</f>
        <v>200.90950300929987</v>
      </c>
      <c r="N121" s="11">
        <f>0.5*(raw_data!F121+raw_data!J121)</f>
        <v>200.625</v>
      </c>
      <c r="O121" s="28">
        <f t="shared" si="3"/>
        <v>0.35734203151761434</v>
      </c>
      <c r="P121" s="18">
        <f>IF(LEFT(D121,1)="C", M121-O121,O121-M121)</f>
        <v>-200.55216097778225</v>
      </c>
      <c r="Q121" s="28">
        <f t="shared" si="4"/>
        <v>0.38</v>
      </c>
      <c r="R121" s="18">
        <f>IF(LEFT(D121,1)="C", N121-Q121,Q121-N121)</f>
        <v>-200.245</v>
      </c>
      <c r="S121" s="11">
        <f t="shared" si="5"/>
        <v>-183.69727438579275</v>
      </c>
      <c r="T121" s="19">
        <f>LN((P121/EXP(-0.005*I121)+C121)/(B121))/I121</f>
        <v>-0.14843741641359123</v>
      </c>
      <c r="U121" s="19">
        <f>LN((R121/EXP(-0.005*I121)+C121)/(B121))/I121</f>
        <v>-0.1455317313169664</v>
      </c>
      <c r="V121" s="19">
        <v>-0.15356383425740194</v>
      </c>
    </row>
    <row r="122" spans="1:22" x14ac:dyDescent="0.25">
      <c r="A122" s="11" t="str">
        <f>MID(raw_data!A122, 13, 1)</f>
        <v>C</v>
      </c>
      <c r="B122" s="11">
        <f>0.5*(raw_data!V122 + raw_data!W122)</f>
        <v>225.26499999999999</v>
      </c>
      <c r="C122" s="23">
        <f>RIGHT(raw_data!A122,6)/1000</f>
        <v>40</v>
      </c>
      <c r="D122" s="23" t="str">
        <f>A122&amp;C122&amp;" "&amp;LEFT(raw_data!A122,4)</f>
        <v>C40 TSLA</v>
      </c>
      <c r="E122" s="23" t="str">
        <f>IF(A122 = "C", "P", "C")&amp;C122&amp;" "&amp;LEFT(raw_data!A122,4)</f>
        <v>P40 TSLA</v>
      </c>
      <c r="F122" s="28">
        <f>B122*EXP(K122*I122)-raw_data!X122</f>
        <v>0</v>
      </c>
      <c r="G122" s="26" t="str">
        <f>20&amp;MID(raw_data!A122,7,2)&amp;"-"&amp;MID(raw_data!A122,9,2)&amp;"-"&amp;MID(raw_data!A122,11,2)</f>
        <v>2017-01-20</v>
      </c>
      <c r="H122" s="8" t="str">
        <f>LEFT(raw_data!B122,10)</f>
        <v>2016-07-19</v>
      </c>
      <c r="I122" s="11">
        <f>YEARFRAC(H122, G122,3)</f>
        <v>0.50684931506849318</v>
      </c>
      <c r="J122" s="11">
        <f>raw_data!Y122</f>
        <v>-16.86824</v>
      </c>
      <c r="K122" s="11">
        <f>LN(J122/B122+1)/I122</f>
        <v>-0.15356383425740194</v>
      </c>
      <c r="L122" s="11">
        <f>raw_data!N122</f>
        <v>1.82921</v>
      </c>
      <c r="M122" s="11">
        <f>INDEX([1]!jget("optbinom", A122, B122, C122, optPremium,L122, I122, calcGreeks, exType, nsteps, discountCurve, divMap, borrowCurve, modelType, adjVol), 2)</f>
        <v>172.79565510127438</v>
      </c>
      <c r="N122" s="11">
        <f>0.5*(raw_data!F122+raw_data!J122)</f>
        <v>185.375</v>
      </c>
      <c r="O122" s="28">
        <f t="shared" si="3"/>
        <v>0.22546726194448297</v>
      </c>
      <c r="P122" s="18">
        <f>IF(LEFT(D122,1)="C", M122-O122,O122-M122)</f>
        <v>172.57018783932989</v>
      </c>
      <c r="Q122" s="28">
        <f t="shared" si="4"/>
        <v>0.23</v>
      </c>
      <c r="R122" s="18">
        <f>IF(LEFT(D122,1)="C", N122-Q122,Q122-N122)</f>
        <v>185.14500000000001</v>
      </c>
      <c r="S122" s="11">
        <f t="shared" si="5"/>
        <v>185.36624152333729</v>
      </c>
      <c r="T122" s="19">
        <f>LN((P122/EXP(-0.005*I122)+C122)/(B122))/I122</f>
        <v>-0.11038270350825294</v>
      </c>
      <c r="U122" s="19">
        <f>LN((R122/EXP(-0.005*I122)+C122)/(B122))/I122</f>
        <v>3.0613142740440525E-3</v>
      </c>
      <c r="V122" s="19">
        <v>-0.15356383425740194</v>
      </c>
    </row>
    <row r="123" spans="1:22" x14ac:dyDescent="0.25">
      <c r="A123" s="11" t="str">
        <f>MID(raw_data!A123, 13, 1)</f>
        <v>C</v>
      </c>
      <c r="B123" s="11">
        <f>0.5*(raw_data!V123 + raw_data!W123)</f>
        <v>225.26499999999999</v>
      </c>
      <c r="C123" s="23">
        <f>RIGHT(raw_data!A123,6)/1000</f>
        <v>45</v>
      </c>
      <c r="D123" s="23" t="str">
        <f>A123&amp;C123&amp;" "&amp;LEFT(raw_data!A123,4)</f>
        <v>C45 TSLA</v>
      </c>
      <c r="E123" s="23" t="str">
        <f>IF(A123 = "C", "P", "C")&amp;C123&amp;" "&amp;LEFT(raw_data!A123,4)</f>
        <v>P45 TSLA</v>
      </c>
      <c r="F123" s="28">
        <f>B123*EXP(K123*I123)-raw_data!X123</f>
        <v>0</v>
      </c>
      <c r="G123" s="26" t="str">
        <f>20&amp;MID(raw_data!A123,7,2)&amp;"-"&amp;MID(raw_data!A123,9,2)&amp;"-"&amp;MID(raw_data!A123,11,2)</f>
        <v>2017-01-20</v>
      </c>
      <c r="H123" s="8" t="str">
        <f>LEFT(raw_data!B123,10)</f>
        <v>2016-07-19</v>
      </c>
      <c r="I123" s="11">
        <f>YEARFRAC(H123, G123,3)</f>
        <v>0.50684931506849318</v>
      </c>
      <c r="J123" s="11">
        <f>raw_data!Y123</f>
        <v>-16.86824</v>
      </c>
      <c r="K123" s="11">
        <f>LN(J123/B123+1)/I123</f>
        <v>-0.15356383425740194</v>
      </c>
      <c r="L123" s="11">
        <f>raw_data!N123</f>
        <v>1.788</v>
      </c>
      <c r="M123" s="11">
        <f>INDEX([1]!jget("optbinom", A123, B123, C123, optPremium,L123, I123, calcGreeks, exType, nsteps, discountCurve, divMap, borrowCurve, modelType, adjVol), 2)</f>
        <v>168.7796613783901</v>
      </c>
      <c r="N123" s="11">
        <f>0.5*(raw_data!F123+raw_data!J123)</f>
        <v>180.625</v>
      </c>
      <c r="O123" s="28">
        <f t="shared" si="3"/>
        <v>0.29011758734804061</v>
      </c>
      <c r="P123" s="18">
        <f>IF(LEFT(D123,1)="C", M123-O123,O123-M123)</f>
        <v>168.48954379104205</v>
      </c>
      <c r="Q123" s="28">
        <f t="shared" si="4"/>
        <v>0.29499999999999998</v>
      </c>
      <c r="R123" s="18">
        <f>IF(LEFT(D123,1)="C", N123-Q123,Q123-N123)</f>
        <v>180.33</v>
      </c>
      <c r="S123" s="11">
        <f t="shared" si="5"/>
        <v>180.37889671375444</v>
      </c>
      <c r="T123" s="19">
        <f>LN((P123/EXP(-0.005*I123)+C123)/(B123))/I123</f>
        <v>-0.10198105263541898</v>
      </c>
      <c r="U123" s="19">
        <f>LN((R123/EXP(-0.005*I123)+C123)/(B123))/I123</f>
        <v>4.5716939317551868E-3</v>
      </c>
      <c r="V123" s="19">
        <v>-0.15356383425740194</v>
      </c>
    </row>
    <row r="124" spans="1:22" x14ac:dyDescent="0.25">
      <c r="A124" s="11" t="str">
        <f>MID(raw_data!A124, 13, 1)</f>
        <v>C</v>
      </c>
      <c r="B124" s="11">
        <f>0.5*(raw_data!V124 + raw_data!W124)</f>
        <v>225.26499999999999</v>
      </c>
      <c r="C124" s="23">
        <f>RIGHT(raw_data!A124,6)/1000</f>
        <v>25</v>
      </c>
      <c r="D124" s="23" t="str">
        <f>A124&amp;C124&amp;" "&amp;LEFT(raw_data!A124,4)</f>
        <v>C25 TSLA</v>
      </c>
      <c r="E124" s="23" t="str">
        <f>IF(A124 = "C", "P", "C")&amp;C124&amp;" "&amp;LEFT(raw_data!A124,4)</f>
        <v>P25 TSLA</v>
      </c>
      <c r="F124" s="28">
        <f>B124*EXP(K124*I124)-raw_data!X124</f>
        <v>0</v>
      </c>
      <c r="G124" s="26" t="str">
        <f>20&amp;MID(raw_data!A124,7,2)&amp;"-"&amp;MID(raw_data!A124,9,2)&amp;"-"&amp;MID(raw_data!A124,11,2)</f>
        <v>2017-01-20</v>
      </c>
      <c r="H124" s="8" t="str">
        <f>LEFT(raw_data!B124,10)</f>
        <v>2016-07-19</v>
      </c>
      <c r="I124" s="11">
        <f>YEARFRAC(H124, G124,3)</f>
        <v>0.50684931506849318</v>
      </c>
      <c r="J124" s="11">
        <f>raw_data!Y124</f>
        <v>-16.86824</v>
      </c>
      <c r="K124" s="11">
        <f>LN(J124/B124+1)/I124</f>
        <v>-0.15356383425740194</v>
      </c>
      <c r="L124" s="11">
        <f>raw_data!N124</f>
        <v>2.3336199999999998</v>
      </c>
      <c r="M124" s="11">
        <f>INDEX([1]!jget("optbinom", A124, B124, C124, optPremium,L124, I124, calcGreeks, exType, nsteps, discountCurve, divMap, borrowCurve, modelType, adjVol), 2)</f>
        <v>187.26319920949459</v>
      </c>
      <c r="N124" s="11">
        <f>0.5*(raw_data!F124+raw_data!J124)</f>
        <v>200.375</v>
      </c>
      <c r="O124" s="28">
        <f t="shared" si="3"/>
        <v>7.2440447158141352E-2</v>
      </c>
      <c r="P124" s="18">
        <f>IF(LEFT(D124,1)="C", M124-O124,O124-M124)</f>
        <v>187.19075876233646</v>
      </c>
      <c r="Q124" s="28">
        <f t="shared" si="4"/>
        <v>7.4999999999999997E-2</v>
      </c>
      <c r="R124" s="18">
        <f>IF(LEFT(D124,1)="C", N124-Q124,Q124-N124)</f>
        <v>200.3</v>
      </c>
      <c r="S124" s="11">
        <f t="shared" si="5"/>
        <v>200.32827595208579</v>
      </c>
      <c r="T124" s="19">
        <f>LN((P124/EXP(-0.005*I124)+C124)/(B124))/I124</f>
        <v>-0.11355606233611615</v>
      </c>
      <c r="U124" s="19">
        <f>LN((R124/EXP(-0.005*I124)+C124)/(B124))/I124</f>
        <v>4.7523308509353551E-3</v>
      </c>
      <c r="V124" s="19">
        <v>-0.15356383425740194</v>
      </c>
    </row>
    <row r="125" spans="1:22" x14ac:dyDescent="0.25">
      <c r="A125" s="11" t="str">
        <f>MID(raw_data!A125, 13, 1)</f>
        <v>C</v>
      </c>
      <c r="B125" s="11">
        <f>0.5*(raw_data!V125 + raw_data!W125)</f>
        <v>225.26499999999999</v>
      </c>
      <c r="C125" s="23">
        <f>RIGHT(raw_data!A125,6)/1000</f>
        <v>30</v>
      </c>
      <c r="D125" s="23" t="str">
        <f>A125&amp;C125&amp;" "&amp;LEFT(raw_data!A125,4)</f>
        <v>C30 TSLA</v>
      </c>
      <c r="E125" s="23" t="str">
        <f>IF(A125 = "C", "P", "C")&amp;C125&amp;" "&amp;LEFT(raw_data!A125,4)</f>
        <v>P30 TSLA</v>
      </c>
      <c r="F125" s="28">
        <f>B125*EXP(K125*I125)-raw_data!X125</f>
        <v>0</v>
      </c>
      <c r="G125" s="26" t="str">
        <f>20&amp;MID(raw_data!A125,7,2)&amp;"-"&amp;MID(raw_data!A125,9,2)&amp;"-"&amp;MID(raw_data!A125,11,2)</f>
        <v>2017-01-20</v>
      </c>
      <c r="H125" s="8" t="str">
        <f>LEFT(raw_data!B125,10)</f>
        <v>2016-07-19</v>
      </c>
      <c r="I125" s="11">
        <f>YEARFRAC(H125, G125,3)</f>
        <v>0.50684931506849318</v>
      </c>
      <c r="J125" s="11">
        <f>raw_data!Y125</f>
        <v>-16.86824</v>
      </c>
      <c r="K125" s="11">
        <f>LN(J125/B125+1)/I125</f>
        <v>-0.15356383425740194</v>
      </c>
      <c r="L125" s="11">
        <f>raw_data!N125</f>
        <v>2.13245</v>
      </c>
      <c r="M125" s="11">
        <f>INDEX([1]!jget("optbinom", A125, B125, C125, optPremium,L125, I125, calcGreeks, exType, nsteps, discountCurve, divMap, borrowCurve, modelType, adjVol), 2)</f>
        <v>182.45959880777232</v>
      </c>
      <c r="N125" s="11">
        <f>0.5*(raw_data!F125+raw_data!J125)</f>
        <v>195.375</v>
      </c>
      <c r="O125" s="28">
        <f t="shared" si="3"/>
        <v>0.10193389676626259</v>
      </c>
      <c r="P125" s="18">
        <f>IF(LEFT(D125,1)="C", M125-O125,O125-M125)</f>
        <v>182.35766491100605</v>
      </c>
      <c r="Q125" s="28">
        <f t="shared" si="4"/>
        <v>0.105</v>
      </c>
      <c r="R125" s="18">
        <f>IF(LEFT(D125,1)="C", N125-Q125,Q125-N125)</f>
        <v>195.27</v>
      </c>
      <c r="S125" s="11">
        <f t="shared" si="5"/>
        <v>195.34093114250297</v>
      </c>
      <c r="T125" s="19">
        <f>LN((P125/EXP(-0.005*I125)+C125)/(B125))/I125</f>
        <v>-0.11212191353255888</v>
      </c>
      <c r="U125" s="19">
        <f>LN((R125/EXP(-0.005*I125)+C125)/(B125))/I125</f>
        <v>4.3786550746463702E-3</v>
      </c>
      <c r="V125" s="19">
        <v>-0.15356383425740194</v>
      </c>
    </row>
    <row r="126" spans="1:22" x14ac:dyDescent="0.25">
      <c r="A126" s="11" t="str">
        <f>MID(raw_data!A126, 13, 1)</f>
        <v>C</v>
      </c>
      <c r="B126" s="11">
        <f>0.5*(raw_data!V126 + raw_data!W126)</f>
        <v>225.26499999999999</v>
      </c>
      <c r="C126" s="23">
        <f>RIGHT(raw_data!A126,6)/1000</f>
        <v>35</v>
      </c>
      <c r="D126" s="23" t="str">
        <f>A126&amp;C126&amp;" "&amp;LEFT(raw_data!A126,4)</f>
        <v>C35 TSLA</v>
      </c>
      <c r="E126" s="23" t="str">
        <f>IF(A126 = "C", "P", "C")&amp;C126&amp;" "&amp;LEFT(raw_data!A126,4)</f>
        <v>P35 TSLA</v>
      </c>
      <c r="F126" s="28">
        <f>B126*EXP(K126*I126)-raw_data!X126</f>
        <v>0</v>
      </c>
      <c r="G126" s="26" t="str">
        <f>20&amp;MID(raw_data!A126,7,2)&amp;"-"&amp;MID(raw_data!A126,9,2)&amp;"-"&amp;MID(raw_data!A126,11,2)</f>
        <v>2017-01-20</v>
      </c>
      <c r="H126" s="8" t="str">
        <f>LEFT(raw_data!B126,10)</f>
        <v>2016-07-19</v>
      </c>
      <c r="I126" s="11">
        <f>YEARFRAC(H126, G126,3)</f>
        <v>0.50684931506849318</v>
      </c>
      <c r="J126" s="11">
        <f>raw_data!Y126</f>
        <v>-16.86824</v>
      </c>
      <c r="K126" s="11">
        <f>LN(J126/B126+1)/I126</f>
        <v>-0.15356383425740194</v>
      </c>
      <c r="L126" s="11">
        <f>raw_data!N126</f>
        <v>2.07538</v>
      </c>
      <c r="M126" s="11">
        <f>INDEX([1]!jget("optbinom", A126, B126, C126, optPremium,L126, I126, calcGreeks, exType, nsteps, discountCurve, divMap, borrowCurve, modelType, adjVol), 2)</f>
        <v>178.56420859393859</v>
      </c>
      <c r="N126" s="11">
        <f>0.5*(raw_data!F126+raw_data!J126)</f>
        <v>190.675005</v>
      </c>
      <c r="O126" s="28">
        <f t="shared" si="3"/>
        <v>0.17102974064481455</v>
      </c>
      <c r="P126" s="18">
        <f>IF(LEFT(D126,1)="C", M126-O126,O126-M126)</f>
        <v>178.39317885329376</v>
      </c>
      <c r="Q126" s="28">
        <f t="shared" si="4"/>
        <v>0.17499999999999999</v>
      </c>
      <c r="R126" s="18">
        <f>IF(LEFT(D126,1)="C", N126-Q126,Q126-N126)</f>
        <v>190.50000499999999</v>
      </c>
      <c r="S126" s="11">
        <f t="shared" si="5"/>
        <v>190.35358633292012</v>
      </c>
      <c r="T126" s="19">
        <f>LN((P126/EXP(-0.005*I126)+C126)/(B126))/I126</f>
        <v>-0.1026381663645473</v>
      </c>
      <c r="U126" s="19">
        <f>LN((R126/EXP(-0.005*I126)+C126)/(B126))/I126</f>
        <v>6.2819844619587161E-3</v>
      </c>
      <c r="V126" s="19">
        <v>-0.15356383425740194</v>
      </c>
    </row>
    <row r="127" spans="1:22" x14ac:dyDescent="0.25">
      <c r="A127" s="11" t="str">
        <f>MID(raw_data!A127, 13, 1)</f>
        <v>P</v>
      </c>
      <c r="B127" s="11">
        <f>0.5*(raw_data!V127 + raw_data!W127)</f>
        <v>225.200005</v>
      </c>
      <c r="C127" s="23">
        <f>RIGHT(raw_data!A127,6)/1000</f>
        <v>40</v>
      </c>
      <c r="D127" s="23" t="str">
        <f>A127&amp;C127&amp;" "&amp;LEFT(raw_data!A127,4)</f>
        <v>P40 TSLA</v>
      </c>
      <c r="E127" s="23" t="str">
        <f>IF(A127 = "C", "P", "C")&amp;C127&amp;" "&amp;LEFT(raw_data!A127,4)</f>
        <v>C40 TSLA</v>
      </c>
      <c r="F127" s="28">
        <f>B127*EXP(K127*I127)-raw_data!X127</f>
        <v>5.000000015797923E-6</v>
      </c>
      <c r="G127" s="26" t="str">
        <f>20&amp;MID(raw_data!A127,7,2)&amp;"-"&amp;MID(raw_data!A127,9,2)&amp;"-"&amp;MID(raw_data!A127,11,2)</f>
        <v>2017-01-20</v>
      </c>
      <c r="H127" s="8" t="str">
        <f>LEFT(raw_data!B127,10)</f>
        <v>2016-07-19</v>
      </c>
      <c r="I127" s="11">
        <f>YEARFRAC(H127, G127,3)</f>
        <v>0.50684931506849318</v>
      </c>
      <c r="J127" s="11">
        <f>raw_data!Y127</f>
        <v>-16.78838</v>
      </c>
      <c r="K127" s="11">
        <f>LN(J127/B127+1)/I127</f>
        <v>-0.1528537687466236</v>
      </c>
      <c r="L127" s="11">
        <f>raw_data!N127</f>
        <v>1.0129699999999999</v>
      </c>
      <c r="M127" s="11">
        <f>INDEX([1]!jget("optbinom", A127, B127, C127, optPremium,L127, I127, calcGreeks, exType, nsteps, discountCurve, divMap, borrowCurve, modelType, adjVol), 2)</f>
        <v>0.22546726194448297</v>
      </c>
      <c r="N127" s="11">
        <f>0.5*(raw_data!F127+raw_data!J127)</f>
        <v>0.23</v>
      </c>
      <c r="O127" s="28">
        <f t="shared" si="3"/>
        <v>172.79565510127438</v>
      </c>
      <c r="P127" s="18">
        <f>IF(LEFT(D127,1)="C", M127-O127,O127-M127)</f>
        <v>172.57018783932989</v>
      </c>
      <c r="Q127" s="28">
        <f t="shared" si="4"/>
        <v>185.375</v>
      </c>
      <c r="R127" s="18">
        <f>IF(LEFT(D127,1)="C", N127-Q127,Q127-N127)</f>
        <v>185.14500000000001</v>
      </c>
      <c r="S127" s="11">
        <f t="shared" si="5"/>
        <v>185.30124652333728</v>
      </c>
      <c r="T127" s="19">
        <f>LN((P127/EXP(-0.005*I127)+C127)/(B127))/I127</f>
        <v>-0.10981336570023319</v>
      </c>
      <c r="U127" s="19">
        <f>LN((R127/EXP(-0.005*I127)+C127)/(B127))/I127</f>
        <v>3.6306520820640212E-3</v>
      </c>
      <c r="V127" s="19">
        <v>-0.1528537687466236</v>
      </c>
    </row>
    <row r="128" spans="1:22" x14ac:dyDescent="0.25">
      <c r="A128" s="23" t="str">
        <f>MID(raw_data!A128, 13, 1)</f>
        <v>P</v>
      </c>
      <c r="B128" s="11">
        <f>0.5*(raw_data!V128 + raw_data!W128)</f>
        <v>225.200005</v>
      </c>
      <c r="C128" s="23">
        <f>RIGHT(raw_data!A128,6)/1000</f>
        <v>45</v>
      </c>
      <c r="D128" s="23" t="str">
        <f>A128&amp;C128&amp;" "&amp;LEFT(raw_data!A128,4)</f>
        <v>P45 TSLA</v>
      </c>
      <c r="E128" s="23" t="str">
        <f>IF(A128 = "C", "P", "C")&amp;C128&amp;" "&amp;LEFT(raw_data!A128,4)</f>
        <v>C45 TSLA</v>
      </c>
      <c r="F128" s="28">
        <f>B128*EXP(K128*I128)-raw_data!X128</f>
        <v>5.000000015797923E-6</v>
      </c>
      <c r="G128" s="26" t="str">
        <f>20&amp;MID(raw_data!A128,7,2)&amp;"-"&amp;MID(raw_data!A128,9,2)&amp;"-"&amp;MID(raw_data!A128,11,2)</f>
        <v>2017-01-20</v>
      </c>
      <c r="H128" s="8" t="str">
        <f>LEFT(raw_data!B128,10)</f>
        <v>2016-07-19</v>
      </c>
      <c r="I128" s="11">
        <f>YEARFRAC(H128, G128,3)</f>
        <v>0.50684931506849318</v>
      </c>
      <c r="J128" s="11">
        <f>raw_data!Y128</f>
        <v>-16.78838</v>
      </c>
      <c r="K128" s="11">
        <f>LN(J128/B128+1)/I128</f>
        <v>-0.1528537687466236</v>
      </c>
      <c r="L128" s="11">
        <f>raw_data!N128</f>
        <v>0.97346999999999995</v>
      </c>
      <c r="M128" s="11">
        <f>INDEX([1]!jget("optbinom", A128, B128, C128, optPremium,L128, I128, calcGreeks, exType, nsteps, discountCurve, divMap, borrowCurve, modelType, adjVol), 2)</f>
        <v>0.29011758734804061</v>
      </c>
      <c r="N128" s="11">
        <f>0.5*(raw_data!F128+raw_data!J128)</f>
        <v>0.29499999999999998</v>
      </c>
      <c r="O128" s="28">
        <f t="shared" si="3"/>
        <v>168.7796613783901</v>
      </c>
      <c r="P128" s="18">
        <f>IF(LEFT(D128,1)="C", M128-O128,O128-M128)</f>
        <v>168.48954379104205</v>
      </c>
      <c r="Q128" s="28">
        <f t="shared" si="4"/>
        <v>180.625</v>
      </c>
      <c r="R128" s="18">
        <f>IF(LEFT(D128,1)="C", N128-Q128,Q128-N128)</f>
        <v>180.33</v>
      </c>
      <c r="S128" s="11">
        <f t="shared" si="5"/>
        <v>180.31390171375446</v>
      </c>
      <c r="T128" s="19">
        <f>LN((P128/EXP(-0.005*I128)+C128)/(B128))/I128</f>
        <v>-0.10141171482739893</v>
      </c>
      <c r="U128" s="19">
        <f>LN((R128/EXP(-0.005*I128)+C128)/(B128))/I128</f>
        <v>5.1410317397749252E-3</v>
      </c>
      <c r="V128" s="19">
        <v>-0.1528537687466236</v>
      </c>
    </row>
    <row r="129" spans="1:22" x14ac:dyDescent="0.25">
      <c r="A129" s="23" t="str">
        <f>MID(raw_data!A129, 13, 1)</f>
        <v>P</v>
      </c>
      <c r="B129" s="11">
        <f>0.5*(raw_data!V129 + raw_data!W129)</f>
        <v>225.200005</v>
      </c>
      <c r="C129" s="23">
        <f>RIGHT(raw_data!A129,6)/1000</f>
        <v>25</v>
      </c>
      <c r="D129" s="23" t="str">
        <f>A129&amp;C129&amp;" "&amp;LEFT(raw_data!A129,4)</f>
        <v>P25 TSLA</v>
      </c>
      <c r="E129" s="23" t="str">
        <f>IF(A129 = "C", "P", "C")&amp;C129&amp;" "&amp;LEFT(raw_data!A129,4)</f>
        <v>C25 TSLA</v>
      </c>
      <c r="F129" s="28">
        <f>B129*EXP(K129*I129)-raw_data!X129</f>
        <v>5.000000015797923E-6</v>
      </c>
      <c r="G129" s="26" t="str">
        <f>20&amp;MID(raw_data!A129,7,2)&amp;"-"&amp;MID(raw_data!A129,9,2)&amp;"-"&amp;MID(raw_data!A129,11,2)</f>
        <v>2017-01-20</v>
      </c>
      <c r="H129" s="8" t="str">
        <f>LEFT(raw_data!B129,10)</f>
        <v>2016-07-19</v>
      </c>
      <c r="I129" s="11">
        <f>YEARFRAC(H129, G129,3)</f>
        <v>0.50684931506849318</v>
      </c>
      <c r="J129" s="11">
        <f>raw_data!Y129</f>
        <v>-16.78838</v>
      </c>
      <c r="K129" s="11">
        <f>LN(J129/B129+1)/I129</f>
        <v>-0.1528537687466236</v>
      </c>
      <c r="L129" s="11">
        <f>raw_data!N129</f>
        <v>1.14225</v>
      </c>
      <c r="M129" s="11">
        <f>INDEX([1]!jget("optbinom", A129, B129, C129, optPremium,L129, I129, calcGreeks, exType, nsteps, discountCurve, divMap, borrowCurve, modelType, adjVol), 2)</f>
        <v>7.2440447158141352E-2</v>
      </c>
      <c r="N129" s="11">
        <f>0.5*(raw_data!F129+raw_data!J129)</f>
        <v>7.4999999999999997E-2</v>
      </c>
      <c r="O129" s="28">
        <f t="shared" si="3"/>
        <v>187.26319920949459</v>
      </c>
      <c r="P129" s="18">
        <f>IF(LEFT(D129,1)="C", M129-O129,O129-M129)</f>
        <v>187.19075876233646</v>
      </c>
      <c r="Q129" s="28">
        <f t="shared" si="4"/>
        <v>200.375</v>
      </c>
      <c r="R129" s="18">
        <f>IF(LEFT(D129,1)="C", N129-Q129,Q129-N129)</f>
        <v>200.3</v>
      </c>
      <c r="S129" s="11">
        <f t="shared" si="5"/>
        <v>200.26328095208581</v>
      </c>
      <c r="T129" s="19">
        <f>LN((P129/EXP(-0.005*I129)+C129)/(B129))/I129</f>
        <v>-0.11298672452809617</v>
      </c>
      <c r="U129" s="19">
        <f>LN((R129/EXP(-0.005*I129)+C129)/(B129))/I129</f>
        <v>5.3216686589550033E-3</v>
      </c>
      <c r="V129" s="19">
        <v>-0.1528537687466236</v>
      </c>
    </row>
    <row r="130" spans="1:22" x14ac:dyDescent="0.25">
      <c r="A130" s="23" t="str">
        <f>MID(raw_data!A130, 13, 1)</f>
        <v>P</v>
      </c>
      <c r="B130" s="11">
        <f>0.5*(raw_data!V130 + raw_data!W130)</f>
        <v>225.200005</v>
      </c>
      <c r="C130" s="23">
        <f>RIGHT(raw_data!A130,6)/1000</f>
        <v>30</v>
      </c>
      <c r="D130" s="23" t="str">
        <f>A130&amp;C130&amp;" "&amp;LEFT(raw_data!A130,4)</f>
        <v>P30 TSLA</v>
      </c>
      <c r="E130" s="23" t="str">
        <f>IF(A130 = "C", "P", "C")&amp;C130&amp;" "&amp;LEFT(raw_data!A130,4)</f>
        <v>C30 TSLA</v>
      </c>
      <c r="F130" s="28">
        <f>B130*EXP(K130*I130)-raw_data!X130</f>
        <v>5.000000015797923E-6</v>
      </c>
      <c r="G130" s="26" t="str">
        <f>20&amp;MID(raw_data!A130,7,2)&amp;"-"&amp;MID(raw_data!A130,9,2)&amp;"-"&amp;MID(raw_data!A130,11,2)</f>
        <v>2017-01-20</v>
      </c>
      <c r="H130" s="8" t="str">
        <f>LEFT(raw_data!B130,10)</f>
        <v>2016-07-19</v>
      </c>
      <c r="I130" s="11">
        <f>YEARFRAC(H130, G130,3)</f>
        <v>0.50684931506849318</v>
      </c>
      <c r="J130" s="11">
        <f>raw_data!Y130</f>
        <v>-16.78838</v>
      </c>
      <c r="K130" s="11">
        <f>LN(J130/B130+1)/I130</f>
        <v>-0.1528537687466236</v>
      </c>
      <c r="L130" s="11">
        <f>raw_data!N130</f>
        <v>1.08185</v>
      </c>
      <c r="M130" s="11">
        <f>INDEX([1]!jget("optbinom", A130, B130, C130, optPremium,L130, I130, calcGreeks, exType, nsteps, discountCurve, divMap, borrowCurve, modelType, adjVol), 2)</f>
        <v>0.10193389676626259</v>
      </c>
      <c r="N130" s="11">
        <f>0.5*(raw_data!F130+raw_data!J130)</f>
        <v>0.105</v>
      </c>
      <c r="O130" s="28">
        <f t="shared" si="3"/>
        <v>182.45959880777232</v>
      </c>
      <c r="P130" s="18">
        <f>IF(LEFT(D130,1)="C", M130-O130,O130-M130)</f>
        <v>182.35766491100605</v>
      </c>
      <c r="Q130" s="28">
        <f t="shared" si="4"/>
        <v>195.375</v>
      </c>
      <c r="R130" s="18">
        <f>IF(LEFT(D130,1)="C", N130-Q130,Q130-N130)</f>
        <v>195.27</v>
      </c>
      <c r="S130" s="11">
        <f t="shared" si="5"/>
        <v>195.27593614250299</v>
      </c>
      <c r="T130" s="19">
        <f>LN((P130/EXP(-0.005*I130)+C130)/(B130))/I130</f>
        <v>-0.11155257572453901</v>
      </c>
      <c r="U130" s="19">
        <f>LN((R130/EXP(-0.005*I130)+C130)/(B130))/I130</f>
        <v>4.9479928826664356E-3</v>
      </c>
      <c r="V130" s="19">
        <v>-0.1528537687466236</v>
      </c>
    </row>
    <row r="131" spans="1:22" x14ac:dyDescent="0.25">
      <c r="A131" s="23" t="str">
        <f>MID(raw_data!A131, 13, 1)</f>
        <v>P</v>
      </c>
      <c r="B131" s="11">
        <f>0.5*(raw_data!V131 + raw_data!W131)</f>
        <v>225.200005</v>
      </c>
      <c r="C131" s="23">
        <f>RIGHT(raw_data!A131,6)/1000</f>
        <v>35</v>
      </c>
      <c r="D131" s="23" t="str">
        <f>A131&amp;C131&amp;" "&amp;LEFT(raw_data!A131,4)</f>
        <v>P35 TSLA</v>
      </c>
      <c r="E131" s="23" t="str">
        <f>IF(A131 = "C", "P", "C")&amp;C131&amp;" "&amp;LEFT(raw_data!A131,4)</f>
        <v>C35 TSLA</v>
      </c>
      <c r="F131" s="28">
        <f>B131*EXP(K131*I131)-raw_data!X131</f>
        <v>5.000000015797923E-6</v>
      </c>
      <c r="G131" s="26" t="str">
        <f>20&amp;MID(raw_data!A131,7,2)&amp;"-"&amp;MID(raw_data!A131,9,2)&amp;"-"&amp;MID(raw_data!A131,11,2)</f>
        <v>2017-01-20</v>
      </c>
      <c r="H131" s="8" t="str">
        <f>LEFT(raw_data!B131,10)</f>
        <v>2016-07-19</v>
      </c>
      <c r="I131" s="11">
        <f>YEARFRAC(H131, G131,3)</f>
        <v>0.50684931506849318</v>
      </c>
      <c r="J131" s="11">
        <f>raw_data!Y131</f>
        <v>-16.78838</v>
      </c>
      <c r="K131" s="11">
        <f>LN(J131/B131+1)/I131</f>
        <v>-0.1528537687466236</v>
      </c>
      <c r="L131" s="11">
        <f>raw_data!N131</f>
        <v>1.05728</v>
      </c>
      <c r="M131" s="11">
        <f>INDEX([1]!jget("optbinom", A131, B131, C131, optPremium,L131, I131, calcGreeks, exType, nsteps, discountCurve, divMap, borrowCurve, modelType, adjVol), 2)</f>
        <v>0.17102974064481455</v>
      </c>
      <c r="N131" s="11">
        <f>0.5*(raw_data!F131+raw_data!J131)</f>
        <v>0.17499999999999999</v>
      </c>
      <c r="O131" s="28">
        <f t="shared" ref="O131:O194" si="6">VLOOKUP(D131,$E$2:$N$199, 9, FALSE)</f>
        <v>178.56420859393859</v>
      </c>
      <c r="P131" s="18">
        <f>IF(LEFT(D131,1)="C", M131-O131,O131-M131)</f>
        <v>178.39317885329376</v>
      </c>
      <c r="Q131" s="28">
        <f t="shared" ref="Q131:Q194" si="7">VLOOKUP(D131,$E$2:$N$199, 10, FALSE)</f>
        <v>190.675005</v>
      </c>
      <c r="R131" s="18">
        <f>IF(LEFT(D131,1)="C", N131-Q131,Q131-N131)</f>
        <v>190.50000499999999</v>
      </c>
      <c r="S131" s="11">
        <f t="shared" ref="S131:S194" si="8">B131-C131*EXP(-0.005*I131)</f>
        <v>190.28859133292013</v>
      </c>
      <c r="T131" s="19">
        <f>LN((P131/EXP(-0.005*I131)+C131)/(B131))/I131</f>
        <v>-0.10206882855652742</v>
      </c>
      <c r="U131" s="19">
        <f>LN((R131/EXP(-0.005*I131)+C131)/(B131))/I131</f>
        <v>6.8513222699788535E-3</v>
      </c>
      <c r="V131" s="19">
        <v>-0.1528537687466236</v>
      </c>
    </row>
    <row r="132" spans="1:22" x14ac:dyDescent="0.25">
      <c r="A132" s="23" t="str">
        <f>MID(raw_data!A132, 13, 1)</f>
        <v>C</v>
      </c>
      <c r="B132" s="23">
        <f>0.5*(raw_data!V132 + raw_data!W132)</f>
        <v>152.99500499999999</v>
      </c>
      <c r="C132" s="23">
        <f>RIGHT(raw_data!A132,6)/1000</f>
        <v>90</v>
      </c>
      <c r="D132" s="23" t="str">
        <f>A132&amp;C132&amp;" "&amp;LEFT(raw_data!A132,4)</f>
        <v>C90 AAPL</v>
      </c>
      <c r="E132" s="23" t="str">
        <f>IF(A132 = "C", "P", "C")&amp;C132&amp;" "&amp;LEFT(raw_data!A132,4)</f>
        <v>P90 AAPL</v>
      </c>
      <c r="F132" s="28">
        <f>B132*EXP(K132*I132)-raw_data!X132</f>
        <v>1.8968550000000164</v>
      </c>
      <c r="G132" s="26" t="str">
        <f>20&amp;MID(raw_data!A132,7,2)&amp;"-"&amp;MID(raw_data!A132,9,2)&amp;"-"&amp;MID(raw_data!A132,11,2)</f>
        <v>2017-11-17</v>
      </c>
      <c r="H132" s="8" t="str">
        <f>LEFT(raw_data!B132,10)</f>
        <v>2017-05-08</v>
      </c>
      <c r="I132" s="23">
        <f t="shared" ref="I132:I195" si="9">YEARFRAC(H132, G132,3)</f>
        <v>0.52876712328767128</v>
      </c>
      <c r="J132" s="23">
        <f>raw_data!Y132</f>
        <v>1.2723800000000001</v>
      </c>
      <c r="K132" s="23">
        <f t="shared" ref="K132:K195" si="10">LN(J132/B132+1)/I132</f>
        <v>1.5663018584546873E-2</v>
      </c>
      <c r="L132" s="28">
        <f>raw_data!N132</f>
        <v>0.37647000000000003</v>
      </c>
      <c r="M132" s="28">
        <f>INDEX([1]!jget("optbinom", A132, B132, C132, optPremuiumAAPL, L132, I132, calcGreeksAAPL, exTypeAAPL, nstepsAAPL, discountCruveAAPL, divMapAAPL, borrowCurveAAPL, modelTypeAAPL, adjVolAAPL), 2)</f>
        <v>64.124055594090592</v>
      </c>
      <c r="N132" s="28">
        <f>0.5*(raw_data!F132+raw_data!J132)</f>
        <v>63.025000000000006</v>
      </c>
      <c r="O132" s="28">
        <f t="shared" si="6"/>
        <v>4.8998566780730522E-2</v>
      </c>
      <c r="P132" s="18">
        <f t="shared" ref="P132:P195" si="11">IF(LEFT(D132,1)="C", M132-O132,O132-M132)</f>
        <v>64.075057027309867</v>
      </c>
      <c r="Q132" s="28">
        <f t="shared" si="7"/>
        <v>6.0000000000000005E-2</v>
      </c>
      <c r="R132" s="18">
        <f t="shared" ref="R132:R195" si="12">IF(LEFT(D132,1)="C", N132-Q132,Q132-N132)</f>
        <v>62.965000000000003</v>
      </c>
      <c r="S132" s="28">
        <f t="shared" si="8"/>
        <v>63.232635938492692</v>
      </c>
      <c r="T132" s="19">
        <f t="shared" ref="T132:T195" si="13">LN((P132/EXP(-0.005*I132)+C132)/(B132))/I132</f>
        <v>1.5384715702064473E-2</v>
      </c>
      <c r="U132" s="19">
        <f t="shared" ref="U132:U195" si="14">LN((R132/EXP(-0.005*I132)+C132)/(B132))/I132</f>
        <v>1.6888193971011977E-3</v>
      </c>
      <c r="V132" s="19">
        <v>1.5663018584546873E-2</v>
      </c>
    </row>
    <row r="133" spans="1:22" x14ac:dyDescent="0.25">
      <c r="A133" s="23" t="str">
        <f>MID(raw_data!A133, 13, 1)</f>
        <v>C</v>
      </c>
      <c r="B133" s="23">
        <f>0.5*(raw_data!V133 + raw_data!W133)</f>
        <v>152.99500499999999</v>
      </c>
      <c r="C133" s="23">
        <f>RIGHT(raw_data!A133,6)/1000</f>
        <v>95</v>
      </c>
      <c r="D133" s="23" t="str">
        <f>A133&amp;C133&amp;" "&amp;LEFT(raw_data!A133,4)</f>
        <v>C95 AAPL</v>
      </c>
      <c r="E133" s="23" t="str">
        <f>IF(A133 = "C", "P", "C")&amp;C133&amp;" "&amp;LEFT(raw_data!A133,4)</f>
        <v>P95 AAPL</v>
      </c>
      <c r="F133" s="28">
        <f>B133*EXP(K133*I133)-raw_data!X133</f>
        <v>1.8968550000000164</v>
      </c>
      <c r="G133" s="26" t="str">
        <f>20&amp;MID(raw_data!A133,7,2)&amp;"-"&amp;MID(raw_data!A133,9,2)&amp;"-"&amp;MID(raw_data!A133,11,2)</f>
        <v>2017-11-17</v>
      </c>
      <c r="H133" s="8" t="str">
        <f>LEFT(raw_data!B133,10)</f>
        <v>2017-05-08</v>
      </c>
      <c r="I133" s="23">
        <f t="shared" si="9"/>
        <v>0.52876712328767128</v>
      </c>
      <c r="J133" s="23">
        <f>raw_data!Y133</f>
        <v>1.2723800000000001</v>
      </c>
      <c r="K133" s="23">
        <f t="shared" si="10"/>
        <v>1.5663018584546873E-2</v>
      </c>
      <c r="L133" s="28">
        <f>raw_data!N133</f>
        <v>0.33881</v>
      </c>
      <c r="M133" s="28">
        <f>INDEX([1]!jget("optbinom", A133, B133, C133, optPremuiumAAPL, L133, I133, calcGreeksAAPL, exTypeAAPL, nstepsAAPL, discountCruveAAPL, divMapAAPL, borrowCurveAAPL, modelTypeAAPL, adjVolAAPL), 2)</f>
        <v>59.136747585166411</v>
      </c>
      <c r="N133" s="28">
        <f>0.5*(raw_data!F133+raw_data!J133)</f>
        <v>58.025000000000006</v>
      </c>
      <c r="O133" s="28">
        <f t="shared" si="6"/>
        <v>8.6805213688452079E-2</v>
      </c>
      <c r="P133" s="18">
        <f t="shared" si="11"/>
        <v>59.049942371477961</v>
      </c>
      <c r="Q133" s="28">
        <f t="shared" si="7"/>
        <v>0.10500000000000001</v>
      </c>
      <c r="R133" s="18">
        <f t="shared" si="12"/>
        <v>57.920000000000009</v>
      </c>
      <c r="S133" s="28">
        <f t="shared" si="8"/>
        <v>58.245837657297841</v>
      </c>
      <c r="T133" s="19">
        <f t="shared" si="13"/>
        <v>1.4913616843468182E-2</v>
      </c>
      <c r="U133" s="19">
        <f t="shared" si="14"/>
        <v>9.6798208354425186E-4</v>
      </c>
      <c r="V133" s="19">
        <v>1.5663018584546873E-2</v>
      </c>
    </row>
    <row r="134" spans="1:22" x14ac:dyDescent="0.25">
      <c r="A134" s="23" t="str">
        <f>MID(raw_data!A134, 13, 1)</f>
        <v>C</v>
      </c>
      <c r="B134" s="23">
        <f>0.5*(raw_data!V134 + raw_data!W134)</f>
        <v>152.99500499999999</v>
      </c>
      <c r="C134" s="23">
        <f>RIGHT(raw_data!A134,6)/1000</f>
        <v>100</v>
      </c>
      <c r="D134" s="23" t="str">
        <f>A134&amp;C134&amp;" "&amp;LEFT(raw_data!A134,4)</f>
        <v>C100 AAPL</v>
      </c>
      <c r="E134" s="23" t="str">
        <f>IF(A134 = "C", "P", "C")&amp;C134&amp;" "&amp;LEFT(raw_data!A134,4)</f>
        <v>P100 AAPL</v>
      </c>
      <c r="F134" s="28">
        <f>B134*EXP(K134*I134)-raw_data!X134</f>
        <v>1.8968550000000164</v>
      </c>
      <c r="G134" s="26" t="str">
        <f>20&amp;MID(raw_data!A134,7,2)&amp;"-"&amp;MID(raw_data!A134,9,2)&amp;"-"&amp;MID(raw_data!A134,11,2)</f>
        <v>2017-11-17</v>
      </c>
      <c r="H134" s="8" t="str">
        <f>LEFT(raw_data!B134,10)</f>
        <v>2017-05-08</v>
      </c>
      <c r="I134" s="23">
        <f t="shared" si="9"/>
        <v>0.52876712328767128</v>
      </c>
      <c r="J134" s="23">
        <f>raw_data!Y134</f>
        <v>1.2723800000000001</v>
      </c>
      <c r="K134" s="23">
        <f t="shared" si="10"/>
        <v>1.5663018584546873E-2</v>
      </c>
      <c r="L134" s="28">
        <f>raw_data!N134</f>
        <v>0</v>
      </c>
      <c r="M134" s="28">
        <f>INDEX([1]!jget("optbinom", A134, B134, C134, optPremuiumAAPL, L134, I134, calcGreeksAAPL, exTypeAAPL, nstepsAAPL, discountCruveAAPL, divMapAAPL, borrowCurveAAPL, modelTypeAAPL, adjVolAAPL), 2)</f>
        <v>53.904149059130724</v>
      </c>
      <c r="N134" s="28">
        <f>0.5*(raw_data!F134+raw_data!J134)</f>
        <v>53</v>
      </c>
      <c r="O134" s="28">
        <f t="shared" si="6"/>
        <v>0.12869201953730122</v>
      </c>
      <c r="P134" s="18">
        <f t="shared" si="11"/>
        <v>53.775457039593419</v>
      </c>
      <c r="Q134" s="28">
        <f t="shared" si="7"/>
        <v>0.155</v>
      </c>
      <c r="R134" s="18">
        <f t="shared" si="12"/>
        <v>52.844999999999999</v>
      </c>
      <c r="S134" s="28">
        <f t="shared" si="8"/>
        <v>53.259039376103004</v>
      </c>
      <c r="T134" s="19">
        <f t="shared" si="13"/>
        <v>1.1372758546033071E-2</v>
      </c>
      <c r="U134" s="19">
        <f t="shared" si="14"/>
        <v>-1.2493383049318372E-4</v>
      </c>
      <c r="V134" s="19">
        <v>1.5663018584546873E-2</v>
      </c>
    </row>
    <row r="135" spans="1:22" x14ac:dyDescent="0.25">
      <c r="A135" s="23" t="str">
        <f>MID(raw_data!A135, 13, 1)</f>
        <v>C</v>
      </c>
      <c r="B135" s="23">
        <f>0.5*(raw_data!V135 + raw_data!W135)</f>
        <v>152.985005</v>
      </c>
      <c r="C135" s="23">
        <f>RIGHT(raw_data!A135,6)/1000</f>
        <v>105</v>
      </c>
      <c r="D135" s="23" t="str">
        <f>A135&amp;C135&amp;" "&amp;LEFT(raw_data!A135,4)</f>
        <v>C105 AAPL</v>
      </c>
      <c r="E135" s="23" t="str">
        <f>IF(A135 = "C", "P", "C")&amp;C135&amp;" "&amp;LEFT(raw_data!A135,4)</f>
        <v>P105 AAPL</v>
      </c>
      <c r="F135" s="28">
        <f>B135*EXP(K135*I135)-raw_data!X135</f>
        <v>1.8968550000000164</v>
      </c>
      <c r="G135" s="26" t="str">
        <f>20&amp;MID(raw_data!A135,7,2)&amp;"-"&amp;MID(raw_data!A135,9,2)&amp;"-"&amp;MID(raw_data!A135,11,2)</f>
        <v>2017-11-17</v>
      </c>
      <c r="H135" s="8" t="str">
        <f>LEFT(raw_data!B135,10)</f>
        <v>2017-05-08</v>
      </c>
      <c r="I135" s="23">
        <f t="shared" si="9"/>
        <v>0.52876712328767128</v>
      </c>
      <c r="J135" s="23">
        <f>raw_data!Y135</f>
        <v>1.2723100000000001</v>
      </c>
      <c r="K135" s="23">
        <f t="shared" si="10"/>
        <v>1.5663179984828853E-2</v>
      </c>
      <c r="L135" s="28">
        <f>raw_data!N135</f>
        <v>0</v>
      </c>
      <c r="M135" s="28">
        <f>INDEX([1]!jget("optbinom", A135, B135, C135, optPremuiumAAPL, L135, I135, calcGreeksAAPL, exTypeAAPL, nstepsAAPL, discountCruveAAPL, divMapAAPL, borrowCurveAAPL, modelTypeAAPL, adjVolAAPL), 2)</f>
        <v>48.927600627427694</v>
      </c>
      <c r="N135" s="28">
        <f>0.5*(raw_data!F135+raw_data!J135)</f>
        <v>47.975000000000001</v>
      </c>
      <c r="O135" s="28">
        <f t="shared" si="6"/>
        <v>0.19616343956246463</v>
      </c>
      <c r="P135" s="18">
        <f t="shared" si="11"/>
        <v>48.731437187865232</v>
      </c>
      <c r="Q135" s="28">
        <f t="shared" si="7"/>
        <v>0.23499999999999999</v>
      </c>
      <c r="R135" s="18">
        <f t="shared" si="12"/>
        <v>47.74</v>
      </c>
      <c r="S135" s="28">
        <f t="shared" si="8"/>
        <v>48.262241094908163</v>
      </c>
      <c r="T135" s="19">
        <f t="shared" si="13"/>
        <v>1.079129848307751E-2</v>
      </c>
      <c r="U135" s="19">
        <f t="shared" si="14"/>
        <v>-1.466958296456936E-3</v>
      </c>
      <c r="V135" s="19">
        <v>1.5663179984828853E-2</v>
      </c>
    </row>
    <row r="136" spans="1:22" x14ac:dyDescent="0.25">
      <c r="A136" s="23" t="str">
        <f>MID(raw_data!A136, 13, 1)</f>
        <v>C</v>
      </c>
      <c r="B136" s="23">
        <f>0.5*(raw_data!V136 + raw_data!W136)</f>
        <v>153.00499500000001</v>
      </c>
      <c r="C136" s="23">
        <f>RIGHT(raw_data!A136,6)/1000</f>
        <v>110</v>
      </c>
      <c r="D136" s="23" t="str">
        <f>A136&amp;C136&amp;" "&amp;LEFT(raw_data!A136,4)</f>
        <v>C110 AAPL</v>
      </c>
      <c r="E136" s="23" t="str">
        <f>IF(A136 = "C", "P", "C")&amp;C136&amp;" "&amp;LEFT(raw_data!A136,4)</f>
        <v>P110 AAPL</v>
      </c>
      <c r="F136" s="28">
        <f>B136*EXP(K136*I136)-raw_data!X136</f>
        <v>1.8968450000000132</v>
      </c>
      <c r="G136" s="26" t="str">
        <f>20&amp;MID(raw_data!A136,7,2)&amp;"-"&amp;MID(raw_data!A136,9,2)&amp;"-"&amp;MID(raw_data!A136,11,2)</f>
        <v>2017-11-17</v>
      </c>
      <c r="H136" s="8" t="str">
        <f>LEFT(raw_data!B136,10)</f>
        <v>2017-05-08</v>
      </c>
      <c r="I136" s="23">
        <f t="shared" si="9"/>
        <v>0.52876712328767128</v>
      </c>
      <c r="J136" s="23">
        <f>raw_data!Y136</f>
        <v>1.2724800000000001</v>
      </c>
      <c r="K136" s="23">
        <f t="shared" si="10"/>
        <v>1.5663225976199735E-2</v>
      </c>
      <c r="L136" s="28">
        <f>raw_data!N136</f>
        <v>0.24826999999999999</v>
      </c>
      <c r="M136" s="28">
        <f>INDEX([1]!jget("optbinom", A136, B136, C136, optPremuiumAAPL, L136, I136, calcGreeksAAPL, exTypeAAPL, nstepsAAPL, discountCruveAAPL, divMapAAPL, borrowCurveAAPL, modelTypeAAPL, adjVolAAPL), 2)</f>
        <v>44.251312783256758</v>
      </c>
      <c r="N136" s="28">
        <f>0.5*(raw_data!F136+raw_data!J136)</f>
        <v>43.075000000000003</v>
      </c>
      <c r="O136" s="28">
        <f t="shared" si="6"/>
        <v>0.29351957524206396</v>
      </c>
      <c r="P136" s="18">
        <f t="shared" si="11"/>
        <v>43.957793208014692</v>
      </c>
      <c r="Q136" s="28">
        <f t="shared" si="7"/>
        <v>0.35</v>
      </c>
      <c r="R136" s="18">
        <f t="shared" si="12"/>
        <v>42.725000000000001</v>
      </c>
      <c r="S136" s="28">
        <f t="shared" si="8"/>
        <v>43.295432813713319</v>
      </c>
      <c r="T136" s="19">
        <f t="shared" si="13"/>
        <v>1.3169320989283109E-2</v>
      </c>
      <c r="U136" s="19">
        <f t="shared" si="14"/>
        <v>-2.0639119077346386E-3</v>
      </c>
      <c r="V136" s="19">
        <v>1.5663225976199735E-2</v>
      </c>
    </row>
    <row r="137" spans="1:22" x14ac:dyDescent="0.25">
      <c r="A137" s="23" t="str">
        <f>MID(raw_data!A137, 13, 1)</f>
        <v>C</v>
      </c>
      <c r="B137" s="23">
        <f>0.5*(raw_data!V137 + raw_data!W137)</f>
        <v>152.99500499999999</v>
      </c>
      <c r="C137" s="23">
        <f>RIGHT(raw_data!A137,6)/1000</f>
        <v>115</v>
      </c>
      <c r="D137" s="23" t="str">
        <f>A137&amp;C137&amp;" "&amp;LEFT(raw_data!A137,4)</f>
        <v>C115 AAPL</v>
      </c>
      <c r="E137" s="23" t="str">
        <f>IF(A137 = "C", "P", "C")&amp;C137&amp;" "&amp;LEFT(raw_data!A137,4)</f>
        <v>P115 AAPL</v>
      </c>
      <c r="F137" s="28">
        <f>B137*EXP(K137*I137)-raw_data!X137</f>
        <v>1.8968550000000164</v>
      </c>
      <c r="G137" s="26" t="str">
        <f>20&amp;MID(raw_data!A137,7,2)&amp;"-"&amp;MID(raw_data!A137,9,2)&amp;"-"&amp;MID(raw_data!A137,11,2)</f>
        <v>2017-11-17</v>
      </c>
      <c r="H137" s="8" t="str">
        <f>LEFT(raw_data!B137,10)</f>
        <v>2017-05-08</v>
      </c>
      <c r="I137" s="23">
        <f t="shared" si="9"/>
        <v>0.52876712328767128</v>
      </c>
      <c r="J137" s="23">
        <f>raw_data!Y137</f>
        <v>1.2723800000000001</v>
      </c>
      <c r="K137" s="23">
        <f t="shared" si="10"/>
        <v>1.5663018584546873E-2</v>
      </c>
      <c r="L137" s="28">
        <f>raw_data!N137</f>
        <v>0.23813999999999999</v>
      </c>
      <c r="M137" s="28">
        <f>INDEX([1]!jget("optbinom", A137, B137, C137, optPremuiumAAPL, L137, I137, calcGreeksAAPL, exTypeAAPL, nstepsAAPL, discountCruveAAPL, divMapAAPL, borrowCurveAAPL, modelTypeAAPL, adjVolAAPL), 2)</f>
        <v>39.42076267651619</v>
      </c>
      <c r="N137" s="28">
        <f>0.5*(raw_data!F137+raw_data!J137)</f>
        <v>38.225000000000001</v>
      </c>
      <c r="O137" s="28">
        <f t="shared" si="6"/>
        <v>0.45564646691922445</v>
      </c>
      <c r="P137" s="18">
        <f t="shared" si="11"/>
        <v>38.965116209596964</v>
      </c>
      <c r="Q137" s="28">
        <f t="shared" si="7"/>
        <v>0.54</v>
      </c>
      <c r="R137" s="18">
        <f t="shared" si="12"/>
        <v>37.685000000000002</v>
      </c>
      <c r="S137" s="28">
        <f t="shared" si="8"/>
        <v>38.298644532518452</v>
      </c>
      <c r="T137" s="19">
        <f t="shared" si="13"/>
        <v>1.322045363703246E-2</v>
      </c>
      <c r="U137" s="19">
        <f t="shared" si="14"/>
        <v>-2.6005948460644788E-3</v>
      </c>
      <c r="V137" s="19">
        <v>1.5663018584546873E-2</v>
      </c>
    </row>
    <row r="138" spans="1:22" x14ac:dyDescent="0.25">
      <c r="A138" s="23" t="str">
        <f>MID(raw_data!A138, 13, 1)</f>
        <v>C</v>
      </c>
      <c r="B138" s="23">
        <f>0.5*(raw_data!V138 + raw_data!W138)</f>
        <v>152.985005</v>
      </c>
      <c r="C138" s="23">
        <f>RIGHT(raw_data!A138,6)/1000</f>
        <v>120</v>
      </c>
      <c r="D138" s="23" t="str">
        <f>A138&amp;C138&amp;" "&amp;LEFT(raw_data!A138,4)</f>
        <v>C120 AAPL</v>
      </c>
      <c r="E138" s="23" t="str">
        <f>IF(A138 = "C", "P", "C")&amp;C138&amp;" "&amp;LEFT(raw_data!A138,4)</f>
        <v>P120 AAPL</v>
      </c>
      <c r="F138" s="28">
        <f>B138*EXP(K138*I138)-raw_data!X138</f>
        <v>1.8968550000000164</v>
      </c>
      <c r="G138" s="26" t="str">
        <f>20&amp;MID(raw_data!A138,7,2)&amp;"-"&amp;MID(raw_data!A138,9,2)&amp;"-"&amp;MID(raw_data!A138,11,2)</f>
        <v>2017-11-17</v>
      </c>
      <c r="H138" s="8" t="str">
        <f>LEFT(raw_data!B138,10)</f>
        <v>2017-05-08</v>
      </c>
      <c r="I138" s="23">
        <f t="shared" si="9"/>
        <v>0.52876712328767128</v>
      </c>
      <c r="J138" s="23">
        <f>raw_data!Y138</f>
        <v>1.2723100000000001</v>
      </c>
      <c r="K138" s="23">
        <f t="shared" si="10"/>
        <v>1.5663179984828853E-2</v>
      </c>
      <c r="L138" s="28">
        <f>raw_data!N138</f>
        <v>0.22797999999999999</v>
      </c>
      <c r="M138" s="28">
        <f>INDEX([1]!jget("optbinom", A138, B138, C138, optPremuiumAAPL, L138, I138, calcGreeksAAPL, exTypeAAPL, nstepsAAPL, discountCruveAAPL, divMapAAPL, borrowCurveAAPL, modelTypeAAPL, adjVolAAPL), 2)</f>
        <v>34.656216437265158</v>
      </c>
      <c r="N138" s="28">
        <f>0.5*(raw_data!F138+raw_data!J138)</f>
        <v>33.450000000000003</v>
      </c>
      <c r="O138" s="28">
        <f t="shared" si="6"/>
        <v>0.70563456771722433</v>
      </c>
      <c r="P138" s="18">
        <f t="shared" si="11"/>
        <v>33.950581869547932</v>
      </c>
      <c r="Q138" s="28">
        <f t="shared" si="7"/>
        <v>0.83</v>
      </c>
      <c r="R138" s="18">
        <f t="shared" si="12"/>
        <v>32.620000000000005</v>
      </c>
      <c r="S138" s="28">
        <f t="shared" si="8"/>
        <v>33.30184625132361</v>
      </c>
      <c r="T138" s="19">
        <f t="shared" si="13"/>
        <v>1.3002676100642636E-2</v>
      </c>
      <c r="U138" s="19">
        <f t="shared" si="14"/>
        <v>-3.4477832760181869E-3</v>
      </c>
      <c r="V138" s="19">
        <v>1.5663179984828853E-2</v>
      </c>
    </row>
    <row r="139" spans="1:22" x14ac:dyDescent="0.25">
      <c r="A139" s="23" t="str">
        <f>MID(raw_data!A139, 13, 1)</f>
        <v>C</v>
      </c>
      <c r="B139" s="23">
        <f>0.5*(raw_data!V139 + raw_data!W139)</f>
        <v>152.985005</v>
      </c>
      <c r="C139" s="23">
        <f>RIGHT(raw_data!A139,6)/1000</f>
        <v>125</v>
      </c>
      <c r="D139" s="23" t="str">
        <f>A139&amp;C139&amp;" "&amp;LEFT(raw_data!A139,4)</f>
        <v>C125 AAPL</v>
      </c>
      <c r="E139" s="23" t="str">
        <f>IF(A139 = "C", "P", "C")&amp;C139&amp;" "&amp;LEFT(raw_data!A139,4)</f>
        <v>P125 AAPL</v>
      </c>
      <c r="F139" s="28">
        <f>B139*EXP(K139*I139)-raw_data!X139</f>
        <v>1.8968550000000164</v>
      </c>
      <c r="G139" s="26" t="str">
        <f>20&amp;MID(raw_data!A139,7,2)&amp;"-"&amp;MID(raw_data!A139,9,2)&amp;"-"&amp;MID(raw_data!A139,11,2)</f>
        <v>2017-11-17</v>
      </c>
      <c r="H139" s="8" t="str">
        <f>LEFT(raw_data!B139,10)</f>
        <v>2017-05-08</v>
      </c>
      <c r="I139" s="23">
        <f t="shared" si="9"/>
        <v>0.52876712328767128</v>
      </c>
      <c r="J139" s="23">
        <f>raw_data!Y139</f>
        <v>1.2723100000000001</v>
      </c>
      <c r="K139" s="23">
        <f t="shared" si="10"/>
        <v>1.5663179984828853E-2</v>
      </c>
      <c r="L139" s="28">
        <f>raw_data!N139</f>
        <v>0.22308</v>
      </c>
      <c r="M139" s="28">
        <f>INDEX([1]!jget("optbinom", A139, B139, C139, optPremuiumAAPL, L139, I139, calcGreeksAAPL, exTypeAAPL, nstepsAAPL, discountCruveAAPL, divMapAAPL, borrowCurveAAPL, modelTypeAAPL, adjVolAAPL), 2)</f>
        <v>30.081924336410566</v>
      </c>
      <c r="N139" s="28">
        <f>0.5*(raw_data!F139+raw_data!J139)</f>
        <v>28.875</v>
      </c>
      <c r="O139" s="28">
        <f t="shared" si="6"/>
        <v>1.0896404412684277</v>
      </c>
      <c r="P139" s="18">
        <f t="shared" si="11"/>
        <v>28.992283895142137</v>
      </c>
      <c r="Q139" s="28">
        <f t="shared" si="7"/>
        <v>1.27</v>
      </c>
      <c r="R139" s="18">
        <f t="shared" si="12"/>
        <v>27.605</v>
      </c>
      <c r="S139" s="28">
        <f t="shared" si="8"/>
        <v>28.315047970128759</v>
      </c>
      <c r="T139" s="19">
        <f t="shared" si="13"/>
        <v>1.3353474987184444E-2</v>
      </c>
      <c r="U139" s="19">
        <f t="shared" si="14"/>
        <v>-3.7980044783772647E-3</v>
      </c>
      <c r="V139" s="19">
        <v>1.5663179984828853E-2</v>
      </c>
    </row>
    <row r="140" spans="1:22" x14ac:dyDescent="0.25">
      <c r="A140" s="23" t="str">
        <f>MID(raw_data!A140, 13, 1)</f>
        <v>C</v>
      </c>
      <c r="B140" s="23">
        <f>0.5*(raw_data!V140 + raw_data!W140)</f>
        <v>153.014995</v>
      </c>
      <c r="C140" s="23">
        <f>RIGHT(raw_data!A140,6)/1000</f>
        <v>130</v>
      </c>
      <c r="D140" s="23" t="str">
        <f>A140&amp;C140&amp;" "&amp;LEFT(raw_data!A140,4)</f>
        <v>C130 AAPL</v>
      </c>
      <c r="E140" s="23" t="str">
        <f>IF(A140 = "C", "P", "C")&amp;C140&amp;" "&amp;LEFT(raw_data!A140,4)</f>
        <v>P130 AAPL</v>
      </c>
      <c r="F140" s="28">
        <f>B140*EXP(K140*I140)-raw_data!X140</f>
        <v>1.8968449999999848</v>
      </c>
      <c r="G140" s="26" t="str">
        <f>20&amp;MID(raw_data!A140,7,2)&amp;"-"&amp;MID(raw_data!A140,9,2)&amp;"-"&amp;MID(raw_data!A140,11,2)</f>
        <v>2017-11-17</v>
      </c>
      <c r="H140" s="8" t="str">
        <f>LEFT(raw_data!B140,10)</f>
        <v>2017-05-08</v>
      </c>
      <c r="I140" s="23">
        <f t="shared" si="9"/>
        <v>0.52876712328767128</v>
      </c>
      <c r="J140" s="23">
        <f>raw_data!Y140</f>
        <v>1.2725500000000001</v>
      </c>
      <c r="K140" s="23">
        <f t="shared" si="10"/>
        <v>1.5663064594001276E-2</v>
      </c>
      <c r="L140" s="28">
        <f>raw_data!N140</f>
        <v>0.21887000000000001</v>
      </c>
      <c r="M140" s="28">
        <f>INDEX([1]!jget("optbinom", A140, B140, C140, optPremuiumAAPL, L140, I140, calcGreeksAAPL, exTypeAAPL, nstepsAAPL, discountCruveAAPL, divMapAAPL, borrowCurveAAPL, modelTypeAAPL, adjVolAAPL), 2)</f>
        <v>25.730542223084893</v>
      </c>
      <c r="N140" s="28">
        <f>0.5*(raw_data!F140+raw_data!J140)</f>
        <v>24.549999999999997</v>
      </c>
      <c r="O140" s="28">
        <f t="shared" si="6"/>
        <v>1.6395973902419221</v>
      </c>
      <c r="P140" s="18">
        <f t="shared" si="11"/>
        <v>24.090944832842972</v>
      </c>
      <c r="Q140" s="28">
        <f t="shared" si="7"/>
        <v>1.895</v>
      </c>
      <c r="R140" s="18">
        <f t="shared" si="12"/>
        <v>22.654999999999998</v>
      </c>
      <c r="S140" s="28">
        <f t="shared" si="8"/>
        <v>23.358239688933907</v>
      </c>
      <c r="T140" s="19">
        <f t="shared" si="13"/>
        <v>1.4034270144087837E-2</v>
      </c>
      <c r="U140" s="19">
        <f t="shared" si="14"/>
        <v>-3.7117386220974873E-3</v>
      </c>
      <c r="V140" s="19">
        <v>1.5663064594001276E-2</v>
      </c>
    </row>
    <row r="141" spans="1:22" x14ac:dyDescent="0.25">
      <c r="A141" s="23" t="str">
        <f>MID(raw_data!A141, 13, 1)</f>
        <v>C</v>
      </c>
      <c r="B141" s="23">
        <f>0.5*(raw_data!V141 + raw_data!W141)</f>
        <v>153.00499500000001</v>
      </c>
      <c r="C141" s="23">
        <f>RIGHT(raw_data!A141,6)/1000</f>
        <v>135</v>
      </c>
      <c r="D141" s="23" t="str">
        <f>A141&amp;C141&amp;" "&amp;LEFT(raw_data!A141,4)</f>
        <v>C135 AAPL</v>
      </c>
      <c r="E141" s="23" t="str">
        <f>IF(A141 = "C", "P", "C")&amp;C141&amp;" "&amp;LEFT(raw_data!A141,4)</f>
        <v>P135 AAPL</v>
      </c>
      <c r="F141" s="28">
        <f>B141*EXP(K141*I141)-raw_data!X141</f>
        <v>1.8968450000000132</v>
      </c>
      <c r="G141" s="26" t="str">
        <f>20&amp;MID(raw_data!A141,7,2)&amp;"-"&amp;MID(raw_data!A141,9,2)&amp;"-"&amp;MID(raw_data!A141,11,2)</f>
        <v>2017-11-17</v>
      </c>
      <c r="H141" s="8" t="str">
        <f>LEFT(raw_data!B141,10)</f>
        <v>2017-05-08</v>
      </c>
      <c r="I141" s="23">
        <f t="shared" si="9"/>
        <v>0.52876712328767128</v>
      </c>
      <c r="J141" s="23">
        <f>raw_data!Y141</f>
        <v>1.2724800000000001</v>
      </c>
      <c r="K141" s="23">
        <f t="shared" si="10"/>
        <v>1.5663225976199735E-2</v>
      </c>
      <c r="L141" s="28">
        <f>raw_data!N141</f>
        <v>0.21376000000000001</v>
      </c>
      <c r="M141" s="28">
        <f>INDEX([1]!jget("optbinom", A141, B141, C141, optPremuiumAAPL, L141, I141, calcGreeksAAPL, exTypeAAPL, nstepsAAPL, discountCruveAAPL, divMapAAPL, borrowCurveAAPL, modelTypeAAPL, adjVolAAPL), 2)</f>
        <v>21.558451552186881</v>
      </c>
      <c r="N141" s="28">
        <f>0.5*(raw_data!F141+raw_data!J141)</f>
        <v>20.425000000000001</v>
      </c>
      <c r="O141" s="28">
        <f t="shared" si="6"/>
        <v>2.4316043712400166</v>
      </c>
      <c r="P141" s="18">
        <f t="shared" si="11"/>
        <v>19.126847180946864</v>
      </c>
      <c r="Q141" s="28">
        <f t="shared" si="7"/>
        <v>2.7850000000000001</v>
      </c>
      <c r="R141" s="18">
        <f t="shared" si="12"/>
        <v>17.64</v>
      </c>
      <c r="S141" s="28">
        <f t="shared" si="8"/>
        <v>18.361441407739079</v>
      </c>
      <c r="T141" s="19">
        <f t="shared" si="13"/>
        <v>1.443708052573464E-2</v>
      </c>
      <c r="U141" s="19">
        <f t="shared" si="14"/>
        <v>-3.9383408289426448E-3</v>
      </c>
      <c r="V141" s="19">
        <v>1.5663225976199735E-2</v>
      </c>
    </row>
    <row r="142" spans="1:22" x14ac:dyDescent="0.25">
      <c r="A142" s="23" t="str">
        <f>MID(raw_data!A142, 13, 1)</f>
        <v>C</v>
      </c>
      <c r="B142" s="23">
        <f>0.5*(raw_data!V142 + raw_data!W142)</f>
        <v>152.985005</v>
      </c>
      <c r="C142" s="23">
        <f>RIGHT(raw_data!A142,6)/1000</f>
        <v>140</v>
      </c>
      <c r="D142" s="23" t="str">
        <f>A142&amp;C142&amp;" "&amp;LEFT(raw_data!A142,4)</f>
        <v>C140 AAPL</v>
      </c>
      <c r="E142" s="23" t="str">
        <f>IF(A142 = "C", "P", "C")&amp;C142&amp;" "&amp;LEFT(raw_data!A142,4)</f>
        <v>P140 AAPL</v>
      </c>
      <c r="F142" s="28">
        <f>B142*EXP(K142*I142)-raw_data!X142</f>
        <v>1.8968550000000164</v>
      </c>
      <c r="G142" s="26" t="str">
        <f>20&amp;MID(raw_data!A142,7,2)&amp;"-"&amp;MID(raw_data!A142,9,2)&amp;"-"&amp;MID(raw_data!A142,11,2)</f>
        <v>2017-11-17</v>
      </c>
      <c r="H142" s="8" t="str">
        <f>LEFT(raw_data!B142,10)</f>
        <v>2017-05-08</v>
      </c>
      <c r="I142" s="23">
        <f t="shared" si="9"/>
        <v>0.52876712328767128</v>
      </c>
      <c r="J142" s="23">
        <f>raw_data!Y142</f>
        <v>1.2723100000000001</v>
      </c>
      <c r="K142" s="23">
        <f t="shared" si="10"/>
        <v>1.5663179984828853E-2</v>
      </c>
      <c r="L142" s="28">
        <f>raw_data!N142</f>
        <v>0.2087</v>
      </c>
      <c r="M142" s="28">
        <f>INDEX([1]!jget("optbinom", A142, B142, C142, optPremuiumAAPL, L142, I142, calcGreeksAAPL, exTypeAAPL, nstepsAAPL, discountCruveAAPL, divMapAAPL, borrowCurveAAPL, modelTypeAAPL, adjVolAAPL), 2)</f>
        <v>17.666993040213274</v>
      </c>
      <c r="N142" s="28">
        <f>0.5*(raw_data!F142+raw_data!J142)</f>
        <v>16.600000000000001</v>
      </c>
      <c r="O142" s="28">
        <f t="shared" si="6"/>
        <v>3.5482435522579574</v>
      </c>
      <c r="P142" s="18">
        <f t="shared" si="11"/>
        <v>14.118749487955316</v>
      </c>
      <c r="Q142" s="28">
        <f t="shared" si="7"/>
        <v>4.0250000000000004</v>
      </c>
      <c r="R142" s="18">
        <f t="shared" si="12"/>
        <v>12.575000000000001</v>
      </c>
      <c r="S142" s="28">
        <f t="shared" si="8"/>
        <v>13.354653126544207</v>
      </c>
      <c r="T142" s="19">
        <f t="shared" si="13"/>
        <v>1.4422204204387078E-2</v>
      </c>
      <c r="U142" s="19">
        <f t="shared" si="14"/>
        <v>-4.6626692413797065E-3</v>
      </c>
      <c r="V142" s="19">
        <v>1.5663179984828853E-2</v>
      </c>
    </row>
    <row r="143" spans="1:22" x14ac:dyDescent="0.25">
      <c r="A143" s="23" t="str">
        <f>MID(raw_data!A143, 13, 1)</f>
        <v>C</v>
      </c>
      <c r="B143" s="23">
        <f>0.5*(raw_data!V143 + raw_data!W143)</f>
        <v>153</v>
      </c>
      <c r="C143" s="23">
        <f>RIGHT(raw_data!A143,6)/1000</f>
        <v>145</v>
      </c>
      <c r="D143" s="23" t="str">
        <f>A143&amp;C143&amp;" "&amp;LEFT(raw_data!A143,4)</f>
        <v>C145 AAPL</v>
      </c>
      <c r="E143" s="23" t="str">
        <f>IF(A143 = "C", "P", "C")&amp;C143&amp;" "&amp;LEFT(raw_data!A143,4)</f>
        <v>P145 AAPL</v>
      </c>
      <c r="F143" s="28">
        <f>B143*EXP(K143*I143)-raw_data!X143</f>
        <v>1.8968500000000006</v>
      </c>
      <c r="G143" s="26" t="str">
        <f>20&amp;MID(raw_data!A143,7,2)&amp;"-"&amp;MID(raw_data!A143,9,2)&amp;"-"&amp;MID(raw_data!A143,11,2)</f>
        <v>2017-11-17</v>
      </c>
      <c r="H143" s="8" t="str">
        <f>LEFT(raw_data!B143,10)</f>
        <v>2017-05-08</v>
      </c>
      <c r="I143" s="23">
        <f t="shared" si="9"/>
        <v>0.52876712328767128</v>
      </c>
      <c r="J143" s="23">
        <f>raw_data!Y143</f>
        <v>1.2724299999999999</v>
      </c>
      <c r="K143" s="23">
        <f t="shared" si="10"/>
        <v>1.5663122283761387E-2</v>
      </c>
      <c r="L143" s="28">
        <f>raw_data!N143</f>
        <v>0.20472000000000001</v>
      </c>
      <c r="M143" s="28">
        <f>INDEX([1]!jget("optbinom", A143, B143, C143, optPremuiumAAPL, L143, I143, calcGreeksAAPL, exTypeAAPL, nstepsAAPL, discountCruveAAPL, divMapAAPL, borrowCurveAAPL, modelTypeAAPL, adjVolAAPL), 2)</f>
        <v>14.185023076346273</v>
      </c>
      <c r="N143" s="28">
        <f>0.5*(raw_data!F143+raw_data!J143)</f>
        <v>13.2</v>
      </c>
      <c r="O143" s="28">
        <f t="shared" si="6"/>
        <v>4.9789652525449952</v>
      </c>
      <c r="P143" s="18">
        <f t="shared" si="11"/>
        <v>9.2060578238012774</v>
      </c>
      <c r="Q143" s="28">
        <f t="shared" si="7"/>
        <v>5.6</v>
      </c>
      <c r="R143" s="18">
        <f t="shared" si="12"/>
        <v>7.6</v>
      </c>
      <c r="S143" s="28">
        <f t="shared" si="8"/>
        <v>8.3828498453493694</v>
      </c>
      <c r="T143" s="19">
        <f t="shared" si="13"/>
        <v>1.5148175232593711E-2</v>
      </c>
      <c r="U143" s="19">
        <f t="shared" si="14"/>
        <v>-4.7014363934880328E-3</v>
      </c>
      <c r="V143" s="19">
        <v>1.5663122283761387E-2</v>
      </c>
    </row>
    <row r="144" spans="1:22" x14ac:dyDescent="0.25">
      <c r="A144" s="23" t="str">
        <f>MID(raw_data!A144, 13, 1)</f>
        <v>C</v>
      </c>
      <c r="B144" s="23">
        <f>0.5*(raw_data!V144 + raw_data!W144)</f>
        <v>152.985005</v>
      </c>
      <c r="C144" s="23">
        <f>RIGHT(raw_data!A144,6)/1000</f>
        <v>150</v>
      </c>
      <c r="D144" s="23" t="str">
        <f>A144&amp;C144&amp;" "&amp;LEFT(raw_data!A144,4)</f>
        <v>C150 AAPL</v>
      </c>
      <c r="E144" s="23" t="str">
        <f>IF(A144 = "C", "P", "C")&amp;C144&amp;" "&amp;LEFT(raw_data!A144,4)</f>
        <v>P150 AAPL</v>
      </c>
      <c r="F144" s="28">
        <f>B144*EXP(K144*I144)-raw_data!X144</f>
        <v>1.8968550000000164</v>
      </c>
      <c r="G144" s="26" t="str">
        <f>20&amp;MID(raw_data!A144,7,2)&amp;"-"&amp;MID(raw_data!A144,9,2)&amp;"-"&amp;MID(raw_data!A144,11,2)</f>
        <v>2017-11-17</v>
      </c>
      <c r="H144" s="8" t="str">
        <f>LEFT(raw_data!B144,10)</f>
        <v>2017-05-08</v>
      </c>
      <c r="I144" s="23">
        <f t="shared" si="9"/>
        <v>0.52876712328767128</v>
      </c>
      <c r="J144" s="23">
        <f>raw_data!Y144</f>
        <v>1.2723100000000001</v>
      </c>
      <c r="K144" s="23">
        <f t="shared" si="10"/>
        <v>1.5663179984828853E-2</v>
      </c>
      <c r="L144" s="28">
        <f>raw_data!N144</f>
        <v>0.20066000000000001</v>
      </c>
      <c r="M144" s="28">
        <f>INDEX([1]!jget("optbinom", A144, B144, C144, optPremuiumAAPL, L144, I144, calcGreeksAAPL, exTypeAAPL, nstepsAAPL, discountCruveAAPL, divMapAAPL, borrowCurveAAPL, modelTypeAAPL, adjVolAAPL), 2)</f>
        <v>11.074496545242816</v>
      </c>
      <c r="N144" s="28">
        <f>0.5*(raw_data!F144+raw_data!J144)</f>
        <v>10.199999999999999</v>
      </c>
      <c r="O144" s="28">
        <f t="shared" si="6"/>
        <v>6.8174706664276075</v>
      </c>
      <c r="P144" s="18">
        <f t="shared" si="11"/>
        <v>4.2570258788152087</v>
      </c>
      <c r="Q144" s="28">
        <f t="shared" si="7"/>
        <v>7.6</v>
      </c>
      <c r="R144" s="18">
        <f t="shared" si="12"/>
        <v>2.5999999999999996</v>
      </c>
      <c r="S144" s="28">
        <f t="shared" si="8"/>
        <v>3.3810565641545054</v>
      </c>
      <c r="T144" s="19">
        <f t="shared" si="13"/>
        <v>1.5797797709277389E-2</v>
      </c>
      <c r="U144" s="19">
        <f t="shared" si="14"/>
        <v>-4.680107404873424E-3</v>
      </c>
      <c r="V144" s="19">
        <v>1.5663179984828853E-2</v>
      </c>
    </row>
    <row r="145" spans="1:22" x14ac:dyDescent="0.25">
      <c r="A145" s="23" t="str">
        <f>MID(raw_data!A145, 13, 1)</f>
        <v>C</v>
      </c>
      <c r="B145" s="23">
        <f>0.5*(raw_data!V145 + raw_data!W145)</f>
        <v>153.01</v>
      </c>
      <c r="C145" s="23">
        <f>RIGHT(raw_data!A145,6)/1000</f>
        <v>155</v>
      </c>
      <c r="D145" s="23" t="str">
        <f>A145&amp;C145&amp;" "&amp;LEFT(raw_data!A145,4)</f>
        <v>C155 AAPL</v>
      </c>
      <c r="E145" s="23" t="str">
        <f>IF(A145 = "C", "P", "C")&amp;C145&amp;" "&amp;LEFT(raw_data!A145,4)</f>
        <v>P155 AAPL</v>
      </c>
      <c r="F145" s="28">
        <f>B145*EXP(K145*I145)-raw_data!X145</f>
        <v>1.8968600000000038</v>
      </c>
      <c r="G145" s="26" t="str">
        <f>20&amp;MID(raw_data!A145,7,2)&amp;"-"&amp;MID(raw_data!A145,9,2)&amp;"-"&amp;MID(raw_data!A145,11,2)</f>
        <v>2017-11-17</v>
      </c>
      <c r="H145" s="8" t="str">
        <f>LEFT(raw_data!B145,10)</f>
        <v>2017-05-08</v>
      </c>
      <c r="I145" s="23">
        <f t="shared" si="9"/>
        <v>0.52876712328767128</v>
      </c>
      <c r="J145" s="23">
        <f>raw_data!Y145</f>
        <v>1.27251</v>
      </c>
      <c r="K145" s="23">
        <f t="shared" si="10"/>
        <v>1.5663083482853026E-2</v>
      </c>
      <c r="L145" s="28">
        <f>raw_data!N145</f>
        <v>0.19639999999999999</v>
      </c>
      <c r="M145" s="28">
        <f>INDEX([1]!jget("optbinom", A145, B145, C145, optPremuiumAAPL, L145, I145, calcGreeksAAPL, exTypeAAPL, nstepsAAPL, discountCruveAAPL, divMapAAPL, borrowCurveAAPL, modelTypeAAPL, adjVolAAPL), 2)</f>
        <v>8.4036913716548227</v>
      </c>
      <c r="N145" s="28">
        <f>0.5*(raw_data!F145+raw_data!J145)</f>
        <v>7.65</v>
      </c>
      <c r="O145" s="28">
        <f t="shared" si="6"/>
        <v>9.1439609793837828</v>
      </c>
      <c r="P145" s="18">
        <f t="shared" si="11"/>
        <v>-0.74026960772896011</v>
      </c>
      <c r="Q145" s="28">
        <f t="shared" si="7"/>
        <v>10.100000000000001</v>
      </c>
      <c r="R145" s="18">
        <f t="shared" si="12"/>
        <v>-2.4500000000000011</v>
      </c>
      <c r="S145" s="28">
        <f t="shared" si="8"/>
        <v>-1.5807467170403413</v>
      </c>
      <c r="T145" s="19">
        <f t="shared" si="13"/>
        <v>1.5359804763307595E-2</v>
      </c>
      <c r="U145" s="19">
        <f t="shared" si="14"/>
        <v>-5.7745372853202775E-3</v>
      </c>
      <c r="V145" s="19">
        <v>1.5663083482853026E-2</v>
      </c>
    </row>
    <row r="146" spans="1:22" x14ac:dyDescent="0.25">
      <c r="A146" s="23" t="str">
        <f>MID(raw_data!A146, 13, 1)</f>
        <v>C</v>
      </c>
      <c r="B146" s="23">
        <f>0.5*(raw_data!V146 + raw_data!W146)</f>
        <v>153.00499500000001</v>
      </c>
      <c r="C146" s="23">
        <f>RIGHT(raw_data!A146,6)/1000</f>
        <v>160</v>
      </c>
      <c r="D146" s="23" t="str">
        <f>A146&amp;C146&amp;" "&amp;LEFT(raw_data!A146,4)</f>
        <v>C160 AAPL</v>
      </c>
      <c r="E146" s="23" t="str">
        <f>IF(A146 = "C", "P", "C")&amp;C146&amp;" "&amp;LEFT(raw_data!A146,4)</f>
        <v>P160 AAPL</v>
      </c>
      <c r="F146" s="28">
        <f>B146*EXP(K146*I146)-raw_data!X146</f>
        <v>1.8968450000000132</v>
      </c>
      <c r="G146" s="26" t="str">
        <f>20&amp;MID(raw_data!A146,7,2)&amp;"-"&amp;MID(raw_data!A146,9,2)&amp;"-"&amp;MID(raw_data!A146,11,2)</f>
        <v>2017-11-17</v>
      </c>
      <c r="H146" s="8" t="str">
        <f>LEFT(raw_data!B146,10)</f>
        <v>2017-05-08</v>
      </c>
      <c r="I146" s="23">
        <f t="shared" si="9"/>
        <v>0.52876712328767128</v>
      </c>
      <c r="J146" s="23">
        <f>raw_data!Y146</f>
        <v>1.2724800000000001</v>
      </c>
      <c r="K146" s="23">
        <f t="shared" si="10"/>
        <v>1.5663225976199735E-2</v>
      </c>
      <c r="L146" s="28">
        <f>raw_data!N146</f>
        <v>0.19334999999999999</v>
      </c>
      <c r="M146" s="28">
        <f>INDEX([1]!jget("optbinom", A146, B146, C146, optPremuiumAAPL, L146, I146, calcGreeksAAPL, exTypeAAPL, nstepsAAPL, discountCruveAAPL, divMapAAPL, borrowCurveAAPL, modelTypeAAPL, adjVolAAPL), 2)</f>
        <v>6.2069854808475435</v>
      </c>
      <c r="N146" s="28">
        <f>0.5*(raw_data!F146+raw_data!J146)</f>
        <v>5.5749999999999993</v>
      </c>
      <c r="O146" s="28">
        <f t="shared" si="6"/>
        <v>11.894656831835755</v>
      </c>
      <c r="P146" s="18">
        <f t="shared" si="11"/>
        <v>-5.6876713509882117</v>
      </c>
      <c r="Q146" s="28">
        <f t="shared" si="7"/>
        <v>13.024999999999999</v>
      </c>
      <c r="R146" s="18">
        <f t="shared" si="12"/>
        <v>-7.4499999999999993</v>
      </c>
      <c r="S146" s="28">
        <f t="shared" si="8"/>
        <v>-6.5725499982351892</v>
      </c>
      <c r="T146" s="19">
        <f t="shared" si="13"/>
        <v>1.5905883221937096E-2</v>
      </c>
      <c r="U146" s="19">
        <f t="shared" si="14"/>
        <v>-5.8767864827507206E-3</v>
      </c>
      <c r="V146" s="19">
        <v>1.5663225976199735E-2</v>
      </c>
    </row>
    <row r="147" spans="1:22" x14ac:dyDescent="0.25">
      <c r="A147" s="23" t="str">
        <f>MID(raw_data!A147, 13, 1)</f>
        <v>C</v>
      </c>
      <c r="B147" s="23">
        <f>0.5*(raw_data!V147 + raw_data!W147)</f>
        <v>152.99500499999999</v>
      </c>
      <c r="C147" s="23">
        <f>RIGHT(raw_data!A147,6)/1000</f>
        <v>50</v>
      </c>
      <c r="D147" s="23" t="str">
        <f>A147&amp;C147&amp;" "&amp;LEFT(raw_data!A147,4)</f>
        <v>C50 AAPL</v>
      </c>
      <c r="E147" s="23" t="str">
        <f>IF(A147 = "C", "P", "C")&amp;C147&amp;" "&amp;LEFT(raw_data!A147,4)</f>
        <v>P50 AAPL</v>
      </c>
      <c r="F147" s="28">
        <f>B147*EXP(K147*I147)-raw_data!X147</f>
        <v>1.8968550000000164</v>
      </c>
      <c r="G147" s="26" t="str">
        <f>20&amp;MID(raw_data!A147,7,2)&amp;"-"&amp;MID(raw_data!A147,9,2)&amp;"-"&amp;MID(raw_data!A147,11,2)</f>
        <v>2017-11-17</v>
      </c>
      <c r="H147" s="8" t="str">
        <f>LEFT(raw_data!B147,10)</f>
        <v>2017-05-08</v>
      </c>
      <c r="I147" s="23">
        <f t="shared" si="9"/>
        <v>0.52876712328767128</v>
      </c>
      <c r="J147" s="23">
        <f>raw_data!Y147</f>
        <v>1.2723800000000001</v>
      </c>
      <c r="K147" s="23">
        <f t="shared" si="10"/>
        <v>1.5663018584546873E-2</v>
      </c>
      <c r="L147" s="28">
        <f>raw_data!N147</f>
        <v>0.79661999999999999</v>
      </c>
      <c r="M147" s="28">
        <f>INDEX([1]!jget("optbinom", A147, B147, C147, optPremuiumAAPL, L147, I147, calcGreeksAAPL, exTypeAAPL, nstepsAAPL, discountCruveAAPL, divMapAAPL, borrowCurveAAPL, modelTypeAAPL, adjVolAAPL), 2)</f>
        <v>104.03922002930977</v>
      </c>
      <c r="N147" s="28">
        <f>0.5*(raw_data!F147+raw_data!J147)</f>
        <v>103.02500000000001</v>
      </c>
      <c r="O147" s="28">
        <f t="shared" si="6"/>
        <v>1.2653828434827633E-2</v>
      </c>
      <c r="P147" s="18">
        <f t="shared" si="11"/>
        <v>104.02656620087495</v>
      </c>
      <c r="Q147" s="28">
        <f t="shared" si="7"/>
        <v>1.4999999999999999E-2</v>
      </c>
      <c r="R147" s="18">
        <f t="shared" si="12"/>
        <v>103.01</v>
      </c>
      <c r="S147" s="28">
        <f t="shared" si="8"/>
        <v>103.1270221880515</v>
      </c>
      <c r="T147" s="19">
        <f t="shared" si="13"/>
        <v>1.6086822797226372E-2</v>
      </c>
      <c r="U147" s="19">
        <f t="shared" si="14"/>
        <v>3.5529196004404043E-3</v>
      </c>
      <c r="V147" s="19">
        <v>1.5663018584546873E-2</v>
      </c>
    </row>
    <row r="148" spans="1:22" x14ac:dyDescent="0.25">
      <c r="A148" s="23" t="str">
        <f>MID(raw_data!A148, 13, 1)</f>
        <v>C</v>
      </c>
      <c r="B148" s="23">
        <f>0.5*(raw_data!V148 + raw_data!W148)</f>
        <v>153.014995</v>
      </c>
      <c r="C148" s="23">
        <f>RIGHT(raw_data!A148,6)/1000</f>
        <v>55</v>
      </c>
      <c r="D148" s="23" t="str">
        <f>A148&amp;C148&amp;" "&amp;LEFT(raw_data!A148,4)</f>
        <v>C55 AAPL</v>
      </c>
      <c r="E148" s="23" t="str">
        <f>IF(A148 = "C", "P", "C")&amp;C148&amp;" "&amp;LEFT(raw_data!A148,4)</f>
        <v>P55 AAPL</v>
      </c>
      <c r="F148" s="28">
        <f>B148*EXP(K148*I148)-raw_data!X148</f>
        <v>1.8968449999999848</v>
      </c>
      <c r="G148" s="26" t="str">
        <f>20&amp;MID(raw_data!A148,7,2)&amp;"-"&amp;MID(raw_data!A148,9,2)&amp;"-"&amp;MID(raw_data!A148,11,2)</f>
        <v>2017-11-17</v>
      </c>
      <c r="H148" s="8" t="str">
        <f>LEFT(raw_data!B148,10)</f>
        <v>2017-05-08</v>
      </c>
      <c r="I148" s="23">
        <f t="shared" si="9"/>
        <v>0.52876712328767128</v>
      </c>
      <c r="J148" s="23">
        <f>raw_data!Y148</f>
        <v>1.2725500000000001</v>
      </c>
      <c r="K148" s="23">
        <f t="shared" si="10"/>
        <v>1.5663064594001276E-2</v>
      </c>
      <c r="L148" s="28">
        <f>raw_data!N148</f>
        <v>0.71633000000000002</v>
      </c>
      <c r="M148" s="28">
        <f>INDEX([1]!jget("optbinom", A148, B148, C148, optPremuiumAAPL, L148, I148, calcGreeksAAPL, exTypeAAPL, nstepsAAPL, discountCruveAAPL, divMapAAPL, borrowCurveAAPL, modelTypeAAPL, adjVolAAPL), 2)</f>
        <v>99.02825643952707</v>
      </c>
      <c r="N148" s="28">
        <f>0.5*(raw_data!F148+raw_data!J148)</f>
        <v>98.025000000000006</v>
      </c>
      <c r="O148" s="28">
        <f t="shared" si="6"/>
        <v>1.2534291763159094E-2</v>
      </c>
      <c r="P148" s="18">
        <f t="shared" si="11"/>
        <v>99.01572214776391</v>
      </c>
      <c r="Q148" s="28">
        <f t="shared" si="7"/>
        <v>1.4999999999999999E-2</v>
      </c>
      <c r="R148" s="18">
        <f t="shared" si="12"/>
        <v>98.01</v>
      </c>
      <c r="S148" s="28">
        <f t="shared" si="8"/>
        <v>98.160213906856654</v>
      </c>
      <c r="T148" s="19">
        <f t="shared" si="13"/>
        <v>1.5544221172785323E-2</v>
      </c>
      <c r="U148" s="19">
        <f t="shared" si="14"/>
        <v>3.1425165022916238E-3</v>
      </c>
      <c r="V148" s="19">
        <v>1.5663064594001276E-2</v>
      </c>
    </row>
    <row r="149" spans="1:22" x14ac:dyDescent="0.25">
      <c r="A149" s="23" t="str">
        <f>MID(raw_data!A149, 13, 1)</f>
        <v>C</v>
      </c>
      <c r="B149" s="23">
        <f>0.5*(raw_data!V149 + raw_data!W149)</f>
        <v>153.014995</v>
      </c>
      <c r="C149" s="23">
        <f>RIGHT(raw_data!A149,6)/1000</f>
        <v>60</v>
      </c>
      <c r="D149" s="23" t="str">
        <f>A149&amp;C149&amp;" "&amp;LEFT(raw_data!A149,4)</f>
        <v>C60 AAPL</v>
      </c>
      <c r="E149" s="23" t="str">
        <f>IF(A149 = "C", "P", "C")&amp;C149&amp;" "&amp;LEFT(raw_data!A149,4)</f>
        <v>P60 AAPL</v>
      </c>
      <c r="F149" s="28">
        <f>B149*EXP(K149*I149)-raw_data!X149</f>
        <v>1.8968449999999848</v>
      </c>
      <c r="G149" s="26" t="str">
        <f>20&amp;MID(raw_data!A149,7,2)&amp;"-"&amp;MID(raw_data!A149,9,2)&amp;"-"&amp;MID(raw_data!A149,11,2)</f>
        <v>2017-11-17</v>
      </c>
      <c r="H149" s="8" t="str">
        <f>LEFT(raw_data!B149,10)</f>
        <v>2017-05-08</v>
      </c>
      <c r="I149" s="23">
        <f t="shared" si="9"/>
        <v>0.52876712328767128</v>
      </c>
      <c r="J149" s="23">
        <f>raw_data!Y149</f>
        <v>1.2725500000000001</v>
      </c>
      <c r="K149" s="23">
        <f t="shared" si="10"/>
        <v>1.5663064594001276E-2</v>
      </c>
      <c r="L149" s="28">
        <f>raw_data!N149</f>
        <v>0.65366999999999997</v>
      </c>
      <c r="M149" s="28">
        <f>INDEX([1]!jget("optbinom", A149, B149, C149, optPremuiumAAPL, L149, I149, calcGreeksAAPL, exTypeAAPL, nstepsAAPL, discountCruveAAPL, divMapAAPL, borrowCurveAAPL, modelTypeAAPL, adjVolAAPL), 2)</f>
        <v>94.037375748961765</v>
      </c>
      <c r="N149" s="28">
        <f>0.5*(raw_data!F149+raw_data!J149)</f>
        <v>93.025000000000006</v>
      </c>
      <c r="O149" s="28">
        <f t="shared" si="6"/>
        <v>8.1210535621678674E-3</v>
      </c>
      <c r="P149" s="18">
        <f t="shared" si="11"/>
        <v>94.029254695399601</v>
      </c>
      <c r="Q149" s="28">
        <f t="shared" si="7"/>
        <v>0.01</v>
      </c>
      <c r="R149" s="18">
        <f t="shared" si="12"/>
        <v>93.015000000000001</v>
      </c>
      <c r="S149" s="28">
        <f t="shared" si="8"/>
        <v>93.173415625661804</v>
      </c>
      <c r="T149" s="19">
        <f t="shared" si="13"/>
        <v>1.5548287319680961E-2</v>
      </c>
      <c r="U149" s="19">
        <f t="shared" si="14"/>
        <v>3.0410448707981685E-3</v>
      </c>
      <c r="V149" s="19">
        <v>1.5663064594001276E-2</v>
      </c>
    </row>
    <row r="150" spans="1:22" x14ac:dyDescent="0.25">
      <c r="A150" s="23" t="str">
        <f>MID(raw_data!A150, 13, 1)</f>
        <v>C</v>
      </c>
      <c r="B150" s="23">
        <f>0.5*(raw_data!V150 + raw_data!W150)</f>
        <v>152.985005</v>
      </c>
      <c r="C150" s="23">
        <f>RIGHT(raw_data!A150,6)/1000</f>
        <v>65</v>
      </c>
      <c r="D150" s="23" t="str">
        <f>A150&amp;C150&amp;" "&amp;LEFT(raw_data!A150,4)</f>
        <v>C65 AAPL</v>
      </c>
      <c r="E150" s="23" t="str">
        <f>IF(A150 = "C", "P", "C")&amp;C150&amp;" "&amp;LEFT(raw_data!A150,4)</f>
        <v>P65 AAPL</v>
      </c>
      <c r="F150" s="28">
        <f>B150*EXP(K150*I150)-raw_data!X150</f>
        <v>1.8968550000000164</v>
      </c>
      <c r="G150" s="26" t="str">
        <f>20&amp;MID(raw_data!A150,7,2)&amp;"-"&amp;MID(raw_data!A150,9,2)&amp;"-"&amp;MID(raw_data!A150,11,2)</f>
        <v>2017-11-17</v>
      </c>
      <c r="H150" s="8" t="str">
        <f>LEFT(raw_data!B150,10)</f>
        <v>2017-05-08</v>
      </c>
      <c r="I150" s="23">
        <f t="shared" si="9"/>
        <v>0.52876712328767128</v>
      </c>
      <c r="J150" s="23">
        <f>raw_data!Y150</f>
        <v>1.2723100000000001</v>
      </c>
      <c r="K150" s="23">
        <f t="shared" si="10"/>
        <v>1.5663179984828853E-2</v>
      </c>
      <c r="L150" s="28">
        <f>raw_data!N150</f>
        <v>0.59885999999999995</v>
      </c>
      <c r="M150" s="28">
        <f>INDEX([1]!jget("optbinom", A150, B150, C150, optPremuiumAAPL, L150, I150, calcGreeksAAPL, exTypeAAPL, nstepsAAPL, discountCruveAAPL, divMapAAPL, borrowCurveAAPL, modelTypeAAPL, adjVolAAPL), 2)</f>
        <v>89.026784001627789</v>
      </c>
      <c r="N150" s="28">
        <f>0.5*(raw_data!F150+raw_data!J150)</f>
        <v>88</v>
      </c>
      <c r="O150" s="28">
        <f t="shared" si="6"/>
        <v>1.2271541708780122E-2</v>
      </c>
      <c r="P150" s="18">
        <f t="shared" si="11"/>
        <v>89.014512459919004</v>
      </c>
      <c r="Q150" s="28">
        <f t="shared" si="7"/>
        <v>1.4999999999999999E-2</v>
      </c>
      <c r="R150" s="18">
        <f t="shared" si="12"/>
        <v>87.984999999999999</v>
      </c>
      <c r="S150" s="28">
        <f t="shared" si="8"/>
        <v>88.156627344466955</v>
      </c>
      <c r="T150" s="19">
        <f t="shared" si="13"/>
        <v>1.5575501588783344E-2</v>
      </c>
      <c r="U150" s="19">
        <f t="shared" si="14"/>
        <v>2.8771617933340678E-3</v>
      </c>
      <c r="V150" s="19">
        <v>1.5663179984828853E-2</v>
      </c>
    </row>
    <row r="151" spans="1:22" x14ac:dyDescent="0.25">
      <c r="A151" s="23" t="str">
        <f>MID(raw_data!A151, 13, 1)</f>
        <v>C</v>
      </c>
      <c r="B151" s="23">
        <f>0.5*(raw_data!V151 + raw_data!W151)</f>
        <v>153.014995</v>
      </c>
      <c r="C151" s="23">
        <f>RIGHT(raw_data!A151,6)/1000</f>
        <v>70</v>
      </c>
      <c r="D151" s="23" t="str">
        <f>A151&amp;C151&amp;" "&amp;LEFT(raw_data!A151,4)</f>
        <v>C70 AAPL</v>
      </c>
      <c r="E151" s="23" t="str">
        <f>IF(A151 = "C", "P", "C")&amp;C151&amp;" "&amp;LEFT(raw_data!A151,4)</f>
        <v>P70 AAPL</v>
      </c>
      <c r="F151" s="28">
        <f>B151*EXP(K151*I151)-raw_data!X151</f>
        <v>1.8968449999999848</v>
      </c>
      <c r="G151" s="26" t="str">
        <f>20&amp;MID(raw_data!A151,7,2)&amp;"-"&amp;MID(raw_data!A151,9,2)&amp;"-"&amp;MID(raw_data!A151,11,2)</f>
        <v>2017-11-17</v>
      </c>
      <c r="H151" s="8" t="str">
        <f>LEFT(raw_data!B151,10)</f>
        <v>2017-05-08</v>
      </c>
      <c r="I151" s="23">
        <f t="shared" si="9"/>
        <v>0.52876712328767128</v>
      </c>
      <c r="J151" s="23">
        <f>raw_data!Y151</f>
        <v>1.2725500000000001</v>
      </c>
      <c r="K151" s="23">
        <f t="shared" si="10"/>
        <v>1.5663064594001276E-2</v>
      </c>
      <c r="L151" s="28">
        <f>raw_data!N151</f>
        <v>0.54400999999999999</v>
      </c>
      <c r="M151" s="28">
        <f>INDEX([1]!jget("optbinom", A151, B151, C151, optPremuiumAAPL, L151, I151, calcGreeksAAPL, exTypeAAPL, nstepsAAPL, discountCruveAAPL, divMapAAPL, borrowCurveAAPL, modelTypeAAPL, adjVolAAPL), 2)</f>
        <v>84.058105601145556</v>
      </c>
      <c r="N151" s="28">
        <f>0.5*(raw_data!F151+raw_data!J151)</f>
        <v>83.025000000000006</v>
      </c>
      <c r="O151" s="28">
        <f t="shared" si="6"/>
        <v>1.6365446582709713E-2</v>
      </c>
      <c r="P151" s="18">
        <f t="shared" si="11"/>
        <v>84.041740154562845</v>
      </c>
      <c r="Q151" s="28">
        <f t="shared" si="7"/>
        <v>0.02</v>
      </c>
      <c r="R151" s="18">
        <f t="shared" si="12"/>
        <v>83.00500000000001</v>
      </c>
      <c r="S151" s="28">
        <f t="shared" si="8"/>
        <v>83.199819063272102</v>
      </c>
      <c r="T151" s="19">
        <f t="shared" si="13"/>
        <v>1.5377216849363983E-2</v>
      </c>
      <c r="U151" s="19">
        <f t="shared" si="14"/>
        <v>2.5905959665377446E-3</v>
      </c>
      <c r="V151" s="19">
        <v>1.5663064594001276E-2</v>
      </c>
    </row>
    <row r="152" spans="1:22" x14ac:dyDescent="0.25">
      <c r="A152" s="23" t="str">
        <f>MID(raw_data!A152, 13, 1)</f>
        <v>C</v>
      </c>
      <c r="B152" s="23">
        <f>0.5*(raw_data!V152 + raw_data!W152)</f>
        <v>152.99500499999999</v>
      </c>
      <c r="C152" s="23">
        <f>RIGHT(raw_data!A152,6)/1000</f>
        <v>75</v>
      </c>
      <c r="D152" s="23" t="str">
        <f>A152&amp;C152&amp;" "&amp;LEFT(raw_data!A152,4)</f>
        <v>C75 AAPL</v>
      </c>
      <c r="E152" s="23" t="str">
        <f>IF(A152 = "C", "P", "C")&amp;C152&amp;" "&amp;LEFT(raw_data!A152,4)</f>
        <v>P75 AAPL</v>
      </c>
      <c r="F152" s="28">
        <f>B152*EXP(K152*I152)-raw_data!X152</f>
        <v>1.8968550000000164</v>
      </c>
      <c r="G152" s="26" t="str">
        <f>20&amp;MID(raw_data!A152,7,2)&amp;"-"&amp;MID(raw_data!A152,9,2)&amp;"-"&amp;MID(raw_data!A152,11,2)</f>
        <v>2017-11-17</v>
      </c>
      <c r="H152" s="8" t="str">
        <f>LEFT(raw_data!B152,10)</f>
        <v>2017-05-08</v>
      </c>
      <c r="I152" s="23">
        <f t="shared" si="9"/>
        <v>0.52876712328767128</v>
      </c>
      <c r="J152" s="23">
        <f>raw_data!Y152</f>
        <v>1.2723800000000001</v>
      </c>
      <c r="K152" s="23">
        <f t="shared" si="10"/>
        <v>1.5663018584546873E-2</v>
      </c>
      <c r="L152" s="28">
        <f>raw_data!N152</f>
        <v>0.50431000000000004</v>
      </c>
      <c r="M152" s="28">
        <f>INDEX([1]!jget("optbinom", A152, B152, C152, optPremuiumAAPL, L152, I152, calcGreeksAAPL, exTypeAAPL, nstepsAAPL, discountCruveAAPL, divMapAAPL, borrowCurveAAPL, modelTypeAAPL, adjVolAAPL), 2)</f>
        <v>79.087237587147499</v>
      </c>
      <c r="N152" s="28">
        <f>0.5*(raw_data!F152+raw_data!J152)</f>
        <v>78.025000000000006</v>
      </c>
      <c r="O152" s="28">
        <f t="shared" si="6"/>
        <v>2.0424616229118515E-2</v>
      </c>
      <c r="P152" s="18">
        <f t="shared" si="11"/>
        <v>79.066812970918377</v>
      </c>
      <c r="Q152" s="28">
        <f t="shared" si="7"/>
        <v>2.5000000000000001E-2</v>
      </c>
      <c r="R152" s="18">
        <f t="shared" si="12"/>
        <v>78</v>
      </c>
      <c r="S152" s="28">
        <f t="shared" si="8"/>
        <v>78.193030782077244</v>
      </c>
      <c r="T152" s="19">
        <f t="shared" si="13"/>
        <v>1.5770212322041715E-2</v>
      </c>
      <c r="U152" s="19">
        <f t="shared" si="14"/>
        <v>2.6124141956523081E-3</v>
      </c>
      <c r="V152" s="19">
        <v>1.5663018584546873E-2</v>
      </c>
    </row>
    <row r="153" spans="1:22" x14ac:dyDescent="0.25">
      <c r="A153" s="23" t="str">
        <f>MID(raw_data!A153, 13, 1)</f>
        <v>C</v>
      </c>
      <c r="B153" s="23">
        <f>0.5*(raw_data!V153 + raw_data!W153)</f>
        <v>152.99500499999999</v>
      </c>
      <c r="C153" s="23">
        <f>RIGHT(raw_data!A153,6)/1000</f>
        <v>80</v>
      </c>
      <c r="D153" s="23" t="str">
        <f>A153&amp;C153&amp;" "&amp;LEFT(raw_data!A153,4)</f>
        <v>C80 AAPL</v>
      </c>
      <c r="E153" s="23" t="str">
        <f>IF(A153 = "C", "P", "C")&amp;C153&amp;" "&amp;LEFT(raw_data!A153,4)</f>
        <v>P80 AAPL</v>
      </c>
      <c r="F153" s="28">
        <f>B153*EXP(K153*I153)-raw_data!X153</f>
        <v>1.8968550000000164</v>
      </c>
      <c r="G153" s="26" t="str">
        <f>20&amp;MID(raw_data!A153,7,2)&amp;"-"&amp;MID(raw_data!A153,9,2)&amp;"-"&amp;MID(raw_data!A153,11,2)</f>
        <v>2017-11-17</v>
      </c>
      <c r="H153" s="8" t="str">
        <f>LEFT(raw_data!B153,10)</f>
        <v>2017-05-08</v>
      </c>
      <c r="I153" s="23">
        <f t="shared" si="9"/>
        <v>0.52876712328767128</v>
      </c>
      <c r="J153" s="23">
        <f>raw_data!Y153</f>
        <v>1.2723800000000001</v>
      </c>
      <c r="K153" s="23">
        <f t="shared" si="10"/>
        <v>1.5663018584546873E-2</v>
      </c>
      <c r="L153" s="28">
        <f>raw_data!N153</f>
        <v>0.45883000000000002</v>
      </c>
      <c r="M153" s="28">
        <f>INDEX([1]!jget("optbinom", A153, B153, C153, optPremuiumAAPL, L153, I153, calcGreeksAAPL, exTypeAAPL, nstepsAAPL, discountCruveAAPL, divMapAAPL, borrowCurveAAPL, modelTypeAAPL, adjVolAAPL), 2)</f>
        <v>74.098976698530322</v>
      </c>
      <c r="N153" s="28">
        <f>0.5*(raw_data!F153+raw_data!J153)</f>
        <v>73.025000000000006</v>
      </c>
      <c r="O153" s="28">
        <f t="shared" si="6"/>
        <v>2.4395599553144614E-2</v>
      </c>
      <c r="P153" s="18">
        <f t="shared" si="11"/>
        <v>74.074581098977177</v>
      </c>
      <c r="Q153" s="28">
        <f t="shared" si="7"/>
        <v>3.0000000000000002E-2</v>
      </c>
      <c r="R153" s="18">
        <f t="shared" si="12"/>
        <v>72.995000000000005</v>
      </c>
      <c r="S153" s="28">
        <f t="shared" si="8"/>
        <v>73.206232500882393</v>
      </c>
      <c r="T153" s="19">
        <f t="shared" si="13"/>
        <v>1.5703427216339012E-2</v>
      </c>
      <c r="U153" s="19">
        <f t="shared" si="14"/>
        <v>2.3871226686766134E-3</v>
      </c>
      <c r="V153" s="19">
        <v>1.5663018584546873E-2</v>
      </c>
    </row>
    <row r="154" spans="1:22" x14ac:dyDescent="0.25">
      <c r="A154" s="23" t="str">
        <f>MID(raw_data!A154, 13, 1)</f>
        <v>C</v>
      </c>
      <c r="B154" s="23">
        <f>0.5*(raw_data!V154 + raw_data!W154)</f>
        <v>152.99500499999999</v>
      </c>
      <c r="C154" s="23">
        <f>RIGHT(raw_data!A154,6)/1000</f>
        <v>85</v>
      </c>
      <c r="D154" s="23" t="str">
        <f>A154&amp;C154&amp;" "&amp;LEFT(raw_data!A154,4)</f>
        <v>C85 AAPL</v>
      </c>
      <c r="E154" s="23" t="str">
        <f>IF(A154 = "C", "P", "C")&amp;C154&amp;" "&amp;LEFT(raw_data!A154,4)</f>
        <v>P85 AAPL</v>
      </c>
      <c r="F154" s="28">
        <f>B154*EXP(K154*I154)-raw_data!X154</f>
        <v>1.8968550000000164</v>
      </c>
      <c r="G154" s="26" t="str">
        <f>20&amp;MID(raw_data!A154,7,2)&amp;"-"&amp;MID(raw_data!A154,9,2)&amp;"-"&amp;MID(raw_data!A154,11,2)</f>
        <v>2017-11-17</v>
      </c>
      <c r="H154" s="8" t="str">
        <f>LEFT(raw_data!B154,10)</f>
        <v>2017-05-08</v>
      </c>
      <c r="I154" s="23">
        <f t="shared" si="9"/>
        <v>0.52876712328767128</v>
      </c>
      <c r="J154" s="23">
        <f>raw_data!Y154</f>
        <v>1.2723800000000001</v>
      </c>
      <c r="K154" s="23">
        <f t="shared" si="10"/>
        <v>1.5663018584546873E-2</v>
      </c>
      <c r="L154" s="28">
        <f>raw_data!N154</f>
        <v>0.41632000000000002</v>
      </c>
      <c r="M154" s="28">
        <f>INDEX([1]!jget("optbinom", A154, B154, C154, optPremuiumAAPL, L154, I154, calcGreeksAAPL, exTypeAAPL, nstepsAAPL, discountCruveAAPL, divMapAAPL, borrowCurveAAPL, modelTypeAAPL, adjVolAAPL), 2)</f>
        <v>69.111180635462603</v>
      </c>
      <c r="N154" s="28">
        <f>0.5*(raw_data!F154+raw_data!J154)</f>
        <v>68.025000000000006</v>
      </c>
      <c r="O154" s="28">
        <f t="shared" si="6"/>
        <v>3.2512111570282484E-2</v>
      </c>
      <c r="P154" s="18">
        <f t="shared" si="11"/>
        <v>69.078668523892318</v>
      </c>
      <c r="Q154" s="28">
        <f t="shared" si="7"/>
        <v>0.04</v>
      </c>
      <c r="R154" s="18">
        <f t="shared" si="12"/>
        <v>67.984999999999999</v>
      </c>
      <c r="S154" s="28">
        <f t="shared" si="8"/>
        <v>68.219434219687543</v>
      </c>
      <c r="T154" s="19">
        <f t="shared" si="13"/>
        <v>1.5591396721830613E-2</v>
      </c>
      <c r="U154" s="19">
        <f t="shared" si="14"/>
        <v>2.0999047946891531E-3</v>
      </c>
      <c r="V154" s="19">
        <v>1.5663018584546873E-2</v>
      </c>
    </row>
    <row r="155" spans="1:22" x14ac:dyDescent="0.25">
      <c r="A155" s="23" t="str">
        <f>MID(raw_data!A155, 13, 1)</f>
        <v>P</v>
      </c>
      <c r="B155" s="23">
        <f>0.5*(raw_data!V155 + raw_data!W155)</f>
        <v>152.97499999999999</v>
      </c>
      <c r="C155" s="23">
        <f>RIGHT(raw_data!A155,6)/1000</f>
        <v>90</v>
      </c>
      <c r="D155" s="23" t="str">
        <f>A155&amp;C155&amp;" "&amp;LEFT(raw_data!A155,4)</f>
        <v>P90 AAPL</v>
      </c>
      <c r="E155" s="23" t="str">
        <f>IF(A155 = "C", "P", "C")&amp;C155&amp;" "&amp;LEFT(raw_data!A155,4)</f>
        <v>C90 AAPL</v>
      </c>
      <c r="F155" s="28">
        <f>B155*EXP(K155*I155)-raw_data!X155</f>
        <v>1.8968499999999722</v>
      </c>
      <c r="G155" s="26" t="str">
        <f>20&amp;MID(raw_data!A155,7,2)&amp;"-"&amp;MID(raw_data!A155,9,2)&amp;"-"&amp;MID(raw_data!A155,11,2)</f>
        <v>2017-11-17</v>
      </c>
      <c r="H155" s="8" t="str">
        <f>LEFT(raw_data!B155,10)</f>
        <v>2017-05-08</v>
      </c>
      <c r="I155" s="23">
        <f t="shared" si="9"/>
        <v>0.52876712328767128</v>
      </c>
      <c r="J155" s="23">
        <f>raw_data!Y155</f>
        <v>1.2722199999999999</v>
      </c>
      <c r="K155" s="23">
        <f t="shared" si="10"/>
        <v>1.5663096700395344E-2</v>
      </c>
      <c r="L155" s="28">
        <f>raw_data!N155</f>
        <v>0.29754000000000003</v>
      </c>
      <c r="M155" s="28">
        <f>INDEX([1]!jget("optbinom", A155, B155, C155, optPremuiumAAPL, L155, I155, calcGreeksAAPL, exTypeAAPL, nstepsAAPL, discountCruveAAPL, divMapAAPL, borrowCurveAAPL, modelTypeAAPL, adjVolAAPL), 2)</f>
        <v>4.8998566780730522E-2</v>
      </c>
      <c r="N155" s="28">
        <f>0.5*(raw_data!F155+raw_data!J155)</f>
        <v>6.0000000000000005E-2</v>
      </c>
      <c r="O155" s="28">
        <f t="shared" si="6"/>
        <v>64.124055594090592</v>
      </c>
      <c r="P155" s="18">
        <f t="shared" si="11"/>
        <v>64.075057027309867</v>
      </c>
      <c r="Q155" s="28">
        <f t="shared" si="7"/>
        <v>63.025000000000006</v>
      </c>
      <c r="R155" s="18">
        <f t="shared" si="12"/>
        <v>62.965000000000003</v>
      </c>
      <c r="S155" s="28">
        <f t="shared" si="8"/>
        <v>63.212630938492694</v>
      </c>
      <c r="T155" s="19">
        <f t="shared" si="13"/>
        <v>1.5632016349782292E-2</v>
      </c>
      <c r="U155" s="19">
        <f t="shared" si="14"/>
        <v>1.9361200448188966E-3</v>
      </c>
      <c r="V155" s="19">
        <v>1.5663096700395344E-2</v>
      </c>
    </row>
    <row r="156" spans="1:22" x14ac:dyDescent="0.25">
      <c r="A156" s="23" t="str">
        <f>MID(raw_data!A156, 13, 1)</f>
        <v>P</v>
      </c>
      <c r="B156" s="23">
        <f>0.5*(raw_data!V156 + raw_data!W156)</f>
        <v>153.014995</v>
      </c>
      <c r="C156" s="23">
        <f>RIGHT(raw_data!A156,6)/1000</f>
        <v>95</v>
      </c>
      <c r="D156" s="23" t="str">
        <f>A156&amp;C156&amp;" "&amp;LEFT(raw_data!A156,4)</f>
        <v>P95 AAPL</v>
      </c>
      <c r="E156" s="23" t="str">
        <f>IF(A156 = "C", "P", "C")&amp;C156&amp;" "&amp;LEFT(raw_data!A156,4)</f>
        <v>C95 AAPL</v>
      </c>
      <c r="F156" s="28">
        <f>B156*EXP(K156*I156)-raw_data!X156</f>
        <v>1.8968450000000132</v>
      </c>
      <c r="G156" s="26" t="str">
        <f>20&amp;MID(raw_data!A156,7,2)&amp;"-"&amp;MID(raw_data!A156,9,2)&amp;"-"&amp;MID(raw_data!A156,11,2)</f>
        <v>2017-11-17</v>
      </c>
      <c r="H156" s="8" t="str">
        <f>LEFT(raw_data!B156,10)</f>
        <v>2017-05-08</v>
      </c>
      <c r="I156" s="23">
        <f t="shared" si="9"/>
        <v>0.52876712328767128</v>
      </c>
      <c r="J156" s="23">
        <f>raw_data!Y156</f>
        <v>1.27197</v>
      </c>
      <c r="K156" s="23">
        <f t="shared" si="10"/>
        <v>1.5655955185050374E-2</v>
      </c>
      <c r="L156" s="28">
        <f>raw_data!N156</f>
        <v>0.2893</v>
      </c>
      <c r="M156" s="28">
        <f>INDEX([1]!jget("optbinom", A156, B156, C156, optPremuiumAAPL, L156, I156, calcGreeksAAPL, exTypeAAPL, nstepsAAPL, discountCruveAAPL, divMapAAPL, borrowCurveAAPL, modelTypeAAPL, adjVolAAPL), 2)</f>
        <v>8.6805213688452079E-2</v>
      </c>
      <c r="N156" s="28">
        <f>0.5*(raw_data!F156+raw_data!J156)</f>
        <v>0.10500000000000001</v>
      </c>
      <c r="O156" s="28">
        <f t="shared" si="6"/>
        <v>59.136747585166411</v>
      </c>
      <c r="P156" s="18">
        <f t="shared" si="11"/>
        <v>59.049942371477961</v>
      </c>
      <c r="Q156" s="28">
        <f t="shared" si="7"/>
        <v>58.025000000000006</v>
      </c>
      <c r="R156" s="18">
        <f t="shared" si="12"/>
        <v>57.920000000000009</v>
      </c>
      <c r="S156" s="28">
        <f t="shared" si="8"/>
        <v>58.265827657297848</v>
      </c>
      <c r="T156" s="19">
        <f t="shared" si="13"/>
        <v>1.4666533922429109E-2</v>
      </c>
      <c r="U156" s="19">
        <f t="shared" si="14"/>
        <v>7.208991625051273E-4</v>
      </c>
      <c r="V156" s="19">
        <v>1.5655955185050374E-2</v>
      </c>
    </row>
    <row r="157" spans="1:22" x14ac:dyDescent="0.25">
      <c r="A157" s="23" t="str">
        <f>MID(raw_data!A157, 13, 1)</f>
        <v>P</v>
      </c>
      <c r="B157" s="23">
        <f>0.5*(raw_data!V157 + raw_data!W157)</f>
        <v>153.014995</v>
      </c>
      <c r="C157" s="23">
        <f>RIGHT(raw_data!A157,6)/1000</f>
        <v>100</v>
      </c>
      <c r="D157" s="23" t="str">
        <f>A157&amp;C157&amp;" "&amp;LEFT(raw_data!A157,4)</f>
        <v>P100 AAPL</v>
      </c>
      <c r="E157" s="23" t="str">
        <f>IF(A157 = "C", "P", "C")&amp;C157&amp;" "&amp;LEFT(raw_data!A157,4)</f>
        <v>C100 AAPL</v>
      </c>
      <c r="F157" s="28">
        <f>B157*EXP(K157*I157)-raw_data!X157</f>
        <v>1.8968450000000132</v>
      </c>
      <c r="G157" s="26" t="str">
        <f>20&amp;MID(raw_data!A157,7,2)&amp;"-"&amp;MID(raw_data!A157,9,2)&amp;"-"&amp;MID(raw_data!A157,11,2)</f>
        <v>2017-11-17</v>
      </c>
      <c r="H157" s="8" t="str">
        <f>LEFT(raw_data!B157,10)</f>
        <v>2017-05-08</v>
      </c>
      <c r="I157" s="23">
        <f t="shared" si="9"/>
        <v>0.52876712328767128</v>
      </c>
      <c r="J157" s="23">
        <f>raw_data!Y157</f>
        <v>1.27197</v>
      </c>
      <c r="K157" s="23">
        <f t="shared" si="10"/>
        <v>1.5655955185050374E-2</v>
      </c>
      <c r="L157" s="28">
        <f>raw_data!N157</f>
        <v>0.27557999999999999</v>
      </c>
      <c r="M157" s="28">
        <f>INDEX([1]!jget("optbinom", A157, B157, C157, optPremuiumAAPL, L157, I157, calcGreeksAAPL, exTypeAAPL, nstepsAAPL, discountCruveAAPL, divMapAAPL, borrowCurveAAPL, modelTypeAAPL, adjVolAAPL), 2)</f>
        <v>0.12869201953730122</v>
      </c>
      <c r="N157" s="28">
        <f>0.5*(raw_data!F157+raw_data!J157)</f>
        <v>0.155</v>
      </c>
      <c r="O157" s="28">
        <f t="shared" si="6"/>
        <v>53.904149059130724</v>
      </c>
      <c r="P157" s="18">
        <f t="shared" si="11"/>
        <v>53.775457039593419</v>
      </c>
      <c r="Q157" s="28">
        <f t="shared" si="7"/>
        <v>53</v>
      </c>
      <c r="R157" s="18">
        <f t="shared" si="12"/>
        <v>52.844999999999999</v>
      </c>
      <c r="S157" s="28">
        <f t="shared" si="8"/>
        <v>53.279029376103011</v>
      </c>
      <c r="T157" s="19">
        <f t="shared" si="13"/>
        <v>1.1125675624993791E-2</v>
      </c>
      <c r="U157" s="19">
        <f t="shared" si="14"/>
        <v>-3.7201675153236382E-4</v>
      </c>
      <c r="V157" s="19">
        <v>1.5655955185050374E-2</v>
      </c>
    </row>
    <row r="158" spans="1:22" x14ac:dyDescent="0.25">
      <c r="A158" s="23" t="str">
        <f>MID(raw_data!A158, 13, 1)</f>
        <v>P</v>
      </c>
      <c r="B158" s="23">
        <f>0.5*(raw_data!V158 + raw_data!W158)</f>
        <v>153.014995</v>
      </c>
      <c r="C158" s="23">
        <f>RIGHT(raw_data!A158,6)/1000</f>
        <v>105</v>
      </c>
      <c r="D158" s="23" t="str">
        <f>A158&amp;C158&amp;" "&amp;LEFT(raw_data!A158,4)</f>
        <v>P105 AAPL</v>
      </c>
      <c r="E158" s="23" t="str">
        <f>IF(A158 = "C", "P", "C")&amp;C158&amp;" "&amp;LEFT(raw_data!A158,4)</f>
        <v>C105 AAPL</v>
      </c>
      <c r="F158" s="28">
        <f>B158*EXP(K158*I158)-raw_data!X158</f>
        <v>1.8968450000000132</v>
      </c>
      <c r="G158" s="26" t="str">
        <f>20&amp;MID(raw_data!A158,7,2)&amp;"-"&amp;MID(raw_data!A158,9,2)&amp;"-"&amp;MID(raw_data!A158,11,2)</f>
        <v>2017-11-17</v>
      </c>
      <c r="H158" s="8" t="str">
        <f>LEFT(raw_data!B158,10)</f>
        <v>2017-05-08</v>
      </c>
      <c r="I158" s="23">
        <f t="shared" si="9"/>
        <v>0.52876712328767128</v>
      </c>
      <c r="J158" s="23">
        <f>raw_data!Y158</f>
        <v>1.27197</v>
      </c>
      <c r="K158" s="23">
        <f t="shared" si="10"/>
        <v>1.5655955185050374E-2</v>
      </c>
      <c r="L158" s="28">
        <f>raw_data!N158</f>
        <v>0.26371</v>
      </c>
      <c r="M158" s="28">
        <f>INDEX([1]!jget("optbinom", A158, B158, C158, optPremuiumAAPL, L158, I158, calcGreeksAAPL, exTypeAAPL, nstepsAAPL, discountCruveAAPL, divMapAAPL, borrowCurveAAPL, modelTypeAAPL, adjVolAAPL), 2)</f>
        <v>0.19616343956246463</v>
      </c>
      <c r="N158" s="28">
        <f>0.5*(raw_data!F158+raw_data!J158)</f>
        <v>0.23499999999999999</v>
      </c>
      <c r="O158" s="28">
        <f t="shared" si="6"/>
        <v>48.927600627427694</v>
      </c>
      <c r="P158" s="18">
        <f t="shared" si="11"/>
        <v>48.731437187865232</v>
      </c>
      <c r="Q158" s="28">
        <f t="shared" si="7"/>
        <v>47.975000000000001</v>
      </c>
      <c r="R158" s="18">
        <f t="shared" si="12"/>
        <v>47.74</v>
      </c>
      <c r="S158" s="28">
        <f t="shared" si="8"/>
        <v>48.292231094908161</v>
      </c>
      <c r="T158" s="19">
        <f t="shared" si="13"/>
        <v>1.0420600185300589E-2</v>
      </c>
      <c r="U158" s="19">
        <f t="shared" si="14"/>
        <v>-1.8376565942335823E-3</v>
      </c>
      <c r="V158" s="19">
        <v>1.5655955185050374E-2</v>
      </c>
    </row>
    <row r="159" spans="1:22" x14ac:dyDescent="0.25">
      <c r="A159" s="23" t="str">
        <f>MID(raw_data!A159, 13, 1)</f>
        <v>P</v>
      </c>
      <c r="B159" s="23">
        <f>0.5*(raw_data!V159 + raw_data!W159)</f>
        <v>153.01</v>
      </c>
      <c r="C159" s="23">
        <f>RIGHT(raw_data!A159,6)/1000</f>
        <v>110</v>
      </c>
      <c r="D159" s="23" t="str">
        <f>A159&amp;C159&amp;" "&amp;LEFT(raw_data!A159,4)</f>
        <v>P110 AAPL</v>
      </c>
      <c r="E159" s="23" t="str">
        <f>IF(A159 = "C", "P", "C")&amp;C159&amp;" "&amp;LEFT(raw_data!A159,4)</f>
        <v>C110 AAPL</v>
      </c>
      <c r="F159" s="28">
        <f>B159*EXP(K159*I159)-raw_data!X159</f>
        <v>1.8968600000000038</v>
      </c>
      <c r="G159" s="26" t="str">
        <f>20&amp;MID(raw_data!A159,7,2)&amp;"-"&amp;MID(raw_data!A159,9,2)&amp;"-"&amp;MID(raw_data!A159,11,2)</f>
        <v>2017-11-17</v>
      </c>
      <c r="H159" s="8" t="str">
        <f>LEFT(raw_data!B159,10)</f>
        <v>2017-05-08</v>
      </c>
      <c r="I159" s="23">
        <f t="shared" si="9"/>
        <v>0.52876712328767128</v>
      </c>
      <c r="J159" s="23">
        <f>raw_data!Y159</f>
        <v>1.27251</v>
      </c>
      <c r="K159" s="23">
        <f t="shared" si="10"/>
        <v>1.5663083482853026E-2</v>
      </c>
      <c r="L159" s="28">
        <f>raw_data!N159</f>
        <v>0.25183</v>
      </c>
      <c r="M159" s="28">
        <f>INDEX([1]!jget("optbinom", A159, B159, C159, optPremuiumAAPL, L159, I159, calcGreeksAAPL, exTypeAAPL, nstepsAAPL, discountCruveAAPL, divMapAAPL, borrowCurveAAPL, modelTypeAAPL, adjVolAAPL), 2)</f>
        <v>0.29351957524206396</v>
      </c>
      <c r="N159" s="28">
        <f>0.5*(raw_data!F159+raw_data!J159)</f>
        <v>0.35</v>
      </c>
      <c r="O159" s="28">
        <f t="shared" si="6"/>
        <v>44.251312783256758</v>
      </c>
      <c r="P159" s="18">
        <f t="shared" si="11"/>
        <v>43.957793208014692</v>
      </c>
      <c r="Q159" s="28">
        <f t="shared" si="7"/>
        <v>43.075000000000003</v>
      </c>
      <c r="R159" s="18">
        <f t="shared" si="12"/>
        <v>42.725000000000001</v>
      </c>
      <c r="S159" s="28">
        <f t="shared" si="8"/>
        <v>43.300437813713302</v>
      </c>
      <c r="T159" s="19">
        <f t="shared" si="13"/>
        <v>1.3107458566439377E-2</v>
      </c>
      <c r="U159" s="19">
        <f t="shared" si="14"/>
        <v>-2.1257743305782744E-3</v>
      </c>
      <c r="V159" s="19">
        <v>1.5663083482853026E-2</v>
      </c>
    </row>
    <row r="160" spans="1:22" x14ac:dyDescent="0.25">
      <c r="A160" s="23" t="str">
        <f>MID(raw_data!A160, 13, 1)</f>
        <v>P</v>
      </c>
      <c r="B160" s="23">
        <f>0.5*(raw_data!V160 + raw_data!W160)</f>
        <v>152.96500500000002</v>
      </c>
      <c r="C160" s="23">
        <f>RIGHT(raw_data!A160,6)/1000</f>
        <v>115</v>
      </c>
      <c r="D160" s="23" t="str">
        <f>A160&amp;C160&amp;" "&amp;LEFT(raw_data!A160,4)</f>
        <v>P115 AAPL</v>
      </c>
      <c r="E160" s="23" t="str">
        <f>IF(A160 = "C", "P", "C")&amp;C160&amp;" "&amp;LEFT(raw_data!A160,4)</f>
        <v>C115 AAPL</v>
      </c>
      <c r="F160" s="28">
        <f>B160*EXP(K160*I160)-raw_data!X160</f>
        <v>1.8968550000000164</v>
      </c>
      <c r="G160" s="26" t="str">
        <f>20&amp;MID(raw_data!A160,7,2)&amp;"-"&amp;MID(raw_data!A160,9,2)&amp;"-"&amp;MID(raw_data!A160,11,2)</f>
        <v>2017-11-17</v>
      </c>
      <c r="H160" s="8" t="str">
        <f>LEFT(raw_data!B160,10)</f>
        <v>2017-05-08</v>
      </c>
      <c r="I160" s="23">
        <f t="shared" si="9"/>
        <v>0.52876712328767128</v>
      </c>
      <c r="J160" s="23">
        <f>raw_data!Y160</f>
        <v>1.26414</v>
      </c>
      <c r="K160" s="23">
        <f t="shared" si="10"/>
        <v>1.5565039785117394E-2</v>
      </c>
      <c r="L160" s="28">
        <f>raw_data!N160</f>
        <v>0.24226</v>
      </c>
      <c r="M160" s="28">
        <f>INDEX([1]!jget("optbinom", A160, B160, C160, optPremuiumAAPL, L160, I160, calcGreeksAAPL, exTypeAAPL, nstepsAAPL, discountCruveAAPL, divMapAAPL, borrowCurveAAPL, modelTypeAAPL, adjVolAAPL), 2)</f>
        <v>0.45564646691922445</v>
      </c>
      <c r="N160" s="28">
        <f>0.5*(raw_data!F160+raw_data!J160)</f>
        <v>0.54</v>
      </c>
      <c r="O160" s="28">
        <f t="shared" si="6"/>
        <v>39.42076267651619</v>
      </c>
      <c r="P160" s="18">
        <f t="shared" si="11"/>
        <v>38.965116209596964</v>
      </c>
      <c r="Q160" s="28">
        <f t="shared" si="7"/>
        <v>38.225000000000001</v>
      </c>
      <c r="R160" s="18">
        <f t="shared" si="12"/>
        <v>37.685000000000002</v>
      </c>
      <c r="S160" s="28">
        <f t="shared" si="8"/>
        <v>38.268644532518479</v>
      </c>
      <c r="T160" s="19">
        <f t="shared" si="13"/>
        <v>1.3591324009779056E-2</v>
      </c>
      <c r="U160" s="19">
        <f t="shared" si="14"/>
        <v>-2.2297244733178573E-3</v>
      </c>
      <c r="V160" s="19">
        <v>1.5565039785117394E-2</v>
      </c>
    </row>
    <row r="161" spans="1:22" x14ac:dyDescent="0.25">
      <c r="A161" s="23" t="str">
        <f>MID(raw_data!A161, 13, 1)</f>
        <v>P</v>
      </c>
      <c r="B161" s="23">
        <f>0.5*(raw_data!V161 + raw_data!W161)</f>
        <v>152.96500500000002</v>
      </c>
      <c r="C161" s="23">
        <f>RIGHT(raw_data!A161,6)/1000</f>
        <v>120</v>
      </c>
      <c r="D161" s="23" t="str">
        <f>A161&amp;C161&amp;" "&amp;LEFT(raw_data!A161,4)</f>
        <v>P120 AAPL</v>
      </c>
      <c r="E161" s="23" t="str">
        <f>IF(A161 = "C", "P", "C")&amp;C161&amp;" "&amp;LEFT(raw_data!A161,4)</f>
        <v>C120 AAPL</v>
      </c>
      <c r="F161" s="28">
        <f>B161*EXP(K161*I161)-raw_data!X161</f>
        <v>1.8968550000000164</v>
      </c>
      <c r="G161" s="26" t="str">
        <f>20&amp;MID(raw_data!A161,7,2)&amp;"-"&amp;MID(raw_data!A161,9,2)&amp;"-"&amp;MID(raw_data!A161,11,2)</f>
        <v>2017-11-17</v>
      </c>
      <c r="H161" s="8" t="str">
        <f>LEFT(raw_data!B161,10)</f>
        <v>2017-05-08</v>
      </c>
      <c r="I161" s="23">
        <f t="shared" si="9"/>
        <v>0.52876712328767128</v>
      </c>
      <c r="J161" s="23">
        <f>raw_data!Y161</f>
        <v>1.26414</v>
      </c>
      <c r="K161" s="23">
        <f t="shared" si="10"/>
        <v>1.5565039785117394E-2</v>
      </c>
      <c r="L161" s="28">
        <f>raw_data!N161</f>
        <v>0.23394000000000001</v>
      </c>
      <c r="M161" s="28">
        <f>INDEX([1]!jget("optbinom", A161, B161, C161, optPremuiumAAPL, L161, I161, calcGreeksAAPL, exTypeAAPL, nstepsAAPL, discountCruveAAPL, divMapAAPL, borrowCurveAAPL, modelTypeAAPL, adjVolAAPL), 2)</f>
        <v>0.70563456771722433</v>
      </c>
      <c r="N161" s="28">
        <f>0.5*(raw_data!F161+raw_data!J161)</f>
        <v>0.83</v>
      </c>
      <c r="O161" s="28">
        <f t="shared" si="6"/>
        <v>34.656216437265158</v>
      </c>
      <c r="P161" s="18">
        <f t="shared" si="11"/>
        <v>33.950581869547932</v>
      </c>
      <c r="Q161" s="28">
        <f t="shared" si="7"/>
        <v>33.450000000000003</v>
      </c>
      <c r="R161" s="18">
        <f t="shared" si="12"/>
        <v>32.620000000000005</v>
      </c>
      <c r="S161" s="28">
        <f t="shared" si="8"/>
        <v>33.281846251323628</v>
      </c>
      <c r="T161" s="19">
        <f t="shared" si="13"/>
        <v>1.3249931096651797E-2</v>
      </c>
      <c r="U161" s="19">
        <f t="shared" si="14"/>
        <v>-3.2005282800092378E-3</v>
      </c>
      <c r="V161" s="19">
        <v>1.5565039785117394E-2</v>
      </c>
    </row>
    <row r="162" spans="1:22" x14ac:dyDescent="0.25">
      <c r="A162" s="23" t="str">
        <f>MID(raw_data!A162, 13, 1)</f>
        <v>P</v>
      </c>
      <c r="B162" s="23">
        <f>0.5*(raw_data!V162 + raw_data!W162)</f>
        <v>152.95999999999998</v>
      </c>
      <c r="C162" s="23">
        <f>RIGHT(raw_data!A162,6)/1000</f>
        <v>125</v>
      </c>
      <c r="D162" s="23" t="str">
        <f>A162&amp;C162&amp;" "&amp;LEFT(raw_data!A162,4)</f>
        <v>P125 AAPL</v>
      </c>
      <c r="E162" s="23" t="str">
        <f>IF(A162 = "C", "P", "C")&amp;C162&amp;" "&amp;LEFT(raw_data!A162,4)</f>
        <v>C125 AAPL</v>
      </c>
      <c r="F162" s="28">
        <f>B162*EXP(K162*I162)-raw_data!X162</f>
        <v>1.8968399999999974</v>
      </c>
      <c r="G162" s="26" t="str">
        <f>20&amp;MID(raw_data!A162,7,2)&amp;"-"&amp;MID(raw_data!A162,9,2)&amp;"-"&amp;MID(raw_data!A162,11,2)</f>
        <v>2017-11-17</v>
      </c>
      <c r="H162" s="8" t="str">
        <f>LEFT(raw_data!B162,10)</f>
        <v>2017-05-08</v>
      </c>
      <c r="I162" s="23">
        <f t="shared" si="9"/>
        <v>0.52876712328767128</v>
      </c>
      <c r="J162" s="23">
        <f>raw_data!Y162</f>
        <v>1.2720899999999999</v>
      </c>
      <c r="K162" s="23">
        <f t="shared" si="10"/>
        <v>1.5663032298418936E-2</v>
      </c>
      <c r="L162" s="28">
        <f>raw_data!N162</f>
        <v>0.22691</v>
      </c>
      <c r="M162" s="28">
        <f>INDEX([1]!jget("optbinom", A162, B162, C162, optPremuiumAAPL, L162, I162, calcGreeksAAPL, exTypeAAPL, nstepsAAPL, discountCruveAAPL, divMapAAPL, borrowCurveAAPL, modelTypeAAPL, adjVolAAPL), 2)</f>
        <v>1.0896404412684277</v>
      </c>
      <c r="N162" s="28">
        <f>0.5*(raw_data!F162+raw_data!J162)</f>
        <v>1.27</v>
      </c>
      <c r="O162" s="28">
        <f t="shared" si="6"/>
        <v>30.081924336410566</v>
      </c>
      <c r="P162" s="18">
        <f t="shared" si="11"/>
        <v>28.992283895142137</v>
      </c>
      <c r="Q162" s="28">
        <f t="shared" si="7"/>
        <v>28.875</v>
      </c>
      <c r="R162" s="18">
        <f t="shared" si="12"/>
        <v>27.605</v>
      </c>
      <c r="S162" s="28">
        <f t="shared" si="8"/>
        <v>28.290042970128738</v>
      </c>
      <c r="T162" s="19">
        <f t="shared" si="13"/>
        <v>1.3662610603305765E-2</v>
      </c>
      <c r="U162" s="19">
        <f t="shared" si="14"/>
        <v>-3.4888688622556371E-3</v>
      </c>
      <c r="V162" s="19">
        <v>1.5663032298418936E-2</v>
      </c>
    </row>
    <row r="163" spans="1:22" x14ac:dyDescent="0.25">
      <c r="A163" s="23" t="str">
        <f>MID(raw_data!A163, 13, 1)</f>
        <v>P</v>
      </c>
      <c r="B163" s="23">
        <f>0.5*(raw_data!V163 + raw_data!W163)</f>
        <v>152.985005</v>
      </c>
      <c r="C163" s="23">
        <f>RIGHT(raw_data!A163,6)/1000</f>
        <v>130</v>
      </c>
      <c r="D163" s="23" t="str">
        <f>A163&amp;C163&amp;" "&amp;LEFT(raw_data!A163,4)</f>
        <v>P130 AAPL</v>
      </c>
      <c r="E163" s="23" t="str">
        <f>IF(A163 = "C", "P", "C")&amp;C163&amp;" "&amp;LEFT(raw_data!A163,4)</f>
        <v>C130 AAPL</v>
      </c>
      <c r="F163" s="28">
        <f>B163*EXP(K163*I163)-raw_data!X163</f>
        <v>1.8968550000000164</v>
      </c>
      <c r="G163" s="26" t="str">
        <f>20&amp;MID(raw_data!A163,7,2)&amp;"-"&amp;MID(raw_data!A163,9,2)&amp;"-"&amp;MID(raw_data!A163,11,2)</f>
        <v>2017-11-17</v>
      </c>
      <c r="H163" s="8" t="str">
        <f>LEFT(raw_data!B163,10)</f>
        <v>2017-05-08</v>
      </c>
      <c r="I163" s="23">
        <f t="shared" si="9"/>
        <v>0.52876712328767128</v>
      </c>
      <c r="J163" s="23">
        <f>raw_data!Y163</f>
        <v>1.2723100000000001</v>
      </c>
      <c r="K163" s="23">
        <f t="shared" si="10"/>
        <v>1.5663179984828853E-2</v>
      </c>
      <c r="L163" s="28">
        <f>raw_data!N163</f>
        <v>0.22019</v>
      </c>
      <c r="M163" s="28">
        <f>INDEX([1]!jget("optbinom", A163, B163, C163, optPremuiumAAPL, L163, I163, calcGreeksAAPL, exTypeAAPL, nstepsAAPL, discountCruveAAPL, divMapAAPL, borrowCurveAAPL, modelTypeAAPL, adjVolAAPL), 2)</f>
        <v>1.6395973902419221</v>
      </c>
      <c r="N163" s="28">
        <f>0.5*(raw_data!F163+raw_data!J163)</f>
        <v>1.895</v>
      </c>
      <c r="O163" s="28">
        <f t="shared" si="6"/>
        <v>25.730542223084893</v>
      </c>
      <c r="P163" s="18">
        <f t="shared" si="11"/>
        <v>24.090944832842972</v>
      </c>
      <c r="Q163" s="28">
        <f t="shared" si="7"/>
        <v>24.549999999999997</v>
      </c>
      <c r="R163" s="18">
        <f t="shared" si="12"/>
        <v>22.654999999999998</v>
      </c>
      <c r="S163" s="28">
        <f t="shared" si="8"/>
        <v>23.328249688933909</v>
      </c>
      <c r="T163" s="19">
        <f t="shared" si="13"/>
        <v>1.4404968441864525E-2</v>
      </c>
      <c r="U163" s="19">
        <f t="shared" si="14"/>
        <v>-3.3410403243208362E-3</v>
      </c>
      <c r="V163" s="19">
        <v>1.5663179984828853E-2</v>
      </c>
    </row>
    <row r="164" spans="1:22" x14ac:dyDescent="0.25">
      <c r="A164" s="23" t="str">
        <f>MID(raw_data!A164, 13, 1)</f>
        <v>P</v>
      </c>
      <c r="B164" s="23">
        <f>0.5*(raw_data!V164 + raw_data!W164)</f>
        <v>153.00499500000001</v>
      </c>
      <c r="C164" s="23">
        <f>RIGHT(raw_data!A164,6)/1000</f>
        <v>135</v>
      </c>
      <c r="D164" s="23" t="str">
        <f>A164&amp;C164&amp;" "&amp;LEFT(raw_data!A164,4)</f>
        <v>P135 AAPL</v>
      </c>
      <c r="E164" s="23" t="str">
        <f>IF(A164 = "C", "P", "C")&amp;C164&amp;" "&amp;LEFT(raw_data!A164,4)</f>
        <v>C135 AAPL</v>
      </c>
      <c r="F164" s="28">
        <f>B164*EXP(K164*I164)-raw_data!X164</f>
        <v>1.8968450000000132</v>
      </c>
      <c r="G164" s="26" t="str">
        <f>20&amp;MID(raw_data!A164,7,2)&amp;"-"&amp;MID(raw_data!A164,9,2)&amp;"-"&amp;MID(raw_data!A164,11,2)</f>
        <v>2017-11-17</v>
      </c>
      <c r="H164" s="8" t="str">
        <f>LEFT(raw_data!B164,10)</f>
        <v>2017-05-08</v>
      </c>
      <c r="I164" s="23">
        <f t="shared" si="9"/>
        <v>0.52876712328767128</v>
      </c>
      <c r="J164" s="23">
        <f>raw_data!Y164</f>
        <v>1.2724800000000001</v>
      </c>
      <c r="K164" s="23">
        <f t="shared" si="10"/>
        <v>1.5663225976199735E-2</v>
      </c>
      <c r="L164" s="28">
        <f>raw_data!N164</f>
        <v>0.21451000000000001</v>
      </c>
      <c r="M164" s="28">
        <f>INDEX([1]!jget("optbinom", A164, B164, C164, optPremuiumAAPL, L164, I164, calcGreeksAAPL, exTypeAAPL, nstepsAAPL, discountCruveAAPL, divMapAAPL, borrowCurveAAPL, modelTypeAAPL, adjVolAAPL), 2)</f>
        <v>2.4316043712400166</v>
      </c>
      <c r="N164" s="28">
        <f>0.5*(raw_data!F164+raw_data!J164)</f>
        <v>2.7850000000000001</v>
      </c>
      <c r="O164" s="28">
        <f t="shared" si="6"/>
        <v>21.558451552186881</v>
      </c>
      <c r="P164" s="18">
        <f t="shared" si="11"/>
        <v>19.126847180946864</v>
      </c>
      <c r="Q164" s="28">
        <f t="shared" si="7"/>
        <v>20.425000000000001</v>
      </c>
      <c r="R164" s="18">
        <f t="shared" si="12"/>
        <v>17.64</v>
      </c>
      <c r="S164" s="28">
        <f t="shared" si="8"/>
        <v>18.361441407739079</v>
      </c>
      <c r="T164" s="19">
        <f t="shared" si="13"/>
        <v>1.443708052573464E-2</v>
      </c>
      <c r="U164" s="19">
        <f t="shared" si="14"/>
        <v>-3.9383408289426448E-3</v>
      </c>
      <c r="V164" s="19">
        <v>1.5663225976199735E-2</v>
      </c>
    </row>
    <row r="165" spans="1:22" x14ac:dyDescent="0.25">
      <c r="A165" s="23" t="str">
        <f>MID(raw_data!A165, 13, 1)</f>
        <v>P</v>
      </c>
      <c r="B165" s="23">
        <f>0.5*(raw_data!V165 + raw_data!W165)</f>
        <v>152.96500500000002</v>
      </c>
      <c r="C165" s="23">
        <f>RIGHT(raw_data!A165,6)/1000</f>
        <v>140</v>
      </c>
      <c r="D165" s="23" t="str">
        <f>A165&amp;C165&amp;" "&amp;LEFT(raw_data!A165,4)</f>
        <v>P140 AAPL</v>
      </c>
      <c r="E165" s="23" t="str">
        <f>IF(A165 = "C", "P", "C")&amp;C165&amp;" "&amp;LEFT(raw_data!A165,4)</f>
        <v>C140 AAPL</v>
      </c>
      <c r="F165" s="28">
        <f>B165*EXP(K165*I165)-raw_data!X165</f>
        <v>1.8968650000000196</v>
      </c>
      <c r="G165" s="26" t="str">
        <f>20&amp;MID(raw_data!A165,7,2)&amp;"-"&amp;MID(raw_data!A165,9,2)&amp;"-"&amp;MID(raw_data!A165,11,2)</f>
        <v>2017-11-17</v>
      </c>
      <c r="H165" s="8" t="str">
        <f>LEFT(raw_data!B165,10)</f>
        <v>2017-05-08</v>
      </c>
      <c r="I165" s="23">
        <f t="shared" si="9"/>
        <v>0.52876712328767128</v>
      </c>
      <c r="J165" s="23">
        <f>raw_data!Y165</f>
        <v>1.2766299999999999</v>
      </c>
      <c r="K165" s="23">
        <f t="shared" si="10"/>
        <v>1.5718188712019701E-2</v>
      </c>
      <c r="L165" s="28">
        <f>raw_data!N165</f>
        <v>0.20981</v>
      </c>
      <c r="M165" s="28">
        <f>INDEX([1]!jget("optbinom", A165, B165, C165, optPremuiumAAPL, L165, I165, calcGreeksAAPL, exTypeAAPL, nstepsAAPL, discountCruveAAPL, divMapAAPL, borrowCurveAAPL, modelTypeAAPL, adjVolAAPL), 2)</f>
        <v>3.5482435522579574</v>
      </c>
      <c r="N165" s="28">
        <f>0.5*(raw_data!F165+raw_data!J165)</f>
        <v>4.0250000000000004</v>
      </c>
      <c r="O165" s="28">
        <f t="shared" si="6"/>
        <v>17.666993040213274</v>
      </c>
      <c r="P165" s="18">
        <f t="shared" si="11"/>
        <v>14.118749487955316</v>
      </c>
      <c r="Q165" s="28">
        <f t="shared" si="7"/>
        <v>16.600000000000001</v>
      </c>
      <c r="R165" s="18">
        <f t="shared" si="12"/>
        <v>12.575000000000001</v>
      </c>
      <c r="S165" s="28">
        <f t="shared" si="8"/>
        <v>13.334653126544225</v>
      </c>
      <c r="T165" s="19">
        <f t="shared" si="13"/>
        <v>1.4669459200396025E-2</v>
      </c>
      <c r="U165" s="19">
        <f t="shared" si="14"/>
        <v>-4.4154142453708481E-3</v>
      </c>
      <c r="V165" s="19">
        <v>1.5718188712019701E-2</v>
      </c>
    </row>
    <row r="166" spans="1:22" x14ac:dyDescent="0.25">
      <c r="A166" s="23" t="str">
        <f>MID(raw_data!A166, 13, 1)</f>
        <v>P</v>
      </c>
      <c r="B166" s="23">
        <f>0.5*(raw_data!V166 + raw_data!W166)</f>
        <v>152.985005</v>
      </c>
      <c r="C166" s="23">
        <f>RIGHT(raw_data!A166,6)/1000</f>
        <v>145</v>
      </c>
      <c r="D166" s="23" t="str">
        <f>A166&amp;C166&amp;" "&amp;LEFT(raw_data!A166,4)</f>
        <v>P145 AAPL</v>
      </c>
      <c r="E166" s="23" t="str">
        <f>IF(A166 = "C", "P", "C")&amp;C166&amp;" "&amp;LEFT(raw_data!A166,4)</f>
        <v>C145 AAPL</v>
      </c>
      <c r="F166" s="28">
        <f>B166*EXP(K166*I166)-raw_data!X166</f>
        <v>1.8968550000000164</v>
      </c>
      <c r="G166" s="26" t="str">
        <f>20&amp;MID(raw_data!A166,7,2)&amp;"-"&amp;MID(raw_data!A166,9,2)&amp;"-"&amp;MID(raw_data!A166,11,2)</f>
        <v>2017-11-17</v>
      </c>
      <c r="H166" s="8" t="str">
        <f>LEFT(raw_data!B166,10)</f>
        <v>2017-05-08</v>
      </c>
      <c r="I166" s="23">
        <f t="shared" si="9"/>
        <v>0.52876712328767128</v>
      </c>
      <c r="J166" s="23">
        <f>raw_data!Y166</f>
        <v>1.2723100000000001</v>
      </c>
      <c r="K166" s="23">
        <f t="shared" si="10"/>
        <v>1.5663179984828853E-2</v>
      </c>
      <c r="L166" s="28">
        <f>raw_data!N166</f>
        <v>0.20471</v>
      </c>
      <c r="M166" s="28">
        <f>INDEX([1]!jget("optbinom", A166, B166, C166, optPremuiumAAPL, L166, I166, calcGreeksAAPL, exTypeAAPL, nstepsAAPL, discountCruveAAPL, divMapAAPL, borrowCurveAAPL, modelTypeAAPL, adjVolAAPL), 2)</f>
        <v>4.9789652525449952</v>
      </c>
      <c r="N166" s="28">
        <f>0.5*(raw_data!F166+raw_data!J166)</f>
        <v>5.6</v>
      </c>
      <c r="O166" s="28">
        <f t="shared" si="6"/>
        <v>14.185023076346273</v>
      </c>
      <c r="P166" s="18">
        <f t="shared" si="11"/>
        <v>9.2060578238012774</v>
      </c>
      <c r="Q166" s="28">
        <f t="shared" si="7"/>
        <v>13.2</v>
      </c>
      <c r="R166" s="18">
        <f t="shared" si="12"/>
        <v>7.6</v>
      </c>
      <c r="S166" s="28">
        <f t="shared" si="8"/>
        <v>8.3678548453493704</v>
      </c>
      <c r="T166" s="19">
        <f t="shared" si="13"/>
        <v>1.5333533464196121E-2</v>
      </c>
      <c r="U166" s="19">
        <f t="shared" si="14"/>
        <v>-4.5160781618856722E-3</v>
      </c>
      <c r="V166" s="19">
        <v>1.5663179984828853E-2</v>
      </c>
    </row>
    <row r="167" spans="1:22" x14ac:dyDescent="0.25">
      <c r="A167" s="23" t="str">
        <f>MID(raw_data!A167, 13, 1)</f>
        <v>P</v>
      </c>
      <c r="B167" s="23">
        <f>0.5*(raw_data!V167 + raw_data!W167)</f>
        <v>153.014995</v>
      </c>
      <c r="C167" s="23">
        <f>RIGHT(raw_data!A167,6)/1000</f>
        <v>150</v>
      </c>
      <c r="D167" s="23" t="str">
        <f>A167&amp;C167&amp;" "&amp;LEFT(raw_data!A167,4)</f>
        <v>P150 AAPL</v>
      </c>
      <c r="E167" s="23" t="str">
        <f>IF(A167 = "C", "P", "C")&amp;C167&amp;" "&amp;LEFT(raw_data!A167,4)</f>
        <v>C150 AAPL</v>
      </c>
      <c r="F167" s="28">
        <f>B167*EXP(K167*I167)-raw_data!X167</f>
        <v>1.8968449999999848</v>
      </c>
      <c r="G167" s="26" t="str">
        <f>20&amp;MID(raw_data!A167,7,2)&amp;"-"&amp;MID(raw_data!A167,9,2)&amp;"-"&amp;MID(raw_data!A167,11,2)</f>
        <v>2017-11-17</v>
      </c>
      <c r="H167" s="8" t="str">
        <f>LEFT(raw_data!B167,10)</f>
        <v>2017-05-08</v>
      </c>
      <c r="I167" s="23">
        <f t="shared" si="9"/>
        <v>0.52876712328767128</v>
      </c>
      <c r="J167" s="23">
        <f>raw_data!Y167</f>
        <v>1.2725500000000001</v>
      </c>
      <c r="K167" s="23">
        <f t="shared" si="10"/>
        <v>1.5663064594001276E-2</v>
      </c>
      <c r="L167" s="28">
        <f>raw_data!N167</f>
        <v>0.20028000000000001</v>
      </c>
      <c r="M167" s="28">
        <f>INDEX([1]!jget("optbinom", A167, B167, C167, optPremuiumAAPL, L167, I167, calcGreeksAAPL, exTypeAAPL, nstepsAAPL, discountCruveAAPL, divMapAAPL, borrowCurveAAPL, modelTypeAAPL, adjVolAAPL), 2)</f>
        <v>6.8174706664276075</v>
      </c>
      <c r="N167" s="28">
        <f>0.5*(raw_data!F167+raw_data!J167)</f>
        <v>7.6</v>
      </c>
      <c r="O167" s="28">
        <f t="shared" si="6"/>
        <v>11.074496545242816</v>
      </c>
      <c r="P167" s="18">
        <f t="shared" si="11"/>
        <v>4.2570258788152087</v>
      </c>
      <c r="Q167" s="28">
        <f t="shared" si="7"/>
        <v>10.199999999999999</v>
      </c>
      <c r="R167" s="18">
        <f t="shared" si="12"/>
        <v>2.5999999999999996</v>
      </c>
      <c r="S167" s="28">
        <f t="shared" si="8"/>
        <v>3.4110465641545034</v>
      </c>
      <c r="T167" s="19">
        <f t="shared" si="13"/>
        <v>1.5427099411500778E-2</v>
      </c>
      <c r="U167" s="19">
        <f t="shared" si="14"/>
        <v>-5.0508057026500616E-3</v>
      </c>
      <c r="V167" s="19">
        <v>1.5663064594001276E-2</v>
      </c>
    </row>
    <row r="168" spans="1:22" x14ac:dyDescent="0.25">
      <c r="A168" s="23" t="str">
        <f>MID(raw_data!A168, 13, 1)</f>
        <v>P</v>
      </c>
      <c r="B168" s="23">
        <f>0.5*(raw_data!V168 + raw_data!W168)</f>
        <v>153.01</v>
      </c>
      <c r="C168" s="23">
        <f>RIGHT(raw_data!A168,6)/1000</f>
        <v>155</v>
      </c>
      <c r="D168" s="23" t="str">
        <f>A168&amp;C168&amp;" "&amp;LEFT(raw_data!A168,4)</f>
        <v>P155 AAPL</v>
      </c>
      <c r="E168" s="23" t="str">
        <f>IF(A168 = "C", "P", "C")&amp;C168&amp;" "&amp;LEFT(raw_data!A168,4)</f>
        <v>C155 AAPL</v>
      </c>
      <c r="F168" s="28">
        <f>B168*EXP(K168*I168)-raw_data!X168</f>
        <v>1.8968600000000038</v>
      </c>
      <c r="G168" s="26" t="str">
        <f>20&amp;MID(raw_data!A168,7,2)&amp;"-"&amp;MID(raw_data!A168,9,2)&amp;"-"&amp;MID(raw_data!A168,11,2)</f>
        <v>2017-11-17</v>
      </c>
      <c r="H168" s="8" t="str">
        <f>LEFT(raw_data!B168,10)</f>
        <v>2017-05-08</v>
      </c>
      <c r="I168" s="23">
        <f t="shared" si="9"/>
        <v>0.52876712328767128</v>
      </c>
      <c r="J168" s="23">
        <f>raw_data!Y168</f>
        <v>1.27251</v>
      </c>
      <c r="K168" s="23">
        <f t="shared" si="10"/>
        <v>1.5663083482853026E-2</v>
      </c>
      <c r="L168" s="28">
        <f>raw_data!N168</f>
        <v>0.19702</v>
      </c>
      <c r="M168" s="28">
        <f>INDEX([1]!jget("optbinom", A168, B168, C168, optPremuiumAAPL, L168, I168, calcGreeksAAPL, exTypeAAPL, nstepsAAPL, discountCruveAAPL, divMapAAPL, borrowCurveAAPL, modelTypeAAPL, adjVolAAPL), 2)</f>
        <v>9.1439609793837828</v>
      </c>
      <c r="N168" s="28">
        <f>0.5*(raw_data!F168+raw_data!J168)</f>
        <v>10.100000000000001</v>
      </c>
      <c r="O168" s="28">
        <f t="shared" si="6"/>
        <v>8.4036913716548227</v>
      </c>
      <c r="P168" s="18">
        <f t="shared" si="11"/>
        <v>-0.74026960772896011</v>
      </c>
      <c r="Q168" s="28">
        <f t="shared" si="7"/>
        <v>7.65</v>
      </c>
      <c r="R168" s="18">
        <f t="shared" si="12"/>
        <v>-2.4500000000000011</v>
      </c>
      <c r="S168" s="28">
        <f t="shared" si="8"/>
        <v>-1.5807467170403413</v>
      </c>
      <c r="T168" s="19">
        <f t="shared" si="13"/>
        <v>1.5359804763307595E-2</v>
      </c>
      <c r="U168" s="19">
        <f t="shared" si="14"/>
        <v>-5.7745372853202775E-3</v>
      </c>
      <c r="V168" s="19">
        <v>1.5663083482853026E-2</v>
      </c>
    </row>
    <row r="169" spans="1:22" x14ac:dyDescent="0.25">
      <c r="A169" s="23" t="str">
        <f>MID(raw_data!A169, 13, 1)</f>
        <v>P</v>
      </c>
      <c r="B169" s="23">
        <f>0.5*(raw_data!V169 + raw_data!W169)</f>
        <v>153.014995</v>
      </c>
      <c r="C169" s="23">
        <f>RIGHT(raw_data!A169,6)/1000</f>
        <v>160</v>
      </c>
      <c r="D169" s="23" t="str">
        <f>A169&amp;C169&amp;" "&amp;LEFT(raw_data!A169,4)</f>
        <v>P160 AAPL</v>
      </c>
      <c r="E169" s="23" t="str">
        <f>IF(A169 = "C", "P", "C")&amp;C169&amp;" "&amp;LEFT(raw_data!A169,4)</f>
        <v>C160 AAPL</v>
      </c>
      <c r="F169" s="28">
        <f>B169*EXP(K169*I169)-raw_data!X169</f>
        <v>1.8968449999999848</v>
      </c>
      <c r="G169" s="26" t="str">
        <f>20&amp;MID(raw_data!A169,7,2)&amp;"-"&amp;MID(raw_data!A169,9,2)&amp;"-"&amp;MID(raw_data!A169,11,2)</f>
        <v>2017-11-17</v>
      </c>
      <c r="H169" s="8" t="str">
        <f>LEFT(raw_data!B169,10)</f>
        <v>2017-05-08</v>
      </c>
      <c r="I169" s="23">
        <f t="shared" si="9"/>
        <v>0.52876712328767128</v>
      </c>
      <c r="J169" s="23">
        <f>raw_data!Y169</f>
        <v>1.2725500000000001</v>
      </c>
      <c r="K169" s="23">
        <f t="shared" si="10"/>
        <v>1.5663064594001276E-2</v>
      </c>
      <c r="L169" s="28">
        <f>raw_data!N169</f>
        <v>0.19356000000000001</v>
      </c>
      <c r="M169" s="28">
        <f>INDEX([1]!jget("optbinom", A169, B169, C169, optPremuiumAAPL, L169, I169, calcGreeksAAPL, exTypeAAPL, nstepsAAPL, discountCruveAAPL, divMapAAPL, borrowCurveAAPL, modelTypeAAPL, adjVolAAPL), 2)</f>
        <v>11.894656831835755</v>
      </c>
      <c r="N169" s="28">
        <f>0.5*(raw_data!F169+raw_data!J169)</f>
        <v>13.024999999999999</v>
      </c>
      <c r="O169" s="28">
        <f t="shared" si="6"/>
        <v>6.2069854808475435</v>
      </c>
      <c r="P169" s="18">
        <f t="shared" si="11"/>
        <v>-5.6876713509882117</v>
      </c>
      <c r="Q169" s="28">
        <f t="shared" si="7"/>
        <v>5.5749999999999993</v>
      </c>
      <c r="R169" s="18">
        <f t="shared" si="12"/>
        <v>-7.4499999999999993</v>
      </c>
      <c r="S169" s="28">
        <f t="shared" si="8"/>
        <v>-6.5625499982351982</v>
      </c>
      <c r="T169" s="19">
        <f t="shared" si="13"/>
        <v>1.5782283994938036E-2</v>
      </c>
      <c r="U169" s="19">
        <f t="shared" si="14"/>
        <v>-6.000385709749873E-3</v>
      </c>
      <c r="V169" s="19">
        <v>1.5663064594001276E-2</v>
      </c>
    </row>
    <row r="170" spans="1:22" x14ac:dyDescent="0.25">
      <c r="A170" s="23" t="str">
        <f>MID(raw_data!A170, 13, 1)</f>
        <v>P</v>
      </c>
      <c r="B170" s="23">
        <f>0.5*(raw_data!V170 + raw_data!W170)</f>
        <v>152.96500500000002</v>
      </c>
      <c r="C170" s="23">
        <f>RIGHT(raw_data!A170,6)/1000</f>
        <v>50</v>
      </c>
      <c r="D170" s="23" t="str">
        <f>A170&amp;C170&amp;" "&amp;LEFT(raw_data!A170,4)</f>
        <v>P50 AAPL</v>
      </c>
      <c r="E170" s="23" t="str">
        <f>IF(A170 = "C", "P", "C")&amp;C170&amp;" "&amp;LEFT(raw_data!A170,4)</f>
        <v>C50 AAPL</v>
      </c>
      <c r="F170" s="28">
        <f>B170*EXP(K170*I170)-raw_data!X170</f>
        <v>1.896854999999988</v>
      </c>
      <c r="G170" s="26" t="str">
        <f>20&amp;MID(raw_data!A170,7,2)&amp;"-"&amp;MID(raw_data!A170,9,2)&amp;"-"&amp;MID(raw_data!A170,11,2)</f>
        <v>2017-11-17</v>
      </c>
      <c r="H170" s="8" t="str">
        <f>LEFT(raw_data!B170,10)</f>
        <v>2017-05-08</v>
      </c>
      <c r="I170" s="23">
        <f t="shared" si="9"/>
        <v>0.52876712328767128</v>
      </c>
      <c r="J170" s="23">
        <f>raw_data!Y170</f>
        <v>1.26416</v>
      </c>
      <c r="K170" s="23">
        <f t="shared" si="10"/>
        <v>1.5565285029501738E-2</v>
      </c>
      <c r="L170" s="28">
        <f>raw_data!N170</f>
        <v>0.52305999999999997</v>
      </c>
      <c r="M170" s="28">
        <f>INDEX([1]!jget("optbinom", A170, B170, C170, optPremuiumAAPL, L170, I170, calcGreeksAAPL, exTypeAAPL, nstepsAAPL, discountCruveAAPL, divMapAAPL, borrowCurveAAPL, modelTypeAAPL, adjVolAAPL), 2)</f>
        <v>1.2653828434827633E-2</v>
      </c>
      <c r="N170" s="28">
        <f>0.5*(raw_data!F170+raw_data!J170)</f>
        <v>1.4999999999999999E-2</v>
      </c>
      <c r="O170" s="28">
        <f t="shared" si="6"/>
        <v>104.03922002930977</v>
      </c>
      <c r="P170" s="18">
        <f t="shared" si="11"/>
        <v>104.02656620087495</v>
      </c>
      <c r="Q170" s="28">
        <f t="shared" si="7"/>
        <v>103.02500000000001</v>
      </c>
      <c r="R170" s="18">
        <f t="shared" si="12"/>
        <v>103.01</v>
      </c>
      <c r="S170" s="28">
        <f t="shared" si="8"/>
        <v>103.09702218805153</v>
      </c>
      <c r="T170" s="19">
        <f t="shared" si="13"/>
        <v>1.6457693169973083E-2</v>
      </c>
      <c r="U170" s="19">
        <f t="shared" si="14"/>
        <v>3.9237899731867096E-3</v>
      </c>
      <c r="V170" s="19">
        <v>1.5565285029501738E-2</v>
      </c>
    </row>
    <row r="171" spans="1:22" x14ac:dyDescent="0.25">
      <c r="A171" s="23" t="str">
        <f>MID(raw_data!A171, 13, 1)</f>
        <v>P</v>
      </c>
      <c r="B171" s="23">
        <f>0.5*(raw_data!V171 + raw_data!W171)</f>
        <v>152.96500500000002</v>
      </c>
      <c r="C171" s="23">
        <f>RIGHT(raw_data!A171,6)/1000</f>
        <v>55</v>
      </c>
      <c r="D171" s="23" t="str">
        <f>A171&amp;C171&amp;" "&amp;LEFT(raw_data!A171,4)</f>
        <v>P55 AAPL</v>
      </c>
      <c r="E171" s="23" t="str">
        <f>IF(A171 = "C", "P", "C")&amp;C171&amp;" "&amp;LEFT(raw_data!A171,4)</f>
        <v>C55 AAPL</v>
      </c>
      <c r="F171" s="28">
        <f>B171*EXP(K171*I171)-raw_data!X171</f>
        <v>1.896854999999988</v>
      </c>
      <c r="G171" s="26" t="str">
        <f>20&amp;MID(raw_data!A171,7,2)&amp;"-"&amp;MID(raw_data!A171,9,2)&amp;"-"&amp;MID(raw_data!A171,11,2)</f>
        <v>2017-11-17</v>
      </c>
      <c r="H171" s="8" t="str">
        <f>LEFT(raw_data!B171,10)</f>
        <v>2017-05-08</v>
      </c>
      <c r="I171" s="23">
        <f t="shared" si="9"/>
        <v>0.52876712328767128</v>
      </c>
      <c r="J171" s="23">
        <f>raw_data!Y171</f>
        <v>1.26416</v>
      </c>
      <c r="K171" s="23">
        <f t="shared" si="10"/>
        <v>1.5565285029501738E-2</v>
      </c>
      <c r="L171" s="28">
        <f>raw_data!N171</f>
        <v>0.47997000000000001</v>
      </c>
      <c r="M171" s="28">
        <f>INDEX([1]!jget("optbinom", A171, B171, C171, optPremuiumAAPL, L171, I171, calcGreeksAAPL, exTypeAAPL, nstepsAAPL, discountCruveAAPL, divMapAAPL, borrowCurveAAPL, modelTypeAAPL, adjVolAAPL), 2)</f>
        <v>1.2534291763159094E-2</v>
      </c>
      <c r="N171" s="28">
        <f>0.5*(raw_data!F171+raw_data!J171)</f>
        <v>1.4999999999999999E-2</v>
      </c>
      <c r="O171" s="28">
        <f t="shared" si="6"/>
        <v>99.02825643952707</v>
      </c>
      <c r="P171" s="18">
        <f t="shared" si="11"/>
        <v>99.01572214776391</v>
      </c>
      <c r="Q171" s="28">
        <f t="shared" si="7"/>
        <v>98.025000000000006</v>
      </c>
      <c r="R171" s="18">
        <f t="shared" si="12"/>
        <v>98.01</v>
      </c>
      <c r="S171" s="28">
        <f t="shared" si="8"/>
        <v>98.110223906856675</v>
      </c>
      <c r="T171" s="19">
        <f t="shared" si="13"/>
        <v>1.6162174466570717E-2</v>
      </c>
      <c r="U171" s="19">
        <f t="shared" si="14"/>
        <v>3.7604697960774485E-3</v>
      </c>
      <c r="V171" s="19">
        <v>1.5565285029501738E-2</v>
      </c>
    </row>
    <row r="172" spans="1:22" x14ac:dyDescent="0.25">
      <c r="A172" s="23" t="str">
        <f>MID(raw_data!A172, 13, 1)</f>
        <v>P</v>
      </c>
      <c r="B172" s="23">
        <f>0.5*(raw_data!V172 + raw_data!W172)</f>
        <v>153.014995</v>
      </c>
      <c r="C172" s="23">
        <f>RIGHT(raw_data!A172,6)/1000</f>
        <v>60</v>
      </c>
      <c r="D172" s="23" t="str">
        <f>A172&amp;C172&amp;" "&amp;LEFT(raw_data!A172,4)</f>
        <v>P60 AAPL</v>
      </c>
      <c r="E172" s="23" t="str">
        <f>IF(A172 = "C", "P", "C")&amp;C172&amp;" "&amp;LEFT(raw_data!A172,4)</f>
        <v>C60 AAPL</v>
      </c>
      <c r="F172" s="28">
        <f>B172*EXP(K172*I172)-raw_data!X172</f>
        <v>1.8968450000000132</v>
      </c>
      <c r="G172" s="26" t="str">
        <f>20&amp;MID(raw_data!A172,7,2)&amp;"-"&amp;MID(raw_data!A172,9,2)&amp;"-"&amp;MID(raw_data!A172,11,2)</f>
        <v>2017-11-17</v>
      </c>
      <c r="H172" s="8" t="str">
        <f>LEFT(raw_data!B172,10)</f>
        <v>2017-05-08</v>
      </c>
      <c r="I172" s="23">
        <f t="shared" si="9"/>
        <v>0.52876712328767128</v>
      </c>
      <c r="J172" s="23">
        <f>raw_data!Y172</f>
        <v>1.27197</v>
      </c>
      <c r="K172" s="23">
        <f t="shared" si="10"/>
        <v>1.5655955185050374E-2</v>
      </c>
      <c r="L172" s="28">
        <f>raw_data!N172</f>
        <v>0.42563000000000001</v>
      </c>
      <c r="M172" s="28">
        <f>INDEX([1]!jget("optbinom", A172, B172, C172, optPremuiumAAPL, L172, I172, calcGreeksAAPL, exTypeAAPL, nstepsAAPL, discountCruveAAPL, divMapAAPL, borrowCurveAAPL, modelTypeAAPL, adjVolAAPL), 2)</f>
        <v>8.1210535621678674E-3</v>
      </c>
      <c r="N172" s="28">
        <f>0.5*(raw_data!F172+raw_data!J172)</f>
        <v>0.01</v>
      </c>
      <c r="O172" s="28">
        <f t="shared" si="6"/>
        <v>94.037375748961765</v>
      </c>
      <c r="P172" s="18">
        <f t="shared" si="11"/>
        <v>94.029254695399601</v>
      </c>
      <c r="Q172" s="28">
        <f t="shared" si="7"/>
        <v>93.025000000000006</v>
      </c>
      <c r="R172" s="18">
        <f t="shared" si="12"/>
        <v>93.015000000000001</v>
      </c>
      <c r="S172" s="28">
        <f t="shared" si="8"/>
        <v>93.173415625661804</v>
      </c>
      <c r="T172" s="19">
        <f t="shared" si="13"/>
        <v>1.5548287319680961E-2</v>
      </c>
      <c r="U172" s="19">
        <f t="shared" si="14"/>
        <v>3.0410448707981685E-3</v>
      </c>
      <c r="V172" s="19">
        <v>1.5655955185050374E-2</v>
      </c>
    </row>
    <row r="173" spans="1:22" x14ac:dyDescent="0.25">
      <c r="A173" s="23" t="str">
        <f>MID(raw_data!A173, 13, 1)</f>
        <v>P</v>
      </c>
      <c r="B173" s="23">
        <f>0.5*(raw_data!V173 + raw_data!W173)</f>
        <v>153.014995</v>
      </c>
      <c r="C173" s="23">
        <f>RIGHT(raw_data!A173,6)/1000</f>
        <v>65</v>
      </c>
      <c r="D173" s="23" t="str">
        <f>A173&amp;C173&amp;" "&amp;LEFT(raw_data!A173,4)</f>
        <v>P65 AAPL</v>
      </c>
      <c r="E173" s="23" t="str">
        <f>IF(A173 = "C", "P", "C")&amp;C173&amp;" "&amp;LEFT(raw_data!A173,4)</f>
        <v>C65 AAPL</v>
      </c>
      <c r="F173" s="28">
        <f>B173*EXP(K173*I173)-raw_data!X173</f>
        <v>1.8968450000000132</v>
      </c>
      <c r="G173" s="26" t="str">
        <f>20&amp;MID(raw_data!A173,7,2)&amp;"-"&amp;MID(raw_data!A173,9,2)&amp;"-"&amp;MID(raw_data!A173,11,2)</f>
        <v>2017-11-17</v>
      </c>
      <c r="H173" s="8" t="str">
        <f>LEFT(raw_data!B173,10)</f>
        <v>2017-05-08</v>
      </c>
      <c r="I173" s="23">
        <f t="shared" si="9"/>
        <v>0.52876712328767128</v>
      </c>
      <c r="J173" s="23">
        <f>raw_data!Y173</f>
        <v>1.27197</v>
      </c>
      <c r="K173" s="23">
        <f t="shared" si="10"/>
        <v>1.5655955185050374E-2</v>
      </c>
      <c r="L173" s="28">
        <f>raw_data!N173</f>
        <v>0.40468999999999999</v>
      </c>
      <c r="M173" s="28">
        <f>INDEX([1]!jget("optbinom", A173, B173, C173, optPremuiumAAPL, L173, I173, calcGreeksAAPL, exTypeAAPL, nstepsAAPL, discountCruveAAPL, divMapAAPL, borrowCurveAAPL, modelTypeAAPL, adjVolAAPL), 2)</f>
        <v>1.2271541708780122E-2</v>
      </c>
      <c r="N173" s="28">
        <f>0.5*(raw_data!F173+raw_data!J173)</f>
        <v>1.4999999999999999E-2</v>
      </c>
      <c r="O173" s="28">
        <f t="shared" si="6"/>
        <v>89.026784001627789</v>
      </c>
      <c r="P173" s="18">
        <f t="shared" si="11"/>
        <v>89.014512459919004</v>
      </c>
      <c r="Q173" s="28">
        <f t="shared" si="7"/>
        <v>88</v>
      </c>
      <c r="R173" s="18">
        <f t="shared" si="12"/>
        <v>87.984999999999999</v>
      </c>
      <c r="S173" s="28">
        <f t="shared" si="8"/>
        <v>88.186617344466953</v>
      </c>
      <c r="T173" s="19">
        <f t="shared" si="13"/>
        <v>1.520480329100702E-2</v>
      </c>
      <c r="U173" s="19">
        <f t="shared" si="14"/>
        <v>2.5064634955576258E-3</v>
      </c>
      <c r="V173" s="19">
        <v>1.5655955185050374E-2</v>
      </c>
    </row>
    <row r="174" spans="1:22" x14ac:dyDescent="0.25">
      <c r="A174" s="23" t="str">
        <f>MID(raw_data!A174, 13, 1)</f>
        <v>P</v>
      </c>
      <c r="B174" s="23">
        <f>0.5*(raw_data!V174 + raw_data!W174)</f>
        <v>153.014995</v>
      </c>
      <c r="C174" s="23">
        <f>RIGHT(raw_data!A174,6)/1000</f>
        <v>70</v>
      </c>
      <c r="D174" s="23" t="str">
        <f>A174&amp;C174&amp;" "&amp;LEFT(raw_data!A174,4)</f>
        <v>P70 AAPL</v>
      </c>
      <c r="E174" s="23" t="str">
        <f>IF(A174 = "C", "P", "C")&amp;C174&amp;" "&amp;LEFT(raw_data!A174,4)</f>
        <v>C70 AAPL</v>
      </c>
      <c r="F174" s="28">
        <f>B174*EXP(K174*I174)-raw_data!X174</f>
        <v>1.8968450000000132</v>
      </c>
      <c r="G174" s="26" t="str">
        <f>20&amp;MID(raw_data!A174,7,2)&amp;"-"&amp;MID(raw_data!A174,9,2)&amp;"-"&amp;MID(raw_data!A174,11,2)</f>
        <v>2017-11-17</v>
      </c>
      <c r="H174" s="8" t="str">
        <f>LEFT(raw_data!B174,10)</f>
        <v>2017-05-08</v>
      </c>
      <c r="I174" s="23">
        <f t="shared" si="9"/>
        <v>0.52876712328767128</v>
      </c>
      <c r="J174" s="23">
        <f>raw_data!Y174</f>
        <v>1.27197</v>
      </c>
      <c r="K174" s="23">
        <f t="shared" si="10"/>
        <v>1.5655955185050374E-2</v>
      </c>
      <c r="L174" s="28">
        <f>raw_data!N174</f>
        <v>0.38119999999999998</v>
      </c>
      <c r="M174" s="28">
        <f>INDEX([1]!jget("optbinom", A174, B174, C174, optPremuiumAAPL, L174, I174, calcGreeksAAPL, exTypeAAPL, nstepsAAPL, discountCruveAAPL, divMapAAPL, borrowCurveAAPL, modelTypeAAPL, adjVolAAPL), 2)</f>
        <v>1.6365446582709713E-2</v>
      </c>
      <c r="N174" s="28">
        <f>0.5*(raw_data!F174+raw_data!J174)</f>
        <v>0.02</v>
      </c>
      <c r="O174" s="28">
        <f t="shared" si="6"/>
        <v>84.058105601145556</v>
      </c>
      <c r="P174" s="18">
        <f t="shared" si="11"/>
        <v>84.041740154562845</v>
      </c>
      <c r="Q174" s="28">
        <f t="shared" si="7"/>
        <v>83.025000000000006</v>
      </c>
      <c r="R174" s="18">
        <f t="shared" si="12"/>
        <v>83.00500000000001</v>
      </c>
      <c r="S174" s="28">
        <f t="shared" si="8"/>
        <v>83.199819063272102</v>
      </c>
      <c r="T174" s="19">
        <f t="shared" si="13"/>
        <v>1.5377216849363983E-2</v>
      </c>
      <c r="U174" s="19">
        <f t="shared" si="14"/>
        <v>2.5905959665377446E-3</v>
      </c>
      <c r="V174" s="19">
        <v>1.5655955185050374E-2</v>
      </c>
    </row>
    <row r="175" spans="1:22" x14ac:dyDescent="0.25">
      <c r="A175" s="23" t="str">
        <f>MID(raw_data!A175, 13, 1)</f>
        <v>P</v>
      </c>
      <c r="B175" s="23">
        <f>0.5*(raw_data!V175 + raw_data!W175)</f>
        <v>153.014995</v>
      </c>
      <c r="C175" s="23">
        <f>RIGHT(raw_data!A175,6)/1000</f>
        <v>75</v>
      </c>
      <c r="D175" s="23" t="str">
        <f>A175&amp;C175&amp;" "&amp;LEFT(raw_data!A175,4)</f>
        <v>P75 AAPL</v>
      </c>
      <c r="E175" s="23" t="str">
        <f>IF(A175 = "C", "P", "C")&amp;C175&amp;" "&amp;LEFT(raw_data!A175,4)</f>
        <v>C75 AAPL</v>
      </c>
      <c r="F175" s="28">
        <f>B175*EXP(K175*I175)-raw_data!X175</f>
        <v>1.8968450000000132</v>
      </c>
      <c r="G175" s="26" t="str">
        <f>20&amp;MID(raw_data!A175,7,2)&amp;"-"&amp;MID(raw_data!A175,9,2)&amp;"-"&amp;MID(raw_data!A175,11,2)</f>
        <v>2017-11-17</v>
      </c>
      <c r="H175" s="8" t="str">
        <f>LEFT(raw_data!B175,10)</f>
        <v>2017-05-08</v>
      </c>
      <c r="I175" s="23">
        <f t="shared" si="9"/>
        <v>0.52876712328767128</v>
      </c>
      <c r="J175" s="23">
        <f>raw_data!Y175</f>
        <v>1.27197</v>
      </c>
      <c r="K175" s="23">
        <f t="shared" si="10"/>
        <v>1.5655955185050374E-2</v>
      </c>
      <c r="L175" s="28">
        <f>raw_data!N175</f>
        <v>0.3569</v>
      </c>
      <c r="M175" s="28">
        <f>INDEX([1]!jget("optbinom", A175, B175, C175, optPremuiumAAPL, L175, I175, calcGreeksAAPL, exTypeAAPL, nstepsAAPL, discountCruveAAPL, divMapAAPL, borrowCurveAAPL, modelTypeAAPL, adjVolAAPL), 2)</f>
        <v>2.0424616229118515E-2</v>
      </c>
      <c r="N175" s="28">
        <f>0.5*(raw_data!F175+raw_data!J175)</f>
        <v>2.5000000000000001E-2</v>
      </c>
      <c r="O175" s="28">
        <f t="shared" si="6"/>
        <v>79.087237587147499</v>
      </c>
      <c r="P175" s="18">
        <f t="shared" si="11"/>
        <v>79.066812970918377</v>
      </c>
      <c r="Q175" s="28">
        <f t="shared" si="7"/>
        <v>78.025000000000006</v>
      </c>
      <c r="R175" s="18">
        <f t="shared" si="12"/>
        <v>78</v>
      </c>
      <c r="S175" s="28">
        <f t="shared" si="8"/>
        <v>78.213020782077251</v>
      </c>
      <c r="T175" s="19">
        <f t="shared" si="13"/>
        <v>1.552312940100274E-2</v>
      </c>
      <c r="U175" s="19">
        <f t="shared" si="14"/>
        <v>2.3653312746133351E-3</v>
      </c>
      <c r="V175" s="19">
        <v>1.5655955185050374E-2</v>
      </c>
    </row>
    <row r="176" spans="1:22" x14ac:dyDescent="0.25">
      <c r="A176" s="23" t="str">
        <f>MID(raw_data!A176, 13, 1)</f>
        <v>P</v>
      </c>
      <c r="B176" s="23">
        <f>0.5*(raw_data!V176 + raw_data!W176)</f>
        <v>153.014995</v>
      </c>
      <c r="C176" s="23">
        <f>RIGHT(raw_data!A176,6)/1000</f>
        <v>80</v>
      </c>
      <c r="D176" s="23" t="str">
        <f>A176&amp;C176&amp;" "&amp;LEFT(raw_data!A176,4)</f>
        <v>P80 AAPL</v>
      </c>
      <c r="E176" s="23" t="str">
        <f>IF(A176 = "C", "P", "C")&amp;C176&amp;" "&amp;LEFT(raw_data!A176,4)</f>
        <v>C80 AAPL</v>
      </c>
      <c r="F176" s="28">
        <f>B176*EXP(K176*I176)-raw_data!X176</f>
        <v>1.8968450000000132</v>
      </c>
      <c r="G176" s="26" t="str">
        <f>20&amp;MID(raw_data!A176,7,2)&amp;"-"&amp;MID(raw_data!A176,9,2)&amp;"-"&amp;MID(raw_data!A176,11,2)</f>
        <v>2017-11-17</v>
      </c>
      <c r="H176" s="8" t="str">
        <f>LEFT(raw_data!B176,10)</f>
        <v>2017-05-08</v>
      </c>
      <c r="I176" s="23">
        <f t="shared" si="9"/>
        <v>0.52876712328767128</v>
      </c>
      <c r="J176" s="23">
        <f>raw_data!Y176</f>
        <v>1.27197</v>
      </c>
      <c r="K176" s="23">
        <f t="shared" si="10"/>
        <v>1.5655955185050374E-2</v>
      </c>
      <c r="L176" s="28">
        <f>raw_data!N176</f>
        <v>0.33244000000000001</v>
      </c>
      <c r="M176" s="28">
        <f>INDEX([1]!jget("optbinom", A176, B176, C176, optPremuiumAAPL, L176, I176, calcGreeksAAPL, exTypeAAPL, nstepsAAPL, discountCruveAAPL, divMapAAPL, borrowCurveAAPL, modelTypeAAPL, adjVolAAPL), 2)</f>
        <v>2.4395599553144614E-2</v>
      </c>
      <c r="N176" s="28">
        <f>0.5*(raw_data!F176+raw_data!J176)</f>
        <v>3.0000000000000002E-2</v>
      </c>
      <c r="O176" s="28">
        <f t="shared" si="6"/>
        <v>74.098976698530322</v>
      </c>
      <c r="P176" s="18">
        <f t="shared" si="11"/>
        <v>74.074581098977177</v>
      </c>
      <c r="Q176" s="28">
        <f t="shared" si="7"/>
        <v>73.025000000000006</v>
      </c>
      <c r="R176" s="18">
        <f t="shared" si="12"/>
        <v>72.995000000000005</v>
      </c>
      <c r="S176" s="28">
        <f t="shared" si="8"/>
        <v>73.2262225008824</v>
      </c>
      <c r="T176" s="19">
        <f t="shared" si="13"/>
        <v>1.5456344295299886E-2</v>
      </c>
      <c r="U176" s="19">
        <f t="shared" si="14"/>
        <v>2.1400397476372449E-3</v>
      </c>
      <c r="V176" s="19">
        <v>1.5655955185050374E-2</v>
      </c>
    </row>
    <row r="177" spans="1:22" x14ac:dyDescent="0.25">
      <c r="A177" s="23" t="str">
        <f>MID(raw_data!A177, 13, 1)</f>
        <v>P</v>
      </c>
      <c r="B177" s="23">
        <f>0.5*(raw_data!V177 + raw_data!W177)</f>
        <v>153.014995</v>
      </c>
      <c r="C177" s="23">
        <f>RIGHT(raw_data!A177,6)/1000</f>
        <v>85</v>
      </c>
      <c r="D177" s="23" t="str">
        <f>A177&amp;C177&amp;" "&amp;LEFT(raw_data!A177,4)</f>
        <v>P85 AAPL</v>
      </c>
      <c r="E177" s="23" t="str">
        <f>IF(A177 = "C", "P", "C")&amp;C177&amp;" "&amp;LEFT(raw_data!A177,4)</f>
        <v>C85 AAPL</v>
      </c>
      <c r="F177" s="28">
        <f>B177*EXP(K177*I177)-raw_data!X177</f>
        <v>1.8968450000000132</v>
      </c>
      <c r="G177" s="26" t="str">
        <f>20&amp;MID(raw_data!A177,7,2)&amp;"-"&amp;MID(raw_data!A177,9,2)&amp;"-"&amp;MID(raw_data!A177,11,2)</f>
        <v>2017-11-17</v>
      </c>
      <c r="H177" s="8" t="str">
        <f>LEFT(raw_data!B177,10)</f>
        <v>2017-05-08</v>
      </c>
      <c r="I177" s="23">
        <f t="shared" si="9"/>
        <v>0.52876712328767128</v>
      </c>
      <c r="J177" s="23">
        <f>raw_data!Y177</f>
        <v>1.27197</v>
      </c>
      <c r="K177" s="23">
        <f t="shared" si="10"/>
        <v>1.5655955185050374E-2</v>
      </c>
      <c r="L177" s="28">
        <f>raw_data!N177</f>
        <v>0.31263000000000002</v>
      </c>
      <c r="M177" s="28">
        <f>INDEX([1]!jget("optbinom", A177, B177, C177, optPremuiumAAPL, L177, I177, calcGreeksAAPL, exTypeAAPL, nstepsAAPL, discountCruveAAPL, divMapAAPL, borrowCurveAAPL, modelTypeAAPL, adjVolAAPL), 2)</f>
        <v>3.2512111570282484E-2</v>
      </c>
      <c r="N177" s="28">
        <f>0.5*(raw_data!F177+raw_data!J177)</f>
        <v>0.04</v>
      </c>
      <c r="O177" s="28">
        <f t="shared" si="6"/>
        <v>69.111180635462603</v>
      </c>
      <c r="P177" s="18">
        <f t="shared" si="11"/>
        <v>69.078668523892318</v>
      </c>
      <c r="Q177" s="28">
        <f t="shared" si="7"/>
        <v>68.025000000000006</v>
      </c>
      <c r="R177" s="18">
        <f t="shared" si="12"/>
        <v>67.984999999999999</v>
      </c>
      <c r="S177" s="28">
        <f t="shared" si="8"/>
        <v>68.23942421968755</v>
      </c>
      <c r="T177" s="19">
        <f t="shared" si="13"/>
        <v>1.5344313800791454E-2</v>
      </c>
      <c r="U177" s="19">
        <f t="shared" si="14"/>
        <v>1.8528218736501029E-3</v>
      </c>
      <c r="V177" s="19">
        <v>1.5655955185050374E-2</v>
      </c>
    </row>
    <row r="178" spans="1:22" x14ac:dyDescent="0.25">
      <c r="A178" s="23" t="str">
        <f>MID(raw_data!A178, 13, 1)</f>
        <v>C</v>
      </c>
      <c r="B178" s="23">
        <f>0.5*(raw_data!V178 + raw_data!W178)</f>
        <v>152.99500499999999</v>
      </c>
      <c r="C178" s="23">
        <f>RIGHT(raw_data!A178,6)/1000</f>
        <v>97.5</v>
      </c>
      <c r="D178" s="23" t="str">
        <f>A178&amp;C178&amp;" "&amp;LEFT(raw_data!A178,4)</f>
        <v>C97.5 AAPL</v>
      </c>
      <c r="E178" s="23" t="str">
        <f>IF(A178 = "C", "P", "C")&amp;C178&amp;" "&amp;LEFT(raw_data!A178,4)</f>
        <v>P97.5 AAPL</v>
      </c>
      <c r="F178" s="28">
        <f>B178*EXP(K178*I178)-raw_data!X178</f>
        <v>1.8968550000000164</v>
      </c>
      <c r="G178" s="26" t="str">
        <f>20&amp;MID(raw_data!A178,7,2)&amp;"-"&amp;MID(raw_data!A178,9,2)&amp;"-"&amp;MID(raw_data!A178,11,2)</f>
        <v>2017-11-17</v>
      </c>
      <c r="H178" s="8" t="str">
        <f>LEFT(raw_data!B178,10)</f>
        <v>2017-05-08</v>
      </c>
      <c r="I178" s="23">
        <f t="shared" si="9"/>
        <v>0.52876712328767128</v>
      </c>
      <c r="J178" s="23">
        <f>raw_data!Y178</f>
        <v>1.2723800000000001</v>
      </c>
      <c r="K178" s="23">
        <f t="shared" si="10"/>
        <v>1.5663018584546873E-2</v>
      </c>
      <c r="L178" s="28">
        <f>raw_data!N178</f>
        <v>0.32078000000000001</v>
      </c>
      <c r="M178" s="28">
        <f>INDEX([1]!jget("optbinom", A178, B178, C178, optPremuiumAAPL, L178, I178, calcGreeksAAPL, exTypeAAPL, nstepsAAPL, discountCruveAAPL, divMapAAPL, borrowCurveAAPL, modelTypeAAPL, adjVolAAPL), 2)</f>
        <v>56.643296546382352</v>
      </c>
      <c r="N178" s="28">
        <f>0.5*(raw_data!F178+raw_data!J178)</f>
        <v>55.525000000000006</v>
      </c>
      <c r="O178" s="28">
        <f t="shared" si="6"/>
        <v>9.9045506494431362E-2</v>
      </c>
      <c r="P178" s="18">
        <f t="shared" si="11"/>
        <v>56.544251039887918</v>
      </c>
      <c r="Q178" s="28">
        <f t="shared" si="7"/>
        <v>0.12</v>
      </c>
      <c r="R178" s="18">
        <f t="shared" si="12"/>
        <v>55.405000000000008</v>
      </c>
      <c r="S178" s="28">
        <f t="shared" si="8"/>
        <v>55.752438516700423</v>
      </c>
      <c r="T178" s="19">
        <f t="shared" si="13"/>
        <v>1.476245979982699E-2</v>
      </c>
      <c r="U178" s="19">
        <f t="shared" si="14"/>
        <v>7.0038216667187535E-4</v>
      </c>
      <c r="V178" s="19">
        <v>1.5663018584546873E-2</v>
      </c>
    </row>
    <row r="179" spans="1:22" x14ac:dyDescent="0.25">
      <c r="A179" s="23" t="str">
        <f>MID(raw_data!A179, 13, 1)</f>
        <v>C</v>
      </c>
      <c r="B179" s="23">
        <f>0.5*(raw_data!V179 + raw_data!W179)</f>
        <v>152.99500499999999</v>
      </c>
      <c r="C179" s="23">
        <f>RIGHT(raw_data!A179,6)/1000</f>
        <v>47.5</v>
      </c>
      <c r="D179" s="23" t="str">
        <f>A179&amp;C179&amp;" "&amp;LEFT(raw_data!A179,4)</f>
        <v>C47.5 AAPL</v>
      </c>
      <c r="E179" s="23" t="str">
        <f>IF(A179 = "C", "P", "C")&amp;C179&amp;" "&amp;LEFT(raw_data!A179,4)</f>
        <v>P47.5 AAPL</v>
      </c>
      <c r="F179" s="28">
        <f>B179*EXP(K179*I179)-raw_data!X179</f>
        <v>1.8968550000000164</v>
      </c>
      <c r="G179" s="26" t="str">
        <f>20&amp;MID(raw_data!A179,7,2)&amp;"-"&amp;MID(raw_data!A179,9,2)&amp;"-"&amp;MID(raw_data!A179,11,2)</f>
        <v>2017-11-17</v>
      </c>
      <c r="H179" s="8" t="str">
        <f>LEFT(raw_data!B179,10)</f>
        <v>2017-05-08</v>
      </c>
      <c r="I179" s="23">
        <f t="shared" si="9"/>
        <v>0.52876712328767128</v>
      </c>
      <c r="J179" s="23">
        <f>raw_data!Y179</f>
        <v>1.2723800000000001</v>
      </c>
      <c r="K179" s="23">
        <f t="shared" si="10"/>
        <v>1.5663018584546873E-2</v>
      </c>
      <c r="L179" s="28">
        <f>raw_data!N179</f>
        <v>0.83464000000000005</v>
      </c>
      <c r="M179" s="28">
        <f>INDEX([1]!jget("optbinom", A179, B179, C179, optPremuiumAAPL, L179, I179, calcGreeksAAPL, exTypeAAPL, nstepsAAPL, discountCruveAAPL, divMapAAPL, borrowCurveAAPL, modelTypeAAPL, adjVolAAPL), 2)</f>
        <v>106.53616882899252</v>
      </c>
      <c r="N179" s="28">
        <f>0.5*(raw_data!F179+raw_data!J179)</f>
        <v>105.52500000000001</v>
      </c>
      <c r="O179" s="28">
        <f t="shared" si="6"/>
        <v>8.33546289957144E-3</v>
      </c>
      <c r="P179" s="18">
        <f t="shared" si="11"/>
        <v>106.52783336609295</v>
      </c>
      <c r="Q179" s="28">
        <f t="shared" si="7"/>
        <v>0.01</v>
      </c>
      <c r="R179" s="18">
        <f t="shared" si="12"/>
        <v>105.515</v>
      </c>
      <c r="S179" s="28">
        <f t="shared" si="8"/>
        <v>105.62042132864892</v>
      </c>
      <c r="T179" s="19">
        <f t="shared" si="13"/>
        <v>1.6183509539330832E-2</v>
      </c>
      <c r="U179" s="19">
        <f t="shared" si="14"/>
        <v>3.6964236966536891E-3</v>
      </c>
      <c r="V179" s="19">
        <v>1.5663018584546873E-2</v>
      </c>
    </row>
    <row r="180" spans="1:22" x14ac:dyDescent="0.25">
      <c r="A180" s="23" t="str">
        <f>MID(raw_data!A180, 13, 1)</f>
        <v>C</v>
      </c>
      <c r="B180" s="23">
        <f>0.5*(raw_data!V180 + raw_data!W180)</f>
        <v>152.99500499999999</v>
      </c>
      <c r="C180" s="23">
        <f>RIGHT(raw_data!A180,6)/1000</f>
        <v>92.5</v>
      </c>
      <c r="D180" s="23" t="str">
        <f>A180&amp;C180&amp;" "&amp;LEFT(raw_data!A180,4)</f>
        <v>C92.5 AAPL</v>
      </c>
      <c r="E180" s="23" t="str">
        <f>IF(A180 = "C", "P", "C")&amp;C180&amp;" "&amp;LEFT(raw_data!A180,4)</f>
        <v>P92.5 AAPL</v>
      </c>
      <c r="F180" s="28">
        <f>B180*EXP(K180*I180)-raw_data!X180</f>
        <v>1.8968550000000164</v>
      </c>
      <c r="G180" s="26" t="str">
        <f>20&amp;MID(raw_data!A180,7,2)&amp;"-"&amp;MID(raw_data!A180,9,2)&amp;"-"&amp;MID(raw_data!A180,11,2)</f>
        <v>2017-11-17</v>
      </c>
      <c r="H180" s="8" t="str">
        <f>LEFT(raw_data!B180,10)</f>
        <v>2017-05-08</v>
      </c>
      <c r="I180" s="23">
        <f t="shared" si="9"/>
        <v>0.52876712328767128</v>
      </c>
      <c r="J180" s="23">
        <f>raw_data!Y180</f>
        <v>1.2723800000000001</v>
      </c>
      <c r="K180" s="23">
        <f t="shared" si="10"/>
        <v>1.5663018584546873E-2</v>
      </c>
      <c r="L180" s="28">
        <f>raw_data!N180</f>
        <v>0.35736000000000001</v>
      </c>
      <c r="M180" s="28">
        <f>INDEX([1]!jget("optbinom", A180, B180, C180, optPremuiumAAPL, L180, I180, calcGreeksAAPL, exTypeAAPL, nstepsAAPL, discountCruveAAPL, divMapAAPL, borrowCurveAAPL, modelTypeAAPL, adjVolAAPL), 2)</f>
        <v>61.630317351778274</v>
      </c>
      <c r="N180" s="28">
        <f>0.5*(raw_data!F180+raw_data!J180)</f>
        <v>60.525000000000006</v>
      </c>
      <c r="O180" s="28">
        <f t="shared" si="6"/>
        <v>6.5796814530899458E-2</v>
      </c>
      <c r="P180" s="18">
        <f t="shared" si="11"/>
        <v>61.564520537247375</v>
      </c>
      <c r="Q180" s="28">
        <f t="shared" si="7"/>
        <v>0.08</v>
      </c>
      <c r="R180" s="18">
        <f t="shared" si="12"/>
        <v>60.445000000000007</v>
      </c>
      <c r="S180" s="28">
        <f t="shared" si="8"/>
        <v>60.739236797895273</v>
      </c>
      <c r="T180" s="19">
        <f t="shared" si="13"/>
        <v>1.5174026928739303E-2</v>
      </c>
      <c r="U180" s="19">
        <f t="shared" si="14"/>
        <v>1.3593977180458548E-3</v>
      </c>
      <c r="V180" s="19">
        <v>1.5663018584546873E-2</v>
      </c>
    </row>
    <row r="181" spans="1:22" x14ac:dyDescent="0.25">
      <c r="A181" s="23" t="str">
        <f>MID(raw_data!A181, 13, 1)</f>
        <v>P</v>
      </c>
      <c r="B181" s="23">
        <f>0.5*(raw_data!V181 + raw_data!W181)</f>
        <v>152.97499999999999</v>
      </c>
      <c r="C181" s="23">
        <f>RIGHT(raw_data!A181,6)/1000</f>
        <v>97.5</v>
      </c>
      <c r="D181" s="23" t="str">
        <f>A181&amp;C181&amp;" "&amp;LEFT(raw_data!A181,4)</f>
        <v>P97.5 AAPL</v>
      </c>
      <c r="E181" s="23" t="str">
        <f>IF(A181 = "C", "P", "C")&amp;C181&amp;" "&amp;LEFT(raw_data!A181,4)</f>
        <v>C97.5 AAPL</v>
      </c>
      <c r="F181" s="28">
        <f>B181*EXP(K181*I181)-raw_data!X181</f>
        <v>1.896850000000029</v>
      </c>
      <c r="G181" s="26" t="str">
        <f>20&amp;MID(raw_data!A181,7,2)&amp;"-"&amp;MID(raw_data!A181,9,2)&amp;"-"&amp;MID(raw_data!A181,11,2)</f>
        <v>2017-11-17</v>
      </c>
      <c r="H181" s="8" t="str">
        <f>LEFT(raw_data!B181,10)</f>
        <v>2017-05-08</v>
      </c>
      <c r="I181" s="23">
        <f t="shared" si="9"/>
        <v>0.52876712328767128</v>
      </c>
      <c r="J181" s="23">
        <f>raw_data!Y181</f>
        <v>1.26424</v>
      </c>
      <c r="K181" s="23">
        <f t="shared" si="10"/>
        <v>1.5565253120175499E-2</v>
      </c>
      <c r="L181" s="28">
        <f>raw_data!N181</f>
        <v>0.27982000000000001</v>
      </c>
      <c r="M181" s="28">
        <f>INDEX([1]!jget("optbinom", A181, B181, C181, optPremuiumAAPL, L181, I181, calcGreeksAAPL, exTypeAAPL, nstepsAAPL, discountCruveAAPL, divMapAAPL, borrowCurveAAPL, modelTypeAAPL, adjVolAAPL), 2)</f>
        <v>9.9045506494431362E-2</v>
      </c>
      <c r="N181" s="28">
        <f>0.5*(raw_data!F181+raw_data!J181)</f>
        <v>0.12</v>
      </c>
      <c r="O181" s="28">
        <f t="shared" si="6"/>
        <v>56.643296546382352</v>
      </c>
      <c r="P181" s="18">
        <f t="shared" si="11"/>
        <v>56.544251039887918</v>
      </c>
      <c r="Q181" s="28">
        <f t="shared" si="7"/>
        <v>55.525000000000006</v>
      </c>
      <c r="R181" s="18">
        <f t="shared" si="12"/>
        <v>55.405000000000008</v>
      </c>
      <c r="S181" s="28">
        <f t="shared" si="8"/>
        <v>55.732433516700425</v>
      </c>
      <c r="T181" s="19">
        <f t="shared" si="13"/>
        <v>1.5009760447544452E-2</v>
      </c>
      <c r="U181" s="19">
        <f t="shared" si="14"/>
        <v>9.4768281438963736E-4</v>
      </c>
      <c r="V181" s="19">
        <v>1.5565253120175499E-2</v>
      </c>
    </row>
    <row r="182" spans="1:22" x14ac:dyDescent="0.25">
      <c r="A182" s="23" t="str">
        <f>MID(raw_data!A182, 13, 1)</f>
        <v>P</v>
      </c>
      <c r="B182" s="23">
        <f>0.5*(raw_data!V182 + raw_data!W182)</f>
        <v>153.014995</v>
      </c>
      <c r="C182" s="23">
        <f>RIGHT(raw_data!A182,6)/1000</f>
        <v>47.5</v>
      </c>
      <c r="D182" s="23" t="str">
        <f>A182&amp;C182&amp;" "&amp;LEFT(raw_data!A182,4)</f>
        <v>P47.5 AAPL</v>
      </c>
      <c r="E182" s="23" t="str">
        <f>IF(A182 = "C", "P", "C")&amp;C182&amp;" "&amp;LEFT(raw_data!A182,4)</f>
        <v>C47.5 AAPL</v>
      </c>
      <c r="F182" s="28">
        <f>B182*EXP(K182*I182)-raw_data!X182</f>
        <v>1.8968450000000132</v>
      </c>
      <c r="G182" s="26" t="str">
        <f>20&amp;MID(raw_data!A182,7,2)&amp;"-"&amp;MID(raw_data!A182,9,2)&amp;"-"&amp;MID(raw_data!A182,11,2)</f>
        <v>2017-11-17</v>
      </c>
      <c r="H182" s="8" t="str">
        <f>LEFT(raw_data!B182,10)</f>
        <v>2017-05-08</v>
      </c>
      <c r="I182" s="23">
        <f t="shared" si="9"/>
        <v>0.52876712328767128</v>
      </c>
      <c r="J182" s="23">
        <f>raw_data!Y182</f>
        <v>1.27197</v>
      </c>
      <c r="K182" s="23">
        <f t="shared" si="10"/>
        <v>1.5655955185050374E-2</v>
      </c>
      <c r="L182" s="28">
        <f>raw_data!N182</f>
        <v>0.52785000000000004</v>
      </c>
      <c r="M182" s="28">
        <f>INDEX([1]!jget("optbinom", A182, B182, C182, optPremuiumAAPL, L182, I182, calcGreeksAAPL, exTypeAAPL, nstepsAAPL, discountCruveAAPL, divMapAAPL, borrowCurveAAPL, modelTypeAAPL, adjVolAAPL), 2)</f>
        <v>8.33546289957144E-3</v>
      </c>
      <c r="N182" s="28">
        <f>0.5*(raw_data!F182+raw_data!J182)</f>
        <v>0.01</v>
      </c>
      <c r="O182" s="28">
        <f t="shared" si="6"/>
        <v>106.53616882899252</v>
      </c>
      <c r="P182" s="18">
        <f t="shared" si="11"/>
        <v>106.52783336609295</v>
      </c>
      <c r="Q182" s="28">
        <f t="shared" si="7"/>
        <v>105.52500000000001</v>
      </c>
      <c r="R182" s="18">
        <f t="shared" si="12"/>
        <v>105.515</v>
      </c>
      <c r="S182" s="28">
        <f t="shared" si="8"/>
        <v>105.64041132864892</v>
      </c>
      <c r="T182" s="19">
        <f t="shared" si="13"/>
        <v>1.5936426618291775E-2</v>
      </c>
      <c r="U182" s="19">
        <f t="shared" si="14"/>
        <v>3.4493407756148982E-3</v>
      </c>
      <c r="V182" s="19">
        <v>1.5655955185050374E-2</v>
      </c>
    </row>
    <row r="183" spans="1:22" x14ac:dyDescent="0.25">
      <c r="A183" s="23" t="str">
        <f>MID(raw_data!A183, 13, 1)</f>
        <v>P</v>
      </c>
      <c r="B183" s="23">
        <f>0.5*(raw_data!V183 + raw_data!W183)</f>
        <v>153.014995</v>
      </c>
      <c r="C183" s="23">
        <f>RIGHT(raw_data!A183,6)/1000</f>
        <v>92.5</v>
      </c>
      <c r="D183" s="23" t="str">
        <f>A183&amp;C183&amp;" "&amp;LEFT(raw_data!A183,4)</f>
        <v>P92.5 AAPL</v>
      </c>
      <c r="E183" s="23" t="str">
        <f>IF(A183 = "C", "P", "C")&amp;C183&amp;" "&amp;LEFT(raw_data!A183,4)</f>
        <v>C92.5 AAPL</v>
      </c>
      <c r="F183" s="28">
        <f>B183*EXP(K183*I183)-raw_data!X183</f>
        <v>1.8968450000000132</v>
      </c>
      <c r="G183" s="26" t="str">
        <f>20&amp;MID(raw_data!A183,7,2)&amp;"-"&amp;MID(raw_data!A183,9,2)&amp;"-"&amp;MID(raw_data!A183,11,2)</f>
        <v>2017-11-17</v>
      </c>
      <c r="H183" s="8" t="str">
        <f>LEFT(raw_data!B183,10)</f>
        <v>2017-05-08</v>
      </c>
      <c r="I183" s="23">
        <f t="shared" si="9"/>
        <v>0.52876712328767128</v>
      </c>
      <c r="J183" s="23">
        <f>raw_data!Y183</f>
        <v>1.27197</v>
      </c>
      <c r="K183" s="23">
        <f t="shared" si="10"/>
        <v>1.5655955185050374E-2</v>
      </c>
      <c r="L183" s="28">
        <f>raw_data!N183</f>
        <v>0.29359000000000002</v>
      </c>
      <c r="M183" s="28">
        <f>INDEX([1]!jget("optbinom", A183, B183, C183, optPremuiumAAPL, L183, I183, calcGreeksAAPL, exTypeAAPL, nstepsAAPL, discountCruveAAPL, divMapAAPL, borrowCurveAAPL, modelTypeAAPL, adjVolAAPL), 2)</f>
        <v>6.5796814530899458E-2</v>
      </c>
      <c r="N183" s="28">
        <f>0.5*(raw_data!F183+raw_data!J183)</f>
        <v>0.08</v>
      </c>
      <c r="O183" s="28">
        <f t="shared" si="6"/>
        <v>61.630317351778274</v>
      </c>
      <c r="P183" s="18">
        <f t="shared" si="11"/>
        <v>61.564520537247375</v>
      </c>
      <c r="Q183" s="28">
        <f t="shared" si="7"/>
        <v>60.525000000000006</v>
      </c>
      <c r="R183" s="18">
        <f t="shared" si="12"/>
        <v>60.445000000000007</v>
      </c>
      <c r="S183" s="28">
        <f t="shared" si="8"/>
        <v>60.75922679789528</v>
      </c>
      <c r="T183" s="19">
        <f t="shared" si="13"/>
        <v>1.4926944007700402E-2</v>
      </c>
      <c r="U183" s="19">
        <f t="shared" si="14"/>
        <v>1.1123147970066539E-3</v>
      </c>
      <c r="V183" s="19">
        <v>1.5655955185050374E-2</v>
      </c>
    </row>
    <row r="184" spans="1:22" x14ac:dyDescent="0.25">
      <c r="A184" s="23" t="str">
        <f>MID(raw_data!A184, 13, 1)</f>
        <v>C</v>
      </c>
      <c r="B184" s="23">
        <f>0.5*(raw_data!V184 + raw_data!W184)</f>
        <v>152.99500499999999</v>
      </c>
      <c r="C184" s="23">
        <f>RIGHT(raw_data!A184,6)/1000</f>
        <v>165</v>
      </c>
      <c r="D184" s="23" t="str">
        <f>A184&amp;C184&amp;" "&amp;LEFT(raw_data!A184,4)</f>
        <v>C165 AAPL</v>
      </c>
      <c r="E184" s="23" t="str">
        <f>IF(A184 = "C", "P", "C")&amp;C184&amp;" "&amp;LEFT(raw_data!A184,4)</f>
        <v>P165 AAPL</v>
      </c>
      <c r="F184" s="28">
        <f>B184*EXP(K184*I184)-raw_data!X184</f>
        <v>1.8968550000000164</v>
      </c>
      <c r="G184" s="26" t="str">
        <f>20&amp;MID(raw_data!A184,7,2)&amp;"-"&amp;MID(raw_data!A184,9,2)&amp;"-"&amp;MID(raw_data!A184,11,2)</f>
        <v>2017-11-17</v>
      </c>
      <c r="H184" s="8" t="str">
        <f>LEFT(raw_data!B184,10)</f>
        <v>2017-05-08</v>
      </c>
      <c r="I184" s="23">
        <f t="shared" si="9"/>
        <v>0.52876712328767128</v>
      </c>
      <c r="J184" s="23">
        <f>raw_data!Y184</f>
        <v>1.2723800000000001</v>
      </c>
      <c r="K184" s="23">
        <f t="shared" si="10"/>
        <v>1.5663018584546873E-2</v>
      </c>
      <c r="L184" s="28">
        <f>raw_data!N184</f>
        <v>0.19095999999999999</v>
      </c>
      <c r="M184" s="28">
        <f>INDEX([1]!jget("optbinom", A184, B184, C184, optPremuiumAAPL, L184, I184, calcGreeksAAPL, exTypeAAPL, nstepsAAPL, discountCruveAAPL, divMapAAPL, borrowCurveAAPL, modelTypeAAPL, adjVolAAPL), 2)</f>
        <v>4.4619631145196195</v>
      </c>
      <c r="N184" s="28">
        <f>0.5*(raw_data!F184+raw_data!J184)</f>
        <v>3.95</v>
      </c>
      <c r="O184" s="28">
        <f t="shared" si="6"/>
        <v>15.129978172338753</v>
      </c>
      <c r="P184" s="18">
        <f t="shared" si="11"/>
        <v>-10.668015057819133</v>
      </c>
      <c r="Q184" s="28">
        <f t="shared" si="7"/>
        <v>16.425000000000001</v>
      </c>
      <c r="R184" s="18">
        <f t="shared" si="12"/>
        <v>-12.475000000000001</v>
      </c>
      <c r="S184" s="28">
        <f t="shared" si="8"/>
        <v>-11.569338279430042</v>
      </c>
      <c r="T184" s="19">
        <f t="shared" si="13"/>
        <v>1.6108687154865631E-2</v>
      </c>
      <c r="U184" s="19">
        <f t="shared" si="14"/>
        <v>-6.2282716485587697E-3</v>
      </c>
      <c r="V184" s="19">
        <v>1.5663018584546873E-2</v>
      </c>
    </row>
    <row r="185" spans="1:22" x14ac:dyDescent="0.25">
      <c r="A185" s="23" t="str">
        <f>MID(raw_data!A185, 13, 1)</f>
        <v>P</v>
      </c>
      <c r="B185" s="23">
        <f>0.5*(raw_data!V185 + raw_data!W185)</f>
        <v>153.014995</v>
      </c>
      <c r="C185" s="23">
        <f>RIGHT(raw_data!A185,6)/1000</f>
        <v>165</v>
      </c>
      <c r="D185" s="23" t="str">
        <f>A185&amp;C185&amp;" "&amp;LEFT(raw_data!A185,4)</f>
        <v>P165 AAPL</v>
      </c>
      <c r="E185" s="23" t="str">
        <f>IF(A185 = "C", "P", "C")&amp;C185&amp;" "&amp;LEFT(raw_data!A185,4)</f>
        <v>C165 AAPL</v>
      </c>
      <c r="F185" s="28">
        <f>B185*EXP(K185*I185)-raw_data!X185</f>
        <v>1.8968449999999848</v>
      </c>
      <c r="G185" s="26" t="str">
        <f>20&amp;MID(raw_data!A185,7,2)&amp;"-"&amp;MID(raw_data!A185,9,2)&amp;"-"&amp;MID(raw_data!A185,11,2)</f>
        <v>2017-11-17</v>
      </c>
      <c r="H185" s="8" t="str">
        <f>LEFT(raw_data!B185,10)</f>
        <v>2017-05-08</v>
      </c>
      <c r="I185" s="23">
        <f t="shared" si="9"/>
        <v>0.52876712328767128</v>
      </c>
      <c r="J185" s="23">
        <f>raw_data!Y185</f>
        <v>1.2725500000000001</v>
      </c>
      <c r="K185" s="23">
        <f t="shared" si="10"/>
        <v>1.5663064594001276E-2</v>
      </c>
      <c r="L185" s="28">
        <f>raw_data!N185</f>
        <v>0.19145999999999999</v>
      </c>
      <c r="M185" s="28">
        <f>INDEX([1]!jget("optbinom", A185, B185, C185, optPremuiumAAPL, L185, I185, calcGreeksAAPL, exTypeAAPL, nstepsAAPL, discountCruveAAPL, divMapAAPL, borrowCurveAAPL, modelTypeAAPL, adjVolAAPL), 2)</f>
        <v>15.129978172338753</v>
      </c>
      <c r="N185" s="28">
        <f>0.5*(raw_data!F185+raw_data!J185)</f>
        <v>16.425000000000001</v>
      </c>
      <c r="O185" s="28">
        <f t="shared" si="6"/>
        <v>4.4619631145196195</v>
      </c>
      <c r="P185" s="18">
        <f t="shared" si="11"/>
        <v>-10.668015057819133</v>
      </c>
      <c r="Q185" s="28">
        <f t="shared" si="7"/>
        <v>3.95</v>
      </c>
      <c r="R185" s="18">
        <f t="shared" si="12"/>
        <v>-12.475000000000001</v>
      </c>
      <c r="S185" s="28">
        <f t="shared" si="8"/>
        <v>-11.549348279430035</v>
      </c>
      <c r="T185" s="19">
        <f t="shared" si="13"/>
        <v>1.5861604233826439E-2</v>
      </c>
      <c r="U185" s="19">
        <f t="shared" si="14"/>
        <v>-6.4753545695977457E-3</v>
      </c>
      <c r="V185" s="19">
        <v>1.5663064594001276E-2</v>
      </c>
    </row>
    <row r="186" spans="1:22" x14ac:dyDescent="0.25">
      <c r="A186" s="23" t="str">
        <f>MID(raw_data!A186, 13, 1)</f>
        <v>C</v>
      </c>
      <c r="B186" s="23">
        <f>0.5*(raw_data!V186 + raw_data!W186)</f>
        <v>152.99500499999999</v>
      </c>
      <c r="C186" s="23">
        <f>RIGHT(raw_data!A186,6)/1000</f>
        <v>170</v>
      </c>
      <c r="D186" s="23" t="str">
        <f>A186&amp;C186&amp;" "&amp;LEFT(raw_data!A186,4)</f>
        <v>C170 AAPL</v>
      </c>
      <c r="E186" s="23" t="str">
        <f>IF(A186 = "C", "P", "C")&amp;C186&amp;" "&amp;LEFT(raw_data!A186,4)</f>
        <v>P170 AAPL</v>
      </c>
      <c r="F186" s="28">
        <f>B186*EXP(K186*I186)-raw_data!X186</f>
        <v>1.8968550000000164</v>
      </c>
      <c r="G186" s="26" t="str">
        <f>20&amp;MID(raw_data!A186,7,2)&amp;"-"&amp;MID(raw_data!A186,9,2)&amp;"-"&amp;MID(raw_data!A186,11,2)</f>
        <v>2017-11-17</v>
      </c>
      <c r="H186" s="8" t="str">
        <f>LEFT(raw_data!B186,10)</f>
        <v>2017-05-08</v>
      </c>
      <c r="I186" s="23">
        <f t="shared" si="9"/>
        <v>0.52876712328767128</v>
      </c>
      <c r="J186" s="23">
        <f>raw_data!Y186</f>
        <v>1.2723800000000001</v>
      </c>
      <c r="K186" s="23">
        <f t="shared" si="10"/>
        <v>1.5663018584546873E-2</v>
      </c>
      <c r="L186" s="28">
        <f>raw_data!N186</f>
        <v>0.18862999999999999</v>
      </c>
      <c r="M186" s="28">
        <f>INDEX([1]!jget("optbinom", A186, B186, C186, optPremuiumAAPL, L186, I186, calcGreeksAAPL, exTypeAAPL, nstepsAAPL, discountCruveAAPL, divMapAAPL, borrowCurveAAPL, modelTypeAAPL, adjVolAAPL), 2)</f>
        <v>3.1103661620626042</v>
      </c>
      <c r="N186" s="28">
        <f>0.5*(raw_data!F186+raw_data!J186)</f>
        <v>2.7149999999999999</v>
      </c>
      <c r="O186" s="28">
        <f t="shared" si="6"/>
        <v>18.752694705057284</v>
      </c>
      <c r="P186" s="18">
        <f t="shared" si="11"/>
        <v>-15.642328542994679</v>
      </c>
      <c r="Q186" s="28">
        <f t="shared" si="7"/>
        <v>20.200000000000003</v>
      </c>
      <c r="R186" s="18">
        <f t="shared" si="12"/>
        <v>-17.485000000000003</v>
      </c>
      <c r="S186" s="28">
        <f t="shared" si="8"/>
        <v>-16.556136560624907</v>
      </c>
      <c r="T186" s="19">
        <f t="shared" si="13"/>
        <v>1.6262103323605972E-2</v>
      </c>
      <c r="U186" s="19">
        <f t="shared" si="14"/>
        <v>-6.5168010391541929E-3</v>
      </c>
      <c r="V186" s="19">
        <v>1.5663018584546873E-2</v>
      </c>
    </row>
    <row r="187" spans="1:22" x14ac:dyDescent="0.25">
      <c r="A187" s="23" t="str">
        <f>MID(raw_data!A187, 13, 1)</f>
        <v>P</v>
      </c>
      <c r="B187" s="23">
        <f>0.5*(raw_data!V187 + raw_data!W187)</f>
        <v>152.985005</v>
      </c>
      <c r="C187" s="23">
        <f>RIGHT(raw_data!A187,6)/1000</f>
        <v>170</v>
      </c>
      <c r="D187" s="23" t="str">
        <f>A187&amp;C187&amp;" "&amp;LEFT(raw_data!A187,4)</f>
        <v>P170 AAPL</v>
      </c>
      <c r="E187" s="23" t="str">
        <f>IF(A187 = "C", "P", "C")&amp;C187&amp;" "&amp;LEFT(raw_data!A187,4)</f>
        <v>C170 AAPL</v>
      </c>
      <c r="F187" s="28">
        <f>B187*EXP(K187*I187)-raw_data!X187</f>
        <v>1.8968550000000164</v>
      </c>
      <c r="G187" s="26" t="str">
        <f>20&amp;MID(raw_data!A187,7,2)&amp;"-"&amp;MID(raw_data!A187,9,2)&amp;"-"&amp;MID(raw_data!A187,11,2)</f>
        <v>2017-11-17</v>
      </c>
      <c r="H187" s="8" t="str">
        <f>LEFT(raw_data!B187,10)</f>
        <v>2017-05-08</v>
      </c>
      <c r="I187" s="23">
        <f t="shared" si="9"/>
        <v>0.52876712328767128</v>
      </c>
      <c r="J187" s="23">
        <f>raw_data!Y187</f>
        <v>1.2723100000000001</v>
      </c>
      <c r="K187" s="23">
        <f t="shared" si="10"/>
        <v>1.5663179984828853E-2</v>
      </c>
      <c r="L187" s="28">
        <f>raw_data!N187</f>
        <v>0.18884000000000001</v>
      </c>
      <c r="M187" s="28">
        <f>INDEX([1]!jget("optbinom", A187, B187, C187, optPremuiumAAPL, L187, I187, calcGreeksAAPL, exTypeAAPL, nstepsAAPL, discountCruveAAPL, divMapAAPL, borrowCurveAAPL, modelTypeAAPL, adjVolAAPL), 2)</f>
        <v>18.752694705057284</v>
      </c>
      <c r="N187" s="28">
        <f>0.5*(raw_data!F187+raw_data!J187)</f>
        <v>20.200000000000003</v>
      </c>
      <c r="O187" s="28">
        <f t="shared" si="6"/>
        <v>3.1103661620626042</v>
      </c>
      <c r="P187" s="18">
        <f t="shared" si="11"/>
        <v>-15.642328542994679</v>
      </c>
      <c r="Q187" s="28">
        <f t="shared" si="7"/>
        <v>2.7149999999999999</v>
      </c>
      <c r="R187" s="18">
        <f t="shared" si="12"/>
        <v>-17.485000000000003</v>
      </c>
      <c r="S187" s="28">
        <f t="shared" si="8"/>
        <v>-16.566136560624898</v>
      </c>
      <c r="T187" s="19">
        <f t="shared" si="13"/>
        <v>1.6385718700343496E-2</v>
      </c>
      <c r="U187" s="19">
        <f t="shared" si="14"/>
        <v>-6.3931856624165262E-3</v>
      </c>
      <c r="V187" s="19">
        <v>1.5663179984828853E-2</v>
      </c>
    </row>
    <row r="188" spans="1:22" x14ac:dyDescent="0.25">
      <c r="A188" s="23" t="str">
        <f>MID(raw_data!A188, 13, 1)</f>
        <v>C</v>
      </c>
      <c r="B188" s="23">
        <f>0.5*(raw_data!V188 + raw_data!W188)</f>
        <v>152.985005</v>
      </c>
      <c r="C188" s="23">
        <f>RIGHT(raw_data!A188,6)/1000</f>
        <v>175</v>
      </c>
      <c r="D188" s="23" t="str">
        <f>A188&amp;C188&amp;" "&amp;LEFT(raw_data!A188,4)</f>
        <v>C175 AAPL</v>
      </c>
      <c r="E188" s="23" t="str">
        <f>IF(A188 = "C", "P", "C")&amp;C188&amp;" "&amp;LEFT(raw_data!A188,4)</f>
        <v>P175 AAPL</v>
      </c>
      <c r="F188" s="28">
        <f>B188*EXP(K188*I188)-raw_data!X188</f>
        <v>1.8968550000000164</v>
      </c>
      <c r="G188" s="26" t="str">
        <f>20&amp;MID(raw_data!A188,7,2)&amp;"-"&amp;MID(raw_data!A188,9,2)&amp;"-"&amp;MID(raw_data!A188,11,2)</f>
        <v>2017-11-17</v>
      </c>
      <c r="H188" s="8" t="str">
        <f>LEFT(raw_data!B188,10)</f>
        <v>2017-05-08</v>
      </c>
      <c r="I188" s="23">
        <f t="shared" si="9"/>
        <v>0.52876712328767128</v>
      </c>
      <c r="J188" s="23">
        <f>raw_data!Y188</f>
        <v>1.2723100000000001</v>
      </c>
      <c r="K188" s="23">
        <f t="shared" si="10"/>
        <v>1.5663179984828853E-2</v>
      </c>
      <c r="L188" s="28">
        <f>raw_data!N188</f>
        <v>0.18734999999999999</v>
      </c>
      <c r="M188" s="28">
        <f>INDEX([1]!jget("optbinom", A188, B188, C188, optPremuiumAAPL, L188, I188, calcGreeksAAPL, exTypeAAPL, nstepsAAPL, discountCruveAAPL, divMapAAPL, borrowCurveAAPL, modelTypeAAPL, adjVolAAPL), 2)</f>
        <v>2.126330571978718</v>
      </c>
      <c r="N188" s="28">
        <f>0.5*(raw_data!F188+raw_data!J188)</f>
        <v>1.83</v>
      </c>
      <c r="O188" s="28">
        <f t="shared" si="6"/>
        <v>22.720938512793307</v>
      </c>
      <c r="P188" s="18">
        <f t="shared" si="11"/>
        <v>-20.594607940814591</v>
      </c>
      <c r="Q188" s="28">
        <f t="shared" si="7"/>
        <v>24.299999999999997</v>
      </c>
      <c r="R188" s="18">
        <f t="shared" si="12"/>
        <v>-22.47</v>
      </c>
      <c r="S188" s="28">
        <f t="shared" si="8"/>
        <v>-21.552934841819734</v>
      </c>
      <c r="T188" s="19">
        <f t="shared" si="13"/>
        <v>1.6809830257939581E-2</v>
      </c>
      <c r="U188" s="19">
        <f t="shared" si="14"/>
        <v>-6.3708212205754724E-3</v>
      </c>
      <c r="V188" s="19">
        <v>1.5663179984828853E-2</v>
      </c>
    </row>
    <row r="189" spans="1:22" x14ac:dyDescent="0.25">
      <c r="A189" s="23" t="str">
        <f>MID(raw_data!A189, 13, 1)</f>
        <v>P</v>
      </c>
      <c r="B189" s="23">
        <f>0.5*(raw_data!V189 + raw_data!W189)</f>
        <v>152.985005</v>
      </c>
      <c r="C189" s="23">
        <f>RIGHT(raw_data!A189,6)/1000</f>
        <v>175</v>
      </c>
      <c r="D189" s="23" t="str">
        <f>A189&amp;C189&amp;" "&amp;LEFT(raw_data!A189,4)</f>
        <v>P175 AAPL</v>
      </c>
      <c r="E189" s="23" t="str">
        <f>IF(A189 = "C", "P", "C")&amp;C189&amp;" "&amp;LEFT(raw_data!A189,4)</f>
        <v>C175 AAPL</v>
      </c>
      <c r="F189" s="28">
        <f>B189*EXP(K189*I189)-raw_data!X189</f>
        <v>1.8968550000000164</v>
      </c>
      <c r="G189" s="26" t="str">
        <f>20&amp;MID(raw_data!A189,7,2)&amp;"-"&amp;MID(raw_data!A189,9,2)&amp;"-"&amp;MID(raw_data!A189,11,2)</f>
        <v>2017-11-17</v>
      </c>
      <c r="H189" s="8" t="str">
        <f>LEFT(raw_data!B189,10)</f>
        <v>2017-05-08</v>
      </c>
      <c r="I189" s="23">
        <f t="shared" si="9"/>
        <v>0.52876712328767128</v>
      </c>
      <c r="J189" s="23">
        <f>raw_data!Y189</f>
        <v>1.2723100000000001</v>
      </c>
      <c r="K189" s="23">
        <f t="shared" si="10"/>
        <v>1.5663179984828853E-2</v>
      </c>
      <c r="L189" s="28">
        <f>raw_data!N189</f>
        <v>0.18704999999999999</v>
      </c>
      <c r="M189" s="28">
        <f>INDEX([1]!jget("optbinom", A189, B189, C189, optPremuiumAAPL, L189, I189, calcGreeksAAPL, exTypeAAPL, nstepsAAPL, discountCruveAAPL, divMapAAPL, borrowCurveAAPL, modelTypeAAPL, adjVolAAPL), 2)</f>
        <v>22.720938512793307</v>
      </c>
      <c r="N189" s="28">
        <f>0.5*(raw_data!F189+raw_data!J189)</f>
        <v>24.299999999999997</v>
      </c>
      <c r="O189" s="28">
        <f t="shared" si="6"/>
        <v>2.126330571978718</v>
      </c>
      <c r="P189" s="18">
        <f t="shared" si="11"/>
        <v>-20.594607940814591</v>
      </c>
      <c r="Q189" s="28">
        <f t="shared" si="7"/>
        <v>1.83</v>
      </c>
      <c r="R189" s="18">
        <f t="shared" si="12"/>
        <v>-22.47</v>
      </c>
      <c r="S189" s="28">
        <f t="shared" si="8"/>
        <v>-21.552934841819734</v>
      </c>
      <c r="T189" s="19">
        <f t="shared" si="13"/>
        <v>1.6809830257939581E-2</v>
      </c>
      <c r="U189" s="19">
        <f t="shared" si="14"/>
        <v>-6.3708212205754724E-3</v>
      </c>
      <c r="V189" s="19">
        <v>1.5663179984828853E-2</v>
      </c>
    </row>
    <row r="190" spans="1:22" x14ac:dyDescent="0.25">
      <c r="A190" s="23" t="str">
        <f>MID(raw_data!A190, 13, 1)</f>
        <v>C</v>
      </c>
      <c r="B190" s="23">
        <f>0.5*(raw_data!V190 + raw_data!W190)</f>
        <v>153.014995</v>
      </c>
      <c r="C190" s="23">
        <f>RIGHT(raw_data!A190,6)/1000</f>
        <v>180</v>
      </c>
      <c r="D190" s="23" t="str">
        <f>A190&amp;C190&amp;" "&amp;LEFT(raw_data!A190,4)</f>
        <v>C180 AAPL</v>
      </c>
      <c r="E190" s="23" t="str">
        <f>IF(A190 = "C", "P", "C")&amp;C190&amp;" "&amp;LEFT(raw_data!A190,4)</f>
        <v>P180 AAPL</v>
      </c>
      <c r="F190" s="28">
        <f>B190*EXP(K190*I190)-raw_data!X190</f>
        <v>1.8968450000000132</v>
      </c>
      <c r="G190" s="26" t="str">
        <f>20&amp;MID(raw_data!A190,7,2)&amp;"-"&amp;MID(raw_data!A190,9,2)&amp;"-"&amp;MID(raw_data!A190,11,2)</f>
        <v>2017-11-17</v>
      </c>
      <c r="H190" s="8" t="str">
        <f>LEFT(raw_data!B190,10)</f>
        <v>2017-05-08</v>
      </c>
      <c r="I190" s="23">
        <f t="shared" si="9"/>
        <v>0.52876712328767128</v>
      </c>
      <c r="J190" s="23">
        <f>raw_data!Y190</f>
        <v>1.27197</v>
      </c>
      <c r="K190" s="23">
        <f t="shared" si="10"/>
        <v>1.5655955185050374E-2</v>
      </c>
      <c r="L190" s="28">
        <f>raw_data!N190</f>
        <v>0.18731999999999999</v>
      </c>
      <c r="M190" s="28">
        <f>INDEX([1]!jget("optbinom", A190, B190, C190, optPremuiumAAPL, L190, I190, calcGreeksAAPL, exTypeAAPL, nstepsAAPL, discountCruveAAPL, divMapAAPL, borrowCurveAAPL, modelTypeAAPL, adjVolAAPL), 2)</f>
        <v>1.4490712853499261</v>
      </c>
      <c r="N190" s="28">
        <f>0.5*(raw_data!F190+raw_data!J190)</f>
        <v>1.23</v>
      </c>
      <c r="O190" s="28">
        <f t="shared" si="6"/>
        <v>27.012860009888495</v>
      </c>
      <c r="P190" s="18">
        <f t="shared" si="11"/>
        <v>-25.563788724538568</v>
      </c>
      <c r="Q190" s="28">
        <f t="shared" si="7"/>
        <v>28.700000000000003</v>
      </c>
      <c r="R190" s="18">
        <f t="shared" si="12"/>
        <v>-27.470000000000002</v>
      </c>
      <c r="S190" s="28">
        <f t="shared" si="8"/>
        <v>-26.509743123014601</v>
      </c>
      <c r="T190" s="19">
        <f t="shared" si="13"/>
        <v>1.6655550290306628E-2</v>
      </c>
      <c r="U190" s="19">
        <f t="shared" si="14"/>
        <v>-6.9057097151681906E-3</v>
      </c>
      <c r="V190" s="19">
        <v>1.5655955185050374E-2</v>
      </c>
    </row>
    <row r="191" spans="1:22" x14ac:dyDescent="0.25">
      <c r="A191" s="23" t="str">
        <f>MID(raw_data!A191, 13, 1)</f>
        <v>P</v>
      </c>
      <c r="B191" s="23">
        <f>0.5*(raw_data!V191 + raw_data!W191)</f>
        <v>152.985005</v>
      </c>
      <c r="C191" s="23">
        <f>RIGHT(raw_data!A191,6)/1000</f>
        <v>180</v>
      </c>
      <c r="D191" s="23" t="str">
        <f>A191&amp;C191&amp;" "&amp;LEFT(raw_data!A191,4)</f>
        <v>P180 AAPL</v>
      </c>
      <c r="E191" s="23" t="str">
        <f>IF(A191 = "C", "P", "C")&amp;C191&amp;" "&amp;LEFT(raw_data!A191,4)</f>
        <v>C180 AAPL</v>
      </c>
      <c r="F191" s="28">
        <f>B191*EXP(K191*I191)-raw_data!X191</f>
        <v>1.8968550000000164</v>
      </c>
      <c r="G191" s="26" t="str">
        <f>20&amp;MID(raw_data!A191,7,2)&amp;"-"&amp;MID(raw_data!A191,9,2)&amp;"-"&amp;MID(raw_data!A191,11,2)</f>
        <v>2017-11-17</v>
      </c>
      <c r="H191" s="8" t="str">
        <f>LEFT(raw_data!B191,10)</f>
        <v>2017-05-08</v>
      </c>
      <c r="I191" s="23">
        <f t="shared" si="9"/>
        <v>0.52876712328767128</v>
      </c>
      <c r="J191" s="23">
        <f>raw_data!Y191</f>
        <v>1.2723100000000001</v>
      </c>
      <c r="K191" s="23">
        <f t="shared" si="10"/>
        <v>1.5663179984828853E-2</v>
      </c>
      <c r="L191" s="28">
        <f>raw_data!N191</f>
        <v>0.18723000000000001</v>
      </c>
      <c r="M191" s="28">
        <f>INDEX([1]!jget("optbinom", A191, B191, C191, optPremuiumAAPL, L191, I191, calcGreeksAAPL, exTypeAAPL, nstepsAAPL, discountCruveAAPL, divMapAAPL, borrowCurveAAPL, modelTypeAAPL, adjVolAAPL), 2)</f>
        <v>27.012860009888495</v>
      </c>
      <c r="N191" s="28">
        <f>0.5*(raw_data!F191+raw_data!J191)</f>
        <v>28.700000000000003</v>
      </c>
      <c r="O191" s="28">
        <f t="shared" si="6"/>
        <v>1.4490712853499261</v>
      </c>
      <c r="P191" s="18">
        <f t="shared" si="11"/>
        <v>-25.563788724538568</v>
      </c>
      <c r="Q191" s="28">
        <f t="shared" si="7"/>
        <v>1.23</v>
      </c>
      <c r="R191" s="18">
        <f t="shared" si="12"/>
        <v>-27.470000000000002</v>
      </c>
      <c r="S191" s="28">
        <f t="shared" si="8"/>
        <v>-26.539733123014599</v>
      </c>
      <c r="T191" s="19">
        <f t="shared" si="13"/>
        <v>1.7026248588083614E-2</v>
      </c>
      <c r="U191" s="19">
        <f t="shared" si="14"/>
        <v>-6.5350114173916085E-3</v>
      </c>
      <c r="V191" s="19">
        <v>1.5663179984828853E-2</v>
      </c>
    </row>
    <row r="192" spans="1:22" x14ac:dyDescent="0.25">
      <c r="A192" s="23" t="str">
        <f>MID(raw_data!A192, 13, 1)</f>
        <v>C</v>
      </c>
      <c r="B192" s="23">
        <f>0.5*(raw_data!V192 + raw_data!W192)</f>
        <v>153.01</v>
      </c>
      <c r="C192" s="23">
        <f>RIGHT(raw_data!A192,6)/1000</f>
        <v>185</v>
      </c>
      <c r="D192" s="23" t="str">
        <f>A192&amp;C192&amp;" "&amp;LEFT(raw_data!A192,4)</f>
        <v>C185 AAPL</v>
      </c>
      <c r="E192" s="23" t="str">
        <f>IF(A192 = "C", "P", "C")&amp;C192&amp;" "&amp;LEFT(raw_data!A192,4)</f>
        <v>P185 AAPL</v>
      </c>
      <c r="F192" s="28">
        <f>B192*EXP(K192*I192)-raw_data!X192</f>
        <v>1.8968600000000038</v>
      </c>
      <c r="G192" s="26" t="str">
        <f>20&amp;MID(raw_data!A192,7,2)&amp;"-"&amp;MID(raw_data!A192,9,2)&amp;"-"&amp;MID(raw_data!A192,11,2)</f>
        <v>2017-11-17</v>
      </c>
      <c r="H192" s="8" t="str">
        <f>LEFT(raw_data!B192,10)</f>
        <v>2017-05-08</v>
      </c>
      <c r="I192" s="23">
        <f t="shared" si="9"/>
        <v>0.52876712328767128</v>
      </c>
      <c r="J192" s="23">
        <f>raw_data!Y192</f>
        <v>1.27251</v>
      </c>
      <c r="K192" s="23">
        <f t="shared" si="10"/>
        <v>1.5663083482853026E-2</v>
      </c>
      <c r="L192" s="28">
        <f>raw_data!N192</f>
        <v>0.18912999999999999</v>
      </c>
      <c r="M192" s="28">
        <f>INDEX([1]!jget("optbinom", A192, B192, C192, optPremuiumAAPL, L192, I192, calcGreeksAAPL, exTypeAAPL, nstepsAAPL, discountCruveAAPL, divMapAAPL, borrowCurveAAPL, modelTypeAAPL, adjVolAAPL), 2)</f>
        <v>1.0008615334032063</v>
      </c>
      <c r="N192" s="28">
        <f>0.5*(raw_data!F192+raw_data!J192)</f>
        <v>0.84</v>
      </c>
      <c r="O192" s="28">
        <f t="shared" si="6"/>
        <v>31.500761159698026</v>
      </c>
      <c r="P192" s="18">
        <f t="shared" si="11"/>
        <v>-30.49989962629482</v>
      </c>
      <c r="Q192" s="28">
        <f t="shared" si="7"/>
        <v>33.274999999999999</v>
      </c>
      <c r="R192" s="18">
        <f t="shared" si="12"/>
        <v>-32.434999999999995</v>
      </c>
      <c r="S192" s="28">
        <f t="shared" si="8"/>
        <v>-31.501536404209446</v>
      </c>
      <c r="T192" s="19">
        <f t="shared" si="13"/>
        <v>1.7339807130052003E-2</v>
      </c>
      <c r="U192" s="19">
        <f t="shared" si="14"/>
        <v>-6.572874657015091E-3</v>
      </c>
      <c r="V192" s="19">
        <v>1.5663083482853026E-2</v>
      </c>
    </row>
    <row r="193" spans="1:22" x14ac:dyDescent="0.25">
      <c r="A193" s="23" t="str">
        <f>MID(raw_data!A193, 13, 1)</f>
        <v>P</v>
      </c>
      <c r="B193" s="23">
        <f>0.5*(raw_data!V193 + raw_data!W193)</f>
        <v>153.014995</v>
      </c>
      <c r="C193" s="23">
        <f>RIGHT(raw_data!A193,6)/1000</f>
        <v>185</v>
      </c>
      <c r="D193" s="23" t="str">
        <f>A193&amp;C193&amp;" "&amp;LEFT(raw_data!A193,4)</f>
        <v>P185 AAPL</v>
      </c>
      <c r="E193" s="23" t="str">
        <f>IF(A193 = "C", "P", "C")&amp;C193&amp;" "&amp;LEFT(raw_data!A193,4)</f>
        <v>C185 AAPL</v>
      </c>
      <c r="F193" s="28">
        <f>B193*EXP(K193*I193)-raw_data!X193</f>
        <v>1.8968449999999848</v>
      </c>
      <c r="G193" s="26" t="str">
        <f>20&amp;MID(raw_data!A193,7,2)&amp;"-"&amp;MID(raw_data!A193,9,2)&amp;"-"&amp;MID(raw_data!A193,11,2)</f>
        <v>2017-11-17</v>
      </c>
      <c r="H193" s="8" t="str">
        <f>LEFT(raw_data!B193,10)</f>
        <v>2017-05-08</v>
      </c>
      <c r="I193" s="23">
        <f t="shared" si="9"/>
        <v>0.52876712328767128</v>
      </c>
      <c r="J193" s="23">
        <f>raw_data!Y193</f>
        <v>1.2725500000000001</v>
      </c>
      <c r="K193" s="23">
        <f t="shared" si="10"/>
        <v>1.5663064594001276E-2</v>
      </c>
      <c r="L193" s="28">
        <f>raw_data!N193</f>
        <v>0.18876000000000001</v>
      </c>
      <c r="M193" s="28">
        <f>INDEX([1]!jget("optbinom", A193, B193, C193, optPremuiumAAPL, L193, I193, calcGreeksAAPL, exTypeAAPL, nstepsAAPL, discountCruveAAPL, divMapAAPL, borrowCurveAAPL, modelTypeAAPL, adjVolAAPL), 2)</f>
        <v>31.500761159698026</v>
      </c>
      <c r="N193" s="28">
        <f>0.5*(raw_data!F193+raw_data!J193)</f>
        <v>33.274999999999999</v>
      </c>
      <c r="O193" s="28">
        <f t="shared" si="6"/>
        <v>1.0008615334032063</v>
      </c>
      <c r="P193" s="18">
        <f t="shared" si="11"/>
        <v>-30.49989962629482</v>
      </c>
      <c r="Q193" s="28">
        <f t="shared" si="7"/>
        <v>0.84</v>
      </c>
      <c r="R193" s="18">
        <f t="shared" si="12"/>
        <v>-32.434999999999995</v>
      </c>
      <c r="S193" s="28">
        <f t="shared" si="8"/>
        <v>-31.496541404209438</v>
      </c>
      <c r="T193" s="19">
        <f t="shared" si="13"/>
        <v>1.7278070325896296E-2</v>
      </c>
      <c r="U193" s="19">
        <f t="shared" si="14"/>
        <v>-6.6346114611707651E-3</v>
      </c>
      <c r="V193" s="19">
        <v>1.5663064594001276E-2</v>
      </c>
    </row>
    <row r="194" spans="1:22" x14ac:dyDescent="0.25">
      <c r="A194" s="23" t="str">
        <f>MID(raw_data!A194, 13, 1)</f>
        <v>C</v>
      </c>
      <c r="B194" s="23">
        <f>0.5*(raw_data!V194 + raw_data!W194)</f>
        <v>153.01</v>
      </c>
      <c r="C194" s="23">
        <f>RIGHT(raw_data!A194,6)/1000</f>
        <v>190</v>
      </c>
      <c r="D194" s="23" t="str">
        <f>A194&amp;C194&amp;" "&amp;LEFT(raw_data!A194,4)</f>
        <v>C190 AAPL</v>
      </c>
      <c r="E194" s="23" t="str">
        <f>IF(A194 = "C", "P", "C")&amp;C194&amp;" "&amp;LEFT(raw_data!A194,4)</f>
        <v>P190 AAPL</v>
      </c>
      <c r="F194" s="28">
        <f>B194*EXP(K194*I194)-raw_data!X194</f>
        <v>1.8968600000000038</v>
      </c>
      <c r="G194" s="26" t="str">
        <f>20&amp;MID(raw_data!A194,7,2)&amp;"-"&amp;MID(raw_data!A194,9,2)&amp;"-"&amp;MID(raw_data!A194,11,2)</f>
        <v>2017-11-17</v>
      </c>
      <c r="H194" s="8" t="str">
        <f>LEFT(raw_data!B194,10)</f>
        <v>2017-05-08</v>
      </c>
      <c r="I194" s="23">
        <f t="shared" si="9"/>
        <v>0.52876712328767128</v>
      </c>
      <c r="J194" s="23">
        <f>raw_data!Y194</f>
        <v>1.27251</v>
      </c>
      <c r="K194" s="23">
        <f t="shared" si="10"/>
        <v>1.5663083482853026E-2</v>
      </c>
      <c r="L194" s="28">
        <f>raw_data!N194</f>
        <v>0.19094</v>
      </c>
      <c r="M194" s="28">
        <f>INDEX([1]!jget("optbinom", A194, B194, C194, optPremuiumAAPL, L194, I194, calcGreeksAAPL, exTypeAAPL, nstepsAAPL, discountCruveAAPL, divMapAAPL, borrowCurveAAPL, modelTypeAAPL, adjVolAAPL), 2)</f>
        <v>0.68607149714557236</v>
      </c>
      <c r="N194" s="28">
        <f>0.5*(raw_data!F194+raw_data!J194)</f>
        <v>0.57000000000000006</v>
      </c>
      <c r="O194" s="28">
        <f t="shared" si="6"/>
        <v>36.151574222059267</v>
      </c>
      <c r="P194" s="18">
        <f t="shared" si="11"/>
        <v>-35.465502724913698</v>
      </c>
      <c r="Q194" s="28">
        <f t="shared" si="7"/>
        <v>38</v>
      </c>
      <c r="R194" s="18">
        <f t="shared" si="12"/>
        <v>-37.43</v>
      </c>
      <c r="S194" s="28">
        <f t="shared" si="8"/>
        <v>-36.488334685404311</v>
      </c>
      <c r="T194" s="19">
        <f t="shared" si="13"/>
        <v>1.7600056267481422E-2</v>
      </c>
      <c r="U194" s="19">
        <f t="shared" si="14"/>
        <v>-6.6748722515104506E-3</v>
      </c>
      <c r="V194" s="19">
        <v>1.5663083482853026E-2</v>
      </c>
    </row>
    <row r="195" spans="1:22" x14ac:dyDescent="0.25">
      <c r="A195" s="23" t="str">
        <f>MID(raw_data!A195, 13, 1)</f>
        <v>P</v>
      </c>
      <c r="B195" s="23">
        <f>0.5*(raw_data!V195 + raw_data!W195)</f>
        <v>153.014995</v>
      </c>
      <c r="C195" s="23">
        <f>RIGHT(raw_data!A195,6)/1000</f>
        <v>190</v>
      </c>
      <c r="D195" s="23" t="str">
        <f>A195&amp;C195&amp;" "&amp;LEFT(raw_data!A195,4)</f>
        <v>P190 AAPL</v>
      </c>
      <c r="E195" s="23" t="str">
        <f>IF(A195 = "C", "P", "C")&amp;C195&amp;" "&amp;LEFT(raw_data!A195,4)</f>
        <v>C190 AAPL</v>
      </c>
      <c r="F195" s="28">
        <f>B195*EXP(K195*I195)-raw_data!X195</f>
        <v>1.8968449999999848</v>
      </c>
      <c r="G195" s="26" t="str">
        <f>20&amp;MID(raw_data!A195,7,2)&amp;"-"&amp;MID(raw_data!A195,9,2)&amp;"-"&amp;MID(raw_data!A195,11,2)</f>
        <v>2017-11-17</v>
      </c>
      <c r="H195" s="8" t="str">
        <f>LEFT(raw_data!B195,10)</f>
        <v>2017-05-08</v>
      </c>
      <c r="I195" s="23">
        <f t="shared" si="9"/>
        <v>0.52876712328767128</v>
      </c>
      <c r="J195" s="23">
        <f>raw_data!Y195</f>
        <v>1.2725500000000001</v>
      </c>
      <c r="K195" s="23">
        <f t="shared" si="10"/>
        <v>1.5663064594001276E-2</v>
      </c>
      <c r="L195" s="28">
        <f>raw_data!N195</f>
        <v>0.19042000000000001</v>
      </c>
      <c r="M195" s="28">
        <f>INDEX([1]!jget("optbinom", A195, B195, C195, optPremuiumAAPL, L195, I195, calcGreeksAAPL, exTypeAAPL, nstepsAAPL, discountCruveAAPL, divMapAAPL, borrowCurveAAPL, modelTypeAAPL, adjVolAAPL), 2)</f>
        <v>36.151574222059267</v>
      </c>
      <c r="N195" s="28">
        <f>0.5*(raw_data!F195+raw_data!J195)</f>
        <v>38</v>
      </c>
      <c r="O195" s="28">
        <f t="shared" ref="O195:O199" si="15">VLOOKUP(D195,$E$2:$N$199, 9, FALSE)</f>
        <v>0.68607149714557236</v>
      </c>
      <c r="P195" s="18">
        <f t="shared" si="11"/>
        <v>-35.465502724913698</v>
      </c>
      <c r="Q195" s="28">
        <f t="shared" ref="Q195:Q199" si="16">VLOOKUP(D195,$E$2:$N$199, 10, FALSE)</f>
        <v>0.57000000000000006</v>
      </c>
      <c r="R195" s="18">
        <f t="shared" si="12"/>
        <v>-37.43</v>
      </c>
      <c r="S195" s="28">
        <f t="shared" ref="S195:S199" si="17">B195-C195*EXP(-0.005*I195)</f>
        <v>-36.483339685404303</v>
      </c>
      <c r="T195" s="19">
        <f t="shared" si="13"/>
        <v>1.7538319463325958E-2</v>
      </c>
      <c r="U195" s="19">
        <f t="shared" si="14"/>
        <v>-6.7366090556661177E-3</v>
      </c>
      <c r="V195" s="19">
        <v>1.5663064594001276E-2</v>
      </c>
    </row>
    <row r="196" spans="1:22" x14ac:dyDescent="0.25">
      <c r="A196" s="23" t="str">
        <f>MID(raw_data!A196, 13, 1)</f>
        <v>C</v>
      </c>
      <c r="B196" s="23">
        <f>0.5*(raw_data!V196 + raw_data!W196)</f>
        <v>152.99500499999999</v>
      </c>
      <c r="C196" s="23">
        <f>RIGHT(raw_data!A196,6)/1000</f>
        <v>195</v>
      </c>
      <c r="D196" s="23" t="str">
        <f>A196&amp;C196&amp;" "&amp;LEFT(raw_data!A196,4)</f>
        <v>C195 AAPL</v>
      </c>
      <c r="E196" s="23" t="str">
        <f>IF(A196 = "C", "P", "C")&amp;C196&amp;" "&amp;LEFT(raw_data!A196,4)</f>
        <v>P195 AAPL</v>
      </c>
      <c r="F196" s="28">
        <f>B196*EXP(K196*I196)-raw_data!X196</f>
        <v>1.8968550000000164</v>
      </c>
      <c r="G196" s="26" t="str">
        <f>20&amp;MID(raw_data!A196,7,2)&amp;"-"&amp;MID(raw_data!A196,9,2)&amp;"-"&amp;MID(raw_data!A196,11,2)</f>
        <v>2017-11-17</v>
      </c>
      <c r="H196" s="8" t="str">
        <f>LEFT(raw_data!B196,10)</f>
        <v>2017-05-08</v>
      </c>
      <c r="I196" s="23">
        <f t="shared" ref="I196:I199" si="18">YEARFRAC(H196, G196,3)</f>
        <v>0.52876712328767128</v>
      </c>
      <c r="J196" s="23">
        <f>raw_data!Y196</f>
        <v>1.2718</v>
      </c>
      <c r="K196" s="23">
        <f t="shared" ref="K196:K199" si="19">LN(J196/B196+1)/I196</f>
        <v>1.5655908246520953E-2</v>
      </c>
      <c r="L196" s="28">
        <f>raw_data!N196</f>
        <v>0.19377</v>
      </c>
      <c r="M196" s="28">
        <f>INDEX([1]!jget("optbinom", A196, B196, C196, optPremuiumAAPL, L196, I196, calcGreeksAAPL, exTypeAAPL, nstepsAAPL, discountCruveAAPL, divMapAAPL, borrowCurveAAPL, modelTypeAAPL, adjVolAAPL), 2)</f>
        <v>0.47916001006142717</v>
      </c>
      <c r="N196" s="28">
        <f>0.5*(raw_data!F196+raw_data!J196)</f>
        <v>0.39500000000000002</v>
      </c>
      <c r="O196" s="28">
        <f t="shared" si="15"/>
        <v>40.885295518122426</v>
      </c>
      <c r="P196" s="18">
        <f t="shared" ref="P196:P199" si="20">IF(LEFT(D196,1)="C", M196-O196,O196-M196)</f>
        <v>-40.406135508060999</v>
      </c>
      <c r="Q196" s="28">
        <f t="shared" si="16"/>
        <v>42.8</v>
      </c>
      <c r="R196" s="18">
        <f t="shared" ref="R196:R199" si="21">IF(LEFT(D196,1)="C", N196-Q196,Q196-N196)</f>
        <v>-42.404999999999994</v>
      </c>
      <c r="S196" s="28">
        <f t="shared" si="17"/>
        <v>-41.490127966599147</v>
      </c>
      <c r="T196" s="19">
        <f t="shared" ref="T196:T199" si="22">LN((P196/EXP(-0.005*I196)+C196)/(B196))/I196</f>
        <v>1.835213043246578E-2</v>
      </c>
      <c r="U196" s="19">
        <f t="shared" ref="U196:U199" si="23">LN((R196/EXP(-0.005*I196)+C196)/(B196))/I196</f>
        <v>-6.3428029782053516E-3</v>
      </c>
      <c r="V196" s="19">
        <v>1.5655908246520953E-2</v>
      </c>
    </row>
    <row r="197" spans="1:22" x14ac:dyDescent="0.25">
      <c r="A197" s="23" t="str">
        <f>MID(raw_data!A197, 13, 1)</f>
        <v>C</v>
      </c>
      <c r="B197" s="23">
        <f>0.5*(raw_data!V197 + raw_data!W197)</f>
        <v>153.014995</v>
      </c>
      <c r="C197" s="23">
        <f>RIGHT(raw_data!A197,6)/1000</f>
        <v>200</v>
      </c>
      <c r="D197" s="23" t="str">
        <f>A197&amp;C197&amp;" "&amp;LEFT(raw_data!A197,4)</f>
        <v>C200 AAPL</v>
      </c>
      <c r="E197" s="23" t="str">
        <f>IF(A197 = "C", "P", "C")&amp;C197&amp;" "&amp;LEFT(raw_data!A197,4)</f>
        <v>P200 AAPL</v>
      </c>
      <c r="F197" s="28">
        <f>B197*EXP(K197*I197)-raw_data!X197</f>
        <v>1.8968449999999848</v>
      </c>
      <c r="G197" s="26" t="str">
        <f>20&amp;MID(raw_data!A197,7,2)&amp;"-"&amp;MID(raw_data!A197,9,2)&amp;"-"&amp;MID(raw_data!A197,11,2)</f>
        <v>2017-11-17</v>
      </c>
      <c r="H197" s="8" t="str">
        <f>LEFT(raw_data!B197,10)</f>
        <v>2017-05-08</v>
      </c>
      <c r="I197" s="23">
        <f t="shared" si="18"/>
        <v>0.52876712328767128</v>
      </c>
      <c r="J197" s="23">
        <f>raw_data!Y197</f>
        <v>1.2725500000000001</v>
      </c>
      <c r="K197" s="23">
        <f t="shared" si="19"/>
        <v>1.5663064594001276E-2</v>
      </c>
      <c r="L197" s="28">
        <f>raw_data!N197</f>
        <v>0.19769999999999999</v>
      </c>
      <c r="M197" s="28">
        <f>INDEX([1]!jget("optbinom", A197, B197, C197, optPremuiumAAPL, L197, I197, calcGreeksAAPL, exTypeAAPL, nstepsAAPL, discountCruveAAPL, divMapAAPL, borrowCurveAAPL, modelTypeAAPL, adjVolAAPL), 2)</f>
        <v>0.34696937747976914</v>
      </c>
      <c r="N197" s="28">
        <f>0.5*(raw_data!F197+raw_data!J197)</f>
        <v>0.28500000000000003</v>
      </c>
      <c r="O197" s="28">
        <f t="shared" si="15"/>
        <v>45.734912293446392</v>
      </c>
      <c r="P197" s="18">
        <f t="shared" si="20"/>
        <v>-45.387942915966626</v>
      </c>
      <c r="Q197" s="28">
        <f t="shared" si="16"/>
        <v>47.7</v>
      </c>
      <c r="R197" s="18">
        <f t="shared" si="21"/>
        <v>-47.415000000000006</v>
      </c>
      <c r="S197" s="28">
        <f t="shared" si="17"/>
        <v>-46.456936247793976</v>
      </c>
      <c r="T197" s="19">
        <f t="shared" si="22"/>
        <v>1.8166305343324467E-2</v>
      </c>
      <c r="U197" s="19">
        <f t="shared" si="23"/>
        <v>-6.8784327651581489E-3</v>
      </c>
      <c r="V197" s="19">
        <v>1.5663064594001276E-2</v>
      </c>
    </row>
    <row r="198" spans="1:22" x14ac:dyDescent="0.25">
      <c r="A198" s="23" t="str">
        <f>MID(raw_data!A198, 13, 1)</f>
        <v>P</v>
      </c>
      <c r="B198" s="23">
        <f>0.5*(raw_data!V198 + raw_data!W198)</f>
        <v>153.014995</v>
      </c>
      <c r="C198" s="23">
        <f>RIGHT(raw_data!A198,6)/1000</f>
        <v>195</v>
      </c>
      <c r="D198" s="23" t="str">
        <f>A198&amp;C198&amp;" "&amp;LEFT(raw_data!A198,4)</f>
        <v>P195 AAPL</v>
      </c>
      <c r="E198" s="23" t="str">
        <f>IF(A198 = "C", "P", "C")&amp;C198&amp;" "&amp;LEFT(raw_data!A198,4)</f>
        <v>C195 AAPL</v>
      </c>
      <c r="F198" s="28">
        <f>B198*EXP(K198*I198)-raw_data!X198</f>
        <v>1.8968449999999848</v>
      </c>
      <c r="G198" s="26" t="str">
        <f>20&amp;MID(raw_data!A198,7,2)&amp;"-"&amp;MID(raw_data!A198,9,2)&amp;"-"&amp;MID(raw_data!A198,11,2)</f>
        <v>2017-11-17</v>
      </c>
      <c r="H198" s="8" t="str">
        <f>LEFT(raw_data!B198,10)</f>
        <v>2017-05-08</v>
      </c>
      <c r="I198" s="23">
        <f t="shared" si="18"/>
        <v>0.52876712328767128</v>
      </c>
      <c r="J198" s="23">
        <f>raw_data!Y198</f>
        <v>1.2725500000000001</v>
      </c>
      <c r="K198" s="23">
        <f t="shared" si="19"/>
        <v>1.5663064594001276E-2</v>
      </c>
      <c r="L198" s="28">
        <f>raw_data!N198</f>
        <v>0.19092000000000001</v>
      </c>
      <c r="M198" s="28">
        <f>INDEX([1]!jget("optbinom", A198, B198, C198, optPremuiumAAPL, L198, I198, calcGreeksAAPL, exTypeAAPL, nstepsAAPL, discountCruveAAPL, divMapAAPL, borrowCurveAAPL, modelTypeAAPL, adjVolAAPL), 2)</f>
        <v>40.885295518122426</v>
      </c>
      <c r="N198" s="28">
        <f>0.5*(raw_data!F198+raw_data!J198)</f>
        <v>42.8</v>
      </c>
      <c r="O198" s="28">
        <f t="shared" si="15"/>
        <v>0.47916001006142717</v>
      </c>
      <c r="P198" s="18">
        <f t="shared" si="20"/>
        <v>-40.406135508060999</v>
      </c>
      <c r="Q198" s="28">
        <f t="shared" si="16"/>
        <v>0.39500000000000002</v>
      </c>
      <c r="R198" s="18">
        <f t="shared" si="21"/>
        <v>-42.404999999999994</v>
      </c>
      <c r="S198" s="28">
        <f t="shared" si="17"/>
        <v>-41.47013796659914</v>
      </c>
      <c r="T198" s="19">
        <f t="shared" si="22"/>
        <v>1.8105047511426879E-2</v>
      </c>
      <c r="U198" s="19">
        <f t="shared" si="23"/>
        <v>-6.5898858992443979E-3</v>
      </c>
      <c r="V198" s="19">
        <v>1.5663064594001276E-2</v>
      </c>
    </row>
    <row r="199" spans="1:22" x14ac:dyDescent="0.25">
      <c r="A199" s="23" t="str">
        <f>MID(raw_data!A199, 13, 1)</f>
        <v>P</v>
      </c>
      <c r="B199" s="23">
        <f>0.5*(raw_data!V199 + raw_data!W199)</f>
        <v>153.00499500000001</v>
      </c>
      <c r="C199" s="23">
        <f>RIGHT(raw_data!A199,6)/1000</f>
        <v>200</v>
      </c>
      <c r="D199" s="23" t="str">
        <f>A199&amp;C199&amp;" "&amp;LEFT(raw_data!A199,4)</f>
        <v>P200 AAPL</v>
      </c>
      <c r="E199" s="23" t="str">
        <f>IF(A199 = "C", "P", "C")&amp;C199&amp;" "&amp;LEFT(raw_data!A199,4)</f>
        <v>C200 AAPL</v>
      </c>
      <c r="F199" s="28">
        <f>B199*EXP(K199*I199)-raw_data!X199</f>
        <v>1.8968450000000132</v>
      </c>
      <c r="G199" s="26" t="str">
        <f>20&amp;MID(raw_data!A199,7,2)&amp;"-"&amp;MID(raw_data!A199,9,2)&amp;"-"&amp;MID(raw_data!A199,11,2)</f>
        <v>2017-11-17</v>
      </c>
      <c r="H199" s="8" t="str">
        <f>LEFT(raw_data!B199,10)</f>
        <v>2017-05-08</v>
      </c>
      <c r="I199" s="23">
        <f t="shared" si="18"/>
        <v>0.52876712328767128</v>
      </c>
      <c r="J199" s="23">
        <f>raw_data!Y199</f>
        <v>1.2724800000000001</v>
      </c>
      <c r="K199" s="23">
        <f t="shared" si="19"/>
        <v>1.5663225976199735E-2</v>
      </c>
      <c r="L199" s="28">
        <f>raw_data!N199</f>
        <v>0.19477</v>
      </c>
      <c r="M199" s="28">
        <f>INDEX([1]!jget("optbinom", A199, B199, C199, optPremuiumAAPL, L199, I199, calcGreeksAAPL, exTypeAAPL, nstepsAAPL, discountCruveAAPL, divMapAAPL, borrowCurveAAPL, modelTypeAAPL, adjVolAAPL), 2)</f>
        <v>45.734912293446392</v>
      </c>
      <c r="N199" s="28">
        <f>0.5*(raw_data!F199+raw_data!J199)</f>
        <v>47.7</v>
      </c>
      <c r="O199" s="28">
        <f t="shared" si="15"/>
        <v>0.34696937747976914</v>
      </c>
      <c r="P199" s="18">
        <f t="shared" si="20"/>
        <v>-45.387942915966626</v>
      </c>
      <c r="Q199" s="28">
        <f t="shared" si="16"/>
        <v>0.28500000000000003</v>
      </c>
      <c r="R199" s="18">
        <f t="shared" si="21"/>
        <v>-47.415000000000006</v>
      </c>
      <c r="S199" s="28">
        <f t="shared" si="17"/>
        <v>-46.466936247793967</v>
      </c>
      <c r="T199" s="19">
        <f t="shared" si="22"/>
        <v>1.8289904570323871E-2</v>
      </c>
      <c r="U199" s="19">
        <f t="shared" si="23"/>
        <v>-6.7548335381587979E-3</v>
      </c>
      <c r="V199" s="19">
        <v>1.5663225976199735E-2</v>
      </c>
    </row>
    <row r="200" spans="1:22" x14ac:dyDescent="0.25">
      <c r="A200" s="23"/>
      <c r="B200" s="23"/>
      <c r="D200" s="23"/>
      <c r="E200" s="23"/>
    </row>
    <row r="201" spans="1:22" x14ac:dyDescent="0.25">
      <c r="A201" s="23"/>
      <c r="B201" s="23"/>
      <c r="D201" s="23"/>
      <c r="E201" s="23"/>
    </row>
    <row r="202" spans="1:22" x14ac:dyDescent="0.25">
      <c r="A202" s="11" t="str">
        <f>MID(raw_data!A200, 13, 1)</f>
        <v/>
      </c>
      <c r="E202" s="23"/>
    </row>
    <row r="203" spans="1:22" x14ac:dyDescent="0.25">
      <c r="A203" s="11" t="str">
        <f>MID(raw_data!A201, 13, 1)</f>
        <v/>
      </c>
      <c r="E203" s="23"/>
    </row>
    <row r="204" spans="1:22" x14ac:dyDescent="0.25">
      <c r="A204" s="11" t="str">
        <f>MID(raw_data!A202, 13, 1)</f>
        <v/>
      </c>
      <c r="E204" s="23"/>
    </row>
    <row r="205" spans="1:22" x14ac:dyDescent="0.25">
      <c r="A205" s="11" t="str">
        <f>MID(raw_data!A203, 13, 1)</f>
        <v/>
      </c>
      <c r="E205" s="23"/>
    </row>
    <row r="206" spans="1:22" x14ac:dyDescent="0.25">
      <c r="A206" s="11" t="str">
        <f>MID(raw_data!A204, 13, 1)</f>
        <v/>
      </c>
      <c r="E206" s="23"/>
    </row>
    <row r="207" spans="1:22" x14ac:dyDescent="0.25">
      <c r="A207" s="11" t="str">
        <f>MID(raw_data!A205, 13, 1)</f>
        <v/>
      </c>
      <c r="E207" s="23"/>
    </row>
    <row r="208" spans="1:22" x14ac:dyDescent="0.25">
      <c r="A208" s="11" t="str">
        <f>MID(raw_data!A206, 13, 1)</f>
        <v/>
      </c>
      <c r="E208" s="23"/>
    </row>
    <row r="209" spans="1:5" x14ac:dyDescent="0.25">
      <c r="A209" s="11" t="str">
        <f>MID(raw_data!A207, 13, 1)</f>
        <v/>
      </c>
      <c r="E209" s="23"/>
    </row>
    <row r="210" spans="1:5" x14ac:dyDescent="0.25">
      <c r="A210" s="11" t="str">
        <f>MID(raw_data!A208, 13, 1)</f>
        <v/>
      </c>
      <c r="E210" s="23"/>
    </row>
    <row r="211" spans="1:5" x14ac:dyDescent="0.25">
      <c r="A211" s="11" t="str">
        <f>MID(raw_data!A209, 13, 1)</f>
        <v/>
      </c>
      <c r="E211" s="23"/>
    </row>
    <row r="212" spans="1:5" x14ac:dyDescent="0.25">
      <c r="A212" s="11" t="str">
        <f>MID(raw_data!A210, 13, 1)</f>
        <v/>
      </c>
      <c r="E212" s="23"/>
    </row>
    <row r="213" spans="1:5" x14ac:dyDescent="0.25">
      <c r="A213" s="11" t="str">
        <f>MID(raw_data!A211, 13, 1)</f>
        <v/>
      </c>
      <c r="E213" s="23"/>
    </row>
    <row r="214" spans="1:5" x14ac:dyDescent="0.25">
      <c r="A214" s="11" t="str">
        <f>MID(raw_data!A212, 13, 1)</f>
        <v/>
      </c>
      <c r="E214" s="23"/>
    </row>
    <row r="215" spans="1:5" x14ac:dyDescent="0.25">
      <c r="A215" s="11" t="str">
        <f>MID(raw_data!A213, 13, 1)</f>
        <v/>
      </c>
      <c r="E215" s="23"/>
    </row>
    <row r="216" spans="1:5" x14ac:dyDescent="0.25">
      <c r="A216" s="11" t="str">
        <f>MID(raw_data!A214, 13, 1)</f>
        <v/>
      </c>
      <c r="E216" s="23"/>
    </row>
    <row r="217" spans="1:5" x14ac:dyDescent="0.25">
      <c r="A217" s="11" t="str">
        <f>MID(raw_data!A215, 13, 1)</f>
        <v/>
      </c>
      <c r="E217" s="23"/>
    </row>
    <row r="218" spans="1:5" x14ac:dyDescent="0.25">
      <c r="A218" s="11" t="str">
        <f>MID(raw_data!A216, 13, 1)</f>
        <v/>
      </c>
      <c r="E218" s="23"/>
    </row>
    <row r="219" spans="1:5" x14ac:dyDescent="0.25">
      <c r="A219" s="11" t="str">
        <f>MID(raw_data!A217, 13, 1)</f>
        <v/>
      </c>
      <c r="E219" s="23"/>
    </row>
    <row r="220" spans="1:5" x14ac:dyDescent="0.25">
      <c r="A220" s="11" t="str">
        <f>MID(raw_data!A218, 13, 1)</f>
        <v/>
      </c>
      <c r="E220" s="23"/>
    </row>
    <row r="221" spans="1:5" x14ac:dyDescent="0.25">
      <c r="A221" s="11" t="str">
        <f>MID(raw_data!A219, 13, 1)</f>
        <v/>
      </c>
      <c r="E221" s="23"/>
    </row>
    <row r="222" spans="1:5" x14ac:dyDescent="0.25">
      <c r="A222" s="11" t="str">
        <f>MID(raw_data!A220, 13, 1)</f>
        <v/>
      </c>
      <c r="E222" s="23"/>
    </row>
    <row r="223" spans="1:5" x14ac:dyDescent="0.25">
      <c r="A223" s="11" t="str">
        <f>MID(raw_data!A221, 13, 1)</f>
        <v/>
      </c>
      <c r="E223" s="23"/>
    </row>
    <row r="224" spans="1:5" x14ac:dyDescent="0.25">
      <c r="A224" s="11" t="str">
        <f>MID(raw_data!A222, 13, 1)</f>
        <v/>
      </c>
      <c r="E224" s="23"/>
    </row>
    <row r="225" spans="1:5" x14ac:dyDescent="0.25">
      <c r="A225" s="11" t="str">
        <f>MID(raw_data!A223, 13, 1)</f>
        <v/>
      </c>
      <c r="E225" s="23"/>
    </row>
    <row r="226" spans="1:5" x14ac:dyDescent="0.25">
      <c r="A226" s="11" t="str">
        <f>MID(raw_data!A224, 13, 1)</f>
        <v/>
      </c>
      <c r="E226" s="23"/>
    </row>
    <row r="227" spans="1:5" x14ac:dyDescent="0.25">
      <c r="A227" s="11" t="str">
        <f>MID(raw_data!A225, 13, 1)</f>
        <v/>
      </c>
      <c r="E227" s="23"/>
    </row>
    <row r="228" spans="1:5" x14ac:dyDescent="0.25">
      <c r="A228" s="11" t="str">
        <f>MID(raw_data!A226, 13, 1)</f>
        <v/>
      </c>
      <c r="E228" s="23"/>
    </row>
    <row r="229" spans="1:5" x14ac:dyDescent="0.25">
      <c r="A229" s="11" t="str">
        <f>MID(raw_data!A227, 13, 1)</f>
        <v/>
      </c>
      <c r="E229" s="23"/>
    </row>
    <row r="230" spans="1:5" x14ac:dyDescent="0.25">
      <c r="A230" s="11" t="str">
        <f>MID(raw_data!A228, 13, 1)</f>
        <v/>
      </c>
      <c r="E230" s="23"/>
    </row>
    <row r="231" spans="1:5" x14ac:dyDescent="0.25">
      <c r="A231" s="11" t="str">
        <f>MID(raw_data!A229, 13, 1)</f>
        <v/>
      </c>
      <c r="E231" s="23"/>
    </row>
    <row r="232" spans="1:5" x14ac:dyDescent="0.25">
      <c r="A232" s="11" t="str">
        <f>MID(raw_data!A230, 13, 1)</f>
        <v/>
      </c>
      <c r="E232" s="23"/>
    </row>
    <row r="233" spans="1:5" x14ac:dyDescent="0.25">
      <c r="A233" s="11" t="str">
        <f>MID(raw_data!A231, 13, 1)</f>
        <v/>
      </c>
      <c r="E233" s="23"/>
    </row>
    <row r="234" spans="1:5" x14ac:dyDescent="0.25">
      <c r="A234" s="11" t="str">
        <f>MID(raw_data!A232, 13, 1)</f>
        <v/>
      </c>
      <c r="E234" s="23"/>
    </row>
    <row r="235" spans="1:5" x14ac:dyDescent="0.25">
      <c r="A235" s="11" t="str">
        <f>MID(raw_data!A233, 13, 1)</f>
        <v/>
      </c>
      <c r="E235" s="23"/>
    </row>
    <row r="236" spans="1:5" x14ac:dyDescent="0.25">
      <c r="A236" s="11" t="str">
        <f>MID(raw_data!A234, 13, 1)</f>
        <v/>
      </c>
      <c r="E236" s="23"/>
    </row>
    <row r="237" spans="1:5" x14ac:dyDescent="0.25">
      <c r="A237" s="11" t="str">
        <f>MID(raw_data!A235, 13, 1)</f>
        <v/>
      </c>
      <c r="E237" s="23"/>
    </row>
    <row r="238" spans="1:5" x14ac:dyDescent="0.25">
      <c r="A238" s="11" t="str">
        <f>MID(raw_data!A236, 13, 1)</f>
        <v/>
      </c>
      <c r="E238" s="23"/>
    </row>
    <row r="239" spans="1:5" x14ac:dyDescent="0.25">
      <c r="A239" s="11" t="str">
        <f>MID(raw_data!A237, 13, 1)</f>
        <v/>
      </c>
      <c r="E239" s="23"/>
    </row>
    <row r="240" spans="1:5" x14ac:dyDescent="0.25">
      <c r="A240" s="11" t="str">
        <f>MID(raw_data!A238, 13, 1)</f>
        <v/>
      </c>
      <c r="E240" s="23"/>
    </row>
    <row r="241" spans="1:5" x14ac:dyDescent="0.25">
      <c r="A241" s="11" t="str">
        <f>MID(raw_data!A239, 13, 1)</f>
        <v/>
      </c>
      <c r="E241" s="23"/>
    </row>
    <row r="242" spans="1:5" x14ac:dyDescent="0.25">
      <c r="A242" s="11" t="str">
        <f>MID(raw_data!A240, 13, 1)</f>
        <v/>
      </c>
      <c r="E242" s="23"/>
    </row>
    <row r="243" spans="1:5" x14ac:dyDescent="0.25">
      <c r="A243" s="11" t="str">
        <f>MID(raw_data!A241, 13, 1)</f>
        <v/>
      </c>
      <c r="E243" s="23"/>
    </row>
    <row r="244" spans="1:5" x14ac:dyDescent="0.25">
      <c r="A244" s="11" t="str">
        <f>MID(raw_data!A242, 13, 1)</f>
        <v/>
      </c>
      <c r="E244" s="23"/>
    </row>
    <row r="245" spans="1:5" x14ac:dyDescent="0.25">
      <c r="A245" s="11" t="str">
        <f>MID(raw_data!A243, 13, 1)</f>
        <v/>
      </c>
      <c r="E245" s="23"/>
    </row>
    <row r="246" spans="1:5" x14ac:dyDescent="0.25">
      <c r="A246" s="11" t="str">
        <f>MID(raw_data!A244, 13, 1)</f>
        <v/>
      </c>
      <c r="E246" s="23"/>
    </row>
    <row r="247" spans="1:5" x14ac:dyDescent="0.25">
      <c r="A247" s="11" t="str">
        <f>MID(raw_data!A245, 13, 1)</f>
        <v/>
      </c>
      <c r="E247" s="23"/>
    </row>
    <row r="248" spans="1:5" x14ac:dyDescent="0.25">
      <c r="A248" s="11" t="str">
        <f>MID(raw_data!A246, 13, 1)</f>
        <v/>
      </c>
      <c r="E248" s="23"/>
    </row>
    <row r="249" spans="1:5" x14ac:dyDescent="0.25">
      <c r="A249" s="11" t="str">
        <f>MID(raw_data!A247, 13, 1)</f>
        <v/>
      </c>
      <c r="E249" s="23"/>
    </row>
    <row r="250" spans="1:5" x14ac:dyDescent="0.25">
      <c r="A250" s="11" t="str">
        <f>MID(raw_data!A248, 13, 1)</f>
        <v/>
      </c>
      <c r="E250" s="23"/>
    </row>
    <row r="251" spans="1:5" x14ac:dyDescent="0.25">
      <c r="A251" s="11" t="str">
        <f>MID(raw_data!A249, 13, 1)</f>
        <v/>
      </c>
      <c r="E251" s="23"/>
    </row>
    <row r="252" spans="1:5" x14ac:dyDescent="0.25">
      <c r="A252" s="11" t="str">
        <f>MID(raw_data!A250, 13, 1)</f>
        <v/>
      </c>
      <c r="E252" s="23"/>
    </row>
    <row r="253" spans="1:5" x14ac:dyDescent="0.25">
      <c r="A253" s="11" t="str">
        <f>MID(raw_data!A251, 13, 1)</f>
        <v/>
      </c>
      <c r="E253" s="23"/>
    </row>
    <row r="254" spans="1:5" x14ac:dyDescent="0.25">
      <c r="A254" s="11" t="str">
        <f>MID(raw_data!A252, 13, 1)</f>
        <v/>
      </c>
      <c r="E254" s="23"/>
    </row>
    <row r="255" spans="1:5" x14ac:dyDescent="0.25">
      <c r="A255" s="11" t="str">
        <f>MID(raw_data!A253, 13, 1)</f>
        <v/>
      </c>
      <c r="E255" s="23"/>
    </row>
    <row r="256" spans="1:5" x14ac:dyDescent="0.25">
      <c r="A256" s="11" t="str">
        <f>MID(raw_data!A254, 13, 1)</f>
        <v/>
      </c>
      <c r="E256" s="23"/>
    </row>
    <row r="257" spans="1:5" x14ac:dyDescent="0.25">
      <c r="A257" s="11" t="str">
        <f>MID(raw_data!A255, 13, 1)</f>
        <v/>
      </c>
      <c r="E257" s="23"/>
    </row>
    <row r="258" spans="1:5" x14ac:dyDescent="0.25">
      <c r="A258" s="11" t="str">
        <f>MID(raw_data!A256, 13, 1)</f>
        <v/>
      </c>
      <c r="E258" s="23"/>
    </row>
    <row r="259" spans="1:5" x14ac:dyDescent="0.25">
      <c r="A259" s="11" t="str">
        <f>MID(raw_data!A257, 13, 1)</f>
        <v/>
      </c>
      <c r="E259" s="23"/>
    </row>
    <row r="260" spans="1:5" x14ac:dyDescent="0.25">
      <c r="A260" s="11" t="str">
        <f>MID(raw_data!A258, 13, 1)</f>
        <v/>
      </c>
      <c r="E260" s="23"/>
    </row>
    <row r="261" spans="1:5" x14ac:dyDescent="0.25">
      <c r="A261" s="11" t="str">
        <f>MID(raw_data!A259, 13, 1)</f>
        <v/>
      </c>
      <c r="E261" s="23"/>
    </row>
    <row r="262" spans="1:5" x14ac:dyDescent="0.25">
      <c r="A262" s="11" t="str">
        <f>MID(raw_data!A260, 13, 1)</f>
        <v/>
      </c>
      <c r="E262" s="23"/>
    </row>
    <row r="263" spans="1:5" x14ac:dyDescent="0.25">
      <c r="A263" s="11" t="str">
        <f>MID(raw_data!A261, 13, 1)</f>
        <v/>
      </c>
      <c r="E263" s="23"/>
    </row>
    <row r="264" spans="1:5" x14ac:dyDescent="0.25">
      <c r="A264" s="11" t="str">
        <f>MID(raw_data!A262, 13, 1)</f>
        <v/>
      </c>
      <c r="E264" s="23"/>
    </row>
    <row r="265" spans="1:5" x14ac:dyDescent="0.25">
      <c r="A265" s="11" t="str">
        <f>MID(raw_data!A263, 13, 1)</f>
        <v/>
      </c>
      <c r="E265" s="23"/>
    </row>
    <row r="266" spans="1:5" x14ac:dyDescent="0.25">
      <c r="A266" s="11" t="str">
        <f>MID(raw_data!A264, 13, 1)</f>
        <v/>
      </c>
      <c r="E266" s="23"/>
    </row>
    <row r="267" spans="1:5" x14ac:dyDescent="0.25">
      <c r="A267" s="11" t="str">
        <f>MID(raw_data!A265, 13, 1)</f>
        <v/>
      </c>
      <c r="E267" s="23"/>
    </row>
    <row r="268" spans="1:5" x14ac:dyDescent="0.25">
      <c r="A268" s="11" t="str">
        <f>MID(raw_data!A266, 13, 1)</f>
        <v/>
      </c>
      <c r="E268" s="23"/>
    </row>
    <row r="269" spans="1:5" x14ac:dyDescent="0.25">
      <c r="A269" s="11" t="str">
        <f>MID(raw_data!A267, 13, 1)</f>
        <v/>
      </c>
      <c r="E269" s="23"/>
    </row>
    <row r="270" spans="1:5" x14ac:dyDescent="0.25">
      <c r="A270" s="11" t="str">
        <f>MID(raw_data!A268, 13, 1)</f>
        <v/>
      </c>
      <c r="E270" s="23"/>
    </row>
    <row r="271" spans="1:5" x14ac:dyDescent="0.25">
      <c r="A271" s="11" t="str">
        <f>MID(raw_data!A269, 13, 1)</f>
        <v/>
      </c>
      <c r="E271" s="23"/>
    </row>
    <row r="272" spans="1:5" x14ac:dyDescent="0.25">
      <c r="A272" s="11" t="str">
        <f>MID(raw_data!A270, 13, 1)</f>
        <v/>
      </c>
      <c r="E272" s="23"/>
    </row>
    <row r="273" spans="1:5" x14ac:dyDescent="0.25">
      <c r="A273" s="11" t="str">
        <f>MID(raw_data!A271, 13, 1)</f>
        <v/>
      </c>
      <c r="E273" s="23"/>
    </row>
    <row r="274" spans="1:5" x14ac:dyDescent="0.25">
      <c r="A274" s="11" t="str">
        <f>MID(raw_data!A272, 13, 1)</f>
        <v/>
      </c>
      <c r="E274" s="23"/>
    </row>
    <row r="275" spans="1:5" x14ac:dyDescent="0.25">
      <c r="A275" s="11" t="str">
        <f>MID(raw_data!A273, 13, 1)</f>
        <v/>
      </c>
      <c r="E275" s="23"/>
    </row>
    <row r="276" spans="1:5" x14ac:dyDescent="0.25">
      <c r="A276" s="11" t="str">
        <f>MID(raw_data!A274, 13, 1)</f>
        <v/>
      </c>
      <c r="E276" s="23"/>
    </row>
    <row r="277" spans="1:5" x14ac:dyDescent="0.25">
      <c r="A277" s="11" t="str">
        <f>MID(raw_data!A275, 13, 1)</f>
        <v/>
      </c>
      <c r="E277" s="23"/>
    </row>
    <row r="278" spans="1:5" x14ac:dyDescent="0.25">
      <c r="A278" s="11" t="str">
        <f>MID(raw_data!A276, 13, 1)</f>
        <v/>
      </c>
      <c r="E278" s="23"/>
    </row>
    <row r="279" spans="1:5" x14ac:dyDescent="0.25">
      <c r="A279" s="11" t="str">
        <f>MID(raw_data!A277, 13, 1)</f>
        <v/>
      </c>
      <c r="E279" s="23"/>
    </row>
    <row r="280" spans="1:5" x14ac:dyDescent="0.25">
      <c r="A280" s="11" t="str">
        <f>MID(raw_data!A278, 13, 1)</f>
        <v/>
      </c>
      <c r="E280" s="23"/>
    </row>
    <row r="281" spans="1:5" x14ac:dyDescent="0.25">
      <c r="A281" s="11" t="str">
        <f>MID(raw_data!A279, 13, 1)</f>
        <v/>
      </c>
      <c r="E281" s="23"/>
    </row>
    <row r="282" spans="1:5" x14ac:dyDescent="0.25">
      <c r="A282" s="11" t="str">
        <f>MID(raw_data!A280, 13, 1)</f>
        <v/>
      </c>
      <c r="E282" s="23"/>
    </row>
    <row r="283" spans="1:5" x14ac:dyDescent="0.25">
      <c r="A283" s="11" t="str">
        <f>MID(raw_data!A281, 13, 1)</f>
        <v/>
      </c>
      <c r="E283" s="23"/>
    </row>
    <row r="284" spans="1:5" x14ac:dyDescent="0.25">
      <c r="A284" s="11" t="str">
        <f>MID(raw_data!A282, 13, 1)</f>
        <v/>
      </c>
      <c r="E284" s="23"/>
    </row>
    <row r="285" spans="1:5" x14ac:dyDescent="0.25">
      <c r="A285" s="11" t="str">
        <f>MID(raw_data!A283, 13, 1)</f>
        <v/>
      </c>
      <c r="E285" s="23"/>
    </row>
    <row r="286" spans="1:5" x14ac:dyDescent="0.25">
      <c r="A286" s="11" t="str">
        <f>MID(raw_data!A284, 13, 1)</f>
        <v/>
      </c>
      <c r="E286" s="23"/>
    </row>
    <row r="287" spans="1:5" x14ac:dyDescent="0.25">
      <c r="A287" s="11" t="str">
        <f>MID(raw_data!A285, 13, 1)</f>
        <v/>
      </c>
      <c r="E287" s="23"/>
    </row>
    <row r="288" spans="1:5" x14ac:dyDescent="0.25">
      <c r="A288" s="11" t="str">
        <f>MID(raw_data!A286, 13, 1)</f>
        <v/>
      </c>
      <c r="E288" s="23"/>
    </row>
    <row r="289" spans="1:5" x14ac:dyDescent="0.25">
      <c r="A289" s="11" t="str">
        <f>MID(raw_data!A287, 13, 1)</f>
        <v/>
      </c>
      <c r="E289" s="23"/>
    </row>
    <row r="290" spans="1:5" x14ac:dyDescent="0.25">
      <c r="A290" s="11" t="str">
        <f>MID(raw_data!A288, 13, 1)</f>
        <v/>
      </c>
      <c r="E290" s="23"/>
    </row>
    <row r="291" spans="1:5" x14ac:dyDescent="0.25">
      <c r="A291" s="11" t="str">
        <f>MID(raw_data!A289, 13, 1)</f>
        <v/>
      </c>
      <c r="E291" s="23"/>
    </row>
    <row r="292" spans="1:5" x14ac:dyDescent="0.25">
      <c r="A292" s="11" t="str">
        <f>MID(raw_data!A290, 13, 1)</f>
        <v/>
      </c>
      <c r="E292" s="23"/>
    </row>
    <row r="293" spans="1:5" x14ac:dyDescent="0.25">
      <c r="A293" s="11" t="str">
        <f>MID(raw_data!A291, 13, 1)</f>
        <v/>
      </c>
      <c r="E293" s="23"/>
    </row>
    <row r="294" spans="1:5" x14ac:dyDescent="0.25">
      <c r="A294" s="11" t="str">
        <f>MID(raw_data!A292, 13, 1)</f>
        <v/>
      </c>
      <c r="E294" s="23"/>
    </row>
    <row r="295" spans="1:5" x14ac:dyDescent="0.25">
      <c r="A295" s="11" t="str">
        <f>MID(raw_data!A293, 13, 1)</f>
        <v/>
      </c>
      <c r="E295" s="23"/>
    </row>
    <row r="296" spans="1:5" x14ac:dyDescent="0.25">
      <c r="A296" s="11" t="str">
        <f>MID(raw_data!A294, 13, 1)</f>
        <v/>
      </c>
      <c r="E296" s="23"/>
    </row>
    <row r="297" spans="1:5" x14ac:dyDescent="0.25">
      <c r="A297" s="11" t="str">
        <f>MID(raw_data!A295, 13, 1)</f>
        <v/>
      </c>
      <c r="E297" s="23"/>
    </row>
    <row r="298" spans="1:5" x14ac:dyDescent="0.25">
      <c r="A298" s="11" t="str">
        <f>MID(raw_data!A296, 13, 1)</f>
        <v/>
      </c>
      <c r="E298" s="23"/>
    </row>
    <row r="299" spans="1:5" x14ac:dyDescent="0.25">
      <c r="A299" s="11" t="str">
        <f>MID(raw_data!A297, 13, 1)</f>
        <v/>
      </c>
      <c r="E299" s="23"/>
    </row>
    <row r="300" spans="1:5" x14ac:dyDescent="0.25">
      <c r="A300" s="11" t="str">
        <f>MID(raw_data!A298, 13, 1)</f>
        <v/>
      </c>
      <c r="E300" s="23"/>
    </row>
    <row r="301" spans="1:5" x14ac:dyDescent="0.25">
      <c r="A301" s="11" t="str">
        <f>MID(raw_data!A299, 13, 1)</f>
        <v/>
      </c>
      <c r="E301" s="23"/>
    </row>
    <row r="302" spans="1:5" x14ac:dyDescent="0.25">
      <c r="A302" s="11" t="str">
        <f>MID(raw_data!A300, 13, 1)</f>
        <v/>
      </c>
      <c r="E302" s="23"/>
    </row>
    <row r="303" spans="1:5" x14ac:dyDescent="0.25">
      <c r="A303" s="11" t="str">
        <f>MID(raw_data!A301, 13, 1)</f>
        <v/>
      </c>
      <c r="E303" s="23"/>
    </row>
    <row r="304" spans="1:5" x14ac:dyDescent="0.25">
      <c r="A304" s="11" t="str">
        <f>MID(raw_data!A302, 13, 1)</f>
        <v/>
      </c>
      <c r="E304" s="23"/>
    </row>
    <row r="305" spans="1:5" x14ac:dyDescent="0.25">
      <c r="A305" s="11" t="str">
        <f>MID(raw_data!A303, 13, 1)</f>
        <v/>
      </c>
      <c r="E305" s="23"/>
    </row>
    <row r="306" spans="1:5" x14ac:dyDescent="0.25">
      <c r="A306" s="11" t="str">
        <f>MID(raw_data!A304, 13, 1)</f>
        <v/>
      </c>
      <c r="E306" s="23"/>
    </row>
    <row r="307" spans="1:5" x14ac:dyDescent="0.25">
      <c r="A307" s="11" t="str">
        <f>MID(raw_data!A305, 13, 1)</f>
        <v/>
      </c>
      <c r="E307" s="23"/>
    </row>
    <row r="308" spans="1:5" x14ac:dyDescent="0.25">
      <c r="A308" s="11" t="str">
        <f>MID(raw_data!A306, 13, 1)</f>
        <v/>
      </c>
      <c r="E308" s="23"/>
    </row>
    <row r="309" spans="1:5" x14ac:dyDescent="0.25">
      <c r="A309" s="11" t="str">
        <f>MID(raw_data!A307, 13, 1)</f>
        <v/>
      </c>
      <c r="E309" s="23"/>
    </row>
    <row r="310" spans="1:5" x14ac:dyDescent="0.25">
      <c r="A310" s="11" t="str">
        <f>MID(raw_data!A308, 13, 1)</f>
        <v/>
      </c>
      <c r="E310" s="23"/>
    </row>
    <row r="311" spans="1:5" x14ac:dyDescent="0.25">
      <c r="A311" s="11" t="str">
        <f>MID(raw_data!A309, 13, 1)</f>
        <v/>
      </c>
      <c r="E311" s="23"/>
    </row>
    <row r="312" spans="1:5" x14ac:dyDescent="0.25">
      <c r="A312" s="11" t="str">
        <f>MID(raw_data!A310, 13, 1)</f>
        <v/>
      </c>
      <c r="E312" s="23"/>
    </row>
    <row r="313" spans="1:5" x14ac:dyDescent="0.25">
      <c r="A313" s="11" t="str">
        <f>MID(raw_data!A311, 13, 1)</f>
        <v/>
      </c>
      <c r="E313" s="23"/>
    </row>
    <row r="314" spans="1:5" x14ac:dyDescent="0.25">
      <c r="A314" s="11" t="str">
        <f>MID(raw_data!A312, 13, 1)</f>
        <v/>
      </c>
      <c r="E314" s="23"/>
    </row>
    <row r="315" spans="1:5" x14ac:dyDescent="0.25">
      <c r="A315" s="11" t="str">
        <f>MID(raw_data!A313, 13, 1)</f>
        <v/>
      </c>
      <c r="E315" s="23"/>
    </row>
    <row r="316" spans="1:5" x14ac:dyDescent="0.25">
      <c r="A316" s="11" t="str">
        <f>MID(raw_data!A314, 13, 1)</f>
        <v/>
      </c>
      <c r="E316" s="23"/>
    </row>
    <row r="317" spans="1:5" x14ac:dyDescent="0.25">
      <c r="A317" s="11" t="str">
        <f>MID(raw_data!A315, 13, 1)</f>
        <v/>
      </c>
      <c r="E317" s="23"/>
    </row>
    <row r="318" spans="1:5" x14ac:dyDescent="0.25">
      <c r="A318" s="11" t="str">
        <f>MID(raw_data!A316, 13, 1)</f>
        <v/>
      </c>
      <c r="E318" s="23"/>
    </row>
    <row r="319" spans="1:5" x14ac:dyDescent="0.25">
      <c r="A319" s="11" t="str">
        <f>MID(raw_data!A317, 13, 1)</f>
        <v/>
      </c>
      <c r="E319" s="23"/>
    </row>
    <row r="320" spans="1:5" x14ac:dyDescent="0.25">
      <c r="A320" s="11" t="str">
        <f>MID(raw_data!A318, 13, 1)</f>
        <v/>
      </c>
      <c r="E320" s="23"/>
    </row>
    <row r="321" spans="1:5" x14ac:dyDescent="0.25">
      <c r="A321" s="11" t="str">
        <f>MID(raw_data!A319, 13, 1)</f>
        <v/>
      </c>
      <c r="E321" s="23"/>
    </row>
    <row r="322" spans="1:5" x14ac:dyDescent="0.25">
      <c r="A322" s="11" t="str">
        <f>MID(raw_data!A320, 13, 1)</f>
        <v/>
      </c>
      <c r="E322" s="23"/>
    </row>
    <row r="323" spans="1:5" x14ac:dyDescent="0.25">
      <c r="A323" s="11" t="str">
        <f>MID(raw_data!A321, 13, 1)</f>
        <v/>
      </c>
      <c r="E323" s="23"/>
    </row>
    <row r="324" spans="1:5" x14ac:dyDescent="0.25">
      <c r="A324" s="11" t="str">
        <f>MID(raw_data!A322, 13, 1)</f>
        <v/>
      </c>
      <c r="E324" s="23"/>
    </row>
    <row r="325" spans="1:5" x14ac:dyDescent="0.25">
      <c r="A325" s="11" t="str">
        <f>MID(raw_data!A323, 13, 1)</f>
        <v/>
      </c>
      <c r="E325" s="23"/>
    </row>
    <row r="326" spans="1:5" x14ac:dyDescent="0.25">
      <c r="A326" s="11" t="str">
        <f>MID(raw_data!A324, 13, 1)</f>
        <v/>
      </c>
      <c r="E326" s="23"/>
    </row>
    <row r="327" spans="1:5" x14ac:dyDescent="0.25">
      <c r="A327" s="11" t="str">
        <f>MID(raw_data!A325, 13, 1)</f>
        <v/>
      </c>
      <c r="E327" s="23"/>
    </row>
    <row r="328" spans="1:5" x14ac:dyDescent="0.25">
      <c r="A328" s="11" t="str">
        <f>MID(raw_data!A326, 13, 1)</f>
        <v/>
      </c>
      <c r="E328" s="23"/>
    </row>
    <row r="329" spans="1:5" x14ac:dyDescent="0.25">
      <c r="A329" s="11" t="str">
        <f>MID(raw_data!A327, 13, 1)</f>
        <v/>
      </c>
      <c r="E329" s="23"/>
    </row>
    <row r="330" spans="1:5" x14ac:dyDescent="0.25">
      <c r="A330" s="11" t="str">
        <f>MID(raw_data!A328, 13, 1)</f>
        <v/>
      </c>
      <c r="E330" s="23"/>
    </row>
    <row r="331" spans="1:5" x14ac:dyDescent="0.25">
      <c r="A331" s="11" t="str">
        <f>MID(raw_data!A329, 13, 1)</f>
        <v/>
      </c>
      <c r="E331" s="23"/>
    </row>
    <row r="332" spans="1:5" x14ac:dyDescent="0.25">
      <c r="A332" s="11" t="str">
        <f>MID(raw_data!A330, 13, 1)</f>
        <v/>
      </c>
      <c r="E332" s="23"/>
    </row>
    <row r="333" spans="1:5" x14ac:dyDescent="0.25">
      <c r="A333" s="11" t="str">
        <f>MID(raw_data!A331, 13, 1)</f>
        <v/>
      </c>
      <c r="E333" s="23"/>
    </row>
    <row r="334" spans="1:5" x14ac:dyDescent="0.25">
      <c r="A334" s="11" t="str">
        <f>MID(raw_data!A332, 13, 1)</f>
        <v/>
      </c>
      <c r="E334" s="23"/>
    </row>
    <row r="335" spans="1:5" x14ac:dyDescent="0.25">
      <c r="A335" s="11" t="str">
        <f>MID(raw_data!A333, 13, 1)</f>
        <v/>
      </c>
      <c r="E335" s="23"/>
    </row>
    <row r="336" spans="1:5" x14ac:dyDescent="0.25">
      <c r="A336" s="11" t="str">
        <f>MID(raw_data!A334, 13, 1)</f>
        <v/>
      </c>
      <c r="E336" s="23"/>
    </row>
    <row r="337" spans="1:5" x14ac:dyDescent="0.25">
      <c r="A337" s="11" t="str">
        <f>MID(raw_data!A335, 13, 1)</f>
        <v/>
      </c>
      <c r="E337" s="23"/>
    </row>
    <row r="338" spans="1:5" x14ac:dyDescent="0.25">
      <c r="A338" s="11" t="str">
        <f>MID(raw_data!A336, 13, 1)</f>
        <v/>
      </c>
      <c r="E338" s="23"/>
    </row>
    <row r="339" spans="1:5" x14ac:dyDescent="0.25">
      <c r="A339" s="11" t="str">
        <f>MID(raw_data!A337, 13, 1)</f>
        <v/>
      </c>
      <c r="E339" s="23"/>
    </row>
    <row r="340" spans="1:5" x14ac:dyDescent="0.25">
      <c r="A340" s="11" t="str">
        <f>MID(raw_data!A338, 13, 1)</f>
        <v/>
      </c>
      <c r="E340" s="23"/>
    </row>
    <row r="341" spans="1:5" x14ac:dyDescent="0.25">
      <c r="A341" s="11" t="str">
        <f>MID(raw_data!A339, 13, 1)</f>
        <v/>
      </c>
      <c r="E341" s="23"/>
    </row>
    <row r="342" spans="1:5" x14ac:dyDescent="0.25">
      <c r="A342" s="11" t="str">
        <f>MID(raw_data!A340, 13, 1)</f>
        <v/>
      </c>
      <c r="E342" s="23"/>
    </row>
    <row r="343" spans="1:5" x14ac:dyDescent="0.25">
      <c r="A343" s="11" t="str">
        <f>MID(raw_data!A341, 13, 1)</f>
        <v/>
      </c>
      <c r="E343" s="23"/>
    </row>
    <row r="344" spans="1:5" x14ac:dyDescent="0.25">
      <c r="A344" s="11" t="str">
        <f>MID(raw_data!A342, 13, 1)</f>
        <v/>
      </c>
      <c r="E344" s="23"/>
    </row>
    <row r="345" spans="1:5" x14ac:dyDescent="0.25">
      <c r="A345" s="11" t="str">
        <f>MID(raw_data!A343, 13, 1)</f>
        <v/>
      </c>
      <c r="E345" s="23"/>
    </row>
    <row r="346" spans="1:5" x14ac:dyDescent="0.25">
      <c r="A346" s="11" t="str">
        <f>MID(raw_data!A344, 13, 1)</f>
        <v/>
      </c>
      <c r="E346" s="23"/>
    </row>
    <row r="347" spans="1:5" x14ac:dyDescent="0.25">
      <c r="A347" s="11" t="str">
        <f>MID(raw_data!A345, 13, 1)</f>
        <v/>
      </c>
      <c r="E347" s="23"/>
    </row>
    <row r="348" spans="1:5" x14ac:dyDescent="0.25">
      <c r="A348" s="11" t="str">
        <f>MID(raw_data!A346, 13, 1)</f>
        <v/>
      </c>
      <c r="E348" s="23"/>
    </row>
    <row r="349" spans="1:5" x14ac:dyDescent="0.25">
      <c r="A349" s="11" t="str">
        <f>MID(raw_data!A347, 13, 1)</f>
        <v/>
      </c>
      <c r="E349" s="23"/>
    </row>
    <row r="350" spans="1:5" x14ac:dyDescent="0.25">
      <c r="A350" s="11" t="str">
        <f>MID(raw_data!A348, 13, 1)</f>
        <v/>
      </c>
      <c r="E350" s="23"/>
    </row>
    <row r="351" spans="1:5" x14ac:dyDescent="0.25">
      <c r="A351" s="11" t="str">
        <f>MID(raw_data!A349, 13, 1)</f>
        <v/>
      </c>
      <c r="E351" s="23"/>
    </row>
    <row r="352" spans="1:5" x14ac:dyDescent="0.25">
      <c r="A352" s="11" t="str">
        <f>MID(raw_data!A350, 13, 1)</f>
        <v/>
      </c>
      <c r="E352" s="23"/>
    </row>
    <row r="353" spans="1:5" x14ac:dyDescent="0.25">
      <c r="A353" s="11" t="str">
        <f>MID(raw_data!A351, 13, 1)</f>
        <v/>
      </c>
      <c r="E353" s="23"/>
    </row>
    <row r="354" spans="1:5" x14ac:dyDescent="0.25">
      <c r="A354" s="11" t="str">
        <f>MID(raw_data!A352, 13, 1)</f>
        <v/>
      </c>
      <c r="E354" s="23"/>
    </row>
    <row r="355" spans="1:5" x14ac:dyDescent="0.25">
      <c r="A355" s="11" t="str">
        <f>MID(raw_data!A353, 13, 1)</f>
        <v/>
      </c>
      <c r="E355" s="23"/>
    </row>
    <row r="356" spans="1:5" x14ac:dyDescent="0.25">
      <c r="A356" s="11" t="str">
        <f>MID(raw_data!A354, 13, 1)</f>
        <v/>
      </c>
      <c r="E356" s="23"/>
    </row>
    <row r="357" spans="1:5" x14ac:dyDescent="0.25">
      <c r="A357" s="11" t="str">
        <f>MID(raw_data!A355, 13, 1)</f>
        <v/>
      </c>
      <c r="E357" s="23"/>
    </row>
    <row r="358" spans="1:5" x14ac:dyDescent="0.25">
      <c r="A358" s="11" t="str">
        <f>MID(raw_data!A356, 13, 1)</f>
        <v/>
      </c>
      <c r="E358" s="23"/>
    </row>
    <row r="359" spans="1:5" x14ac:dyDescent="0.25">
      <c r="A359" s="11" t="str">
        <f>MID(raw_data!A357, 13, 1)</f>
        <v/>
      </c>
      <c r="E359" s="23"/>
    </row>
    <row r="360" spans="1:5" x14ac:dyDescent="0.25">
      <c r="A360" s="11" t="str">
        <f>MID(raw_data!A358, 13, 1)</f>
        <v/>
      </c>
      <c r="E360" s="23"/>
    </row>
    <row r="361" spans="1:5" x14ac:dyDescent="0.25">
      <c r="A361" s="11" t="str">
        <f>MID(raw_data!A359, 13, 1)</f>
        <v/>
      </c>
      <c r="E361" s="23"/>
    </row>
    <row r="362" spans="1:5" x14ac:dyDescent="0.25">
      <c r="A362" s="11" t="str">
        <f>MID(raw_data!A360, 13, 1)</f>
        <v/>
      </c>
      <c r="E362" s="23"/>
    </row>
    <row r="363" spans="1:5" x14ac:dyDescent="0.25">
      <c r="A363" s="11" t="str">
        <f>MID(raw_data!A361, 13, 1)</f>
        <v/>
      </c>
      <c r="E363" s="23"/>
    </row>
    <row r="364" spans="1:5" x14ac:dyDescent="0.25">
      <c r="A364" s="11" t="str">
        <f>MID(raw_data!A362, 13, 1)</f>
        <v/>
      </c>
      <c r="E364" s="23"/>
    </row>
    <row r="365" spans="1:5" x14ac:dyDescent="0.25">
      <c r="A365" s="11" t="str">
        <f>MID(raw_data!A363, 13, 1)</f>
        <v/>
      </c>
      <c r="E365" s="23"/>
    </row>
    <row r="366" spans="1:5" x14ac:dyDescent="0.25">
      <c r="A366" s="11" t="str">
        <f>MID(raw_data!A364, 13, 1)</f>
        <v/>
      </c>
      <c r="E366" s="23"/>
    </row>
    <row r="367" spans="1:5" x14ac:dyDescent="0.25">
      <c r="A367" s="11" t="str">
        <f>MID(raw_data!A365, 13, 1)</f>
        <v/>
      </c>
      <c r="E367" s="23"/>
    </row>
    <row r="368" spans="1:5" x14ac:dyDescent="0.25">
      <c r="A368" s="11" t="str">
        <f>MID(raw_data!A366, 13, 1)</f>
        <v/>
      </c>
      <c r="E368" s="23"/>
    </row>
    <row r="369" spans="1:5" x14ac:dyDescent="0.25">
      <c r="A369" s="11" t="str">
        <f>MID(raw_data!A367, 13, 1)</f>
        <v/>
      </c>
      <c r="E369" s="23"/>
    </row>
    <row r="370" spans="1:5" x14ac:dyDescent="0.25">
      <c r="A370" s="11" t="str">
        <f>MID(raw_data!A368, 13, 1)</f>
        <v/>
      </c>
      <c r="E370" s="23"/>
    </row>
    <row r="371" spans="1:5" x14ac:dyDescent="0.25">
      <c r="A371" s="11" t="str">
        <f>MID(raw_data!A369, 13, 1)</f>
        <v/>
      </c>
      <c r="E371" s="23"/>
    </row>
    <row r="372" spans="1:5" x14ac:dyDescent="0.25">
      <c r="A372" s="11" t="str">
        <f>MID(raw_data!A370, 13, 1)</f>
        <v/>
      </c>
      <c r="E372" s="23"/>
    </row>
    <row r="373" spans="1:5" x14ac:dyDescent="0.25">
      <c r="A373" s="11" t="str">
        <f>MID(raw_data!A371, 13, 1)</f>
        <v/>
      </c>
      <c r="E373" s="23"/>
    </row>
    <row r="374" spans="1:5" x14ac:dyDescent="0.25">
      <c r="A374" s="11" t="str">
        <f>MID(raw_data!A372, 13, 1)</f>
        <v/>
      </c>
      <c r="E374" s="23"/>
    </row>
    <row r="375" spans="1:5" x14ac:dyDescent="0.25">
      <c r="A375" s="11" t="str">
        <f>MID(raw_data!A373, 13, 1)</f>
        <v/>
      </c>
      <c r="E375" s="23"/>
    </row>
    <row r="376" spans="1:5" x14ac:dyDescent="0.25">
      <c r="A376" s="11" t="str">
        <f>MID(raw_data!A374, 13, 1)</f>
        <v/>
      </c>
      <c r="E376" s="23"/>
    </row>
    <row r="377" spans="1:5" x14ac:dyDescent="0.25">
      <c r="A377" s="11" t="str">
        <f>MID(raw_data!A375, 13, 1)</f>
        <v/>
      </c>
      <c r="E377" s="23"/>
    </row>
    <row r="378" spans="1:5" x14ac:dyDescent="0.25">
      <c r="A378" s="11" t="str">
        <f>MID(raw_data!A376, 13, 1)</f>
        <v/>
      </c>
      <c r="E378" s="23"/>
    </row>
    <row r="379" spans="1:5" x14ac:dyDescent="0.25">
      <c r="A379" s="11" t="str">
        <f>MID(raw_data!A377, 13, 1)</f>
        <v/>
      </c>
      <c r="E379" s="23"/>
    </row>
    <row r="380" spans="1:5" x14ac:dyDescent="0.25">
      <c r="A380" s="11" t="str">
        <f>MID(raw_data!A378, 13, 1)</f>
        <v/>
      </c>
      <c r="E380" s="23"/>
    </row>
    <row r="381" spans="1:5" x14ac:dyDescent="0.25">
      <c r="A381" s="11" t="str">
        <f>MID(raw_data!A379, 13, 1)</f>
        <v/>
      </c>
      <c r="E381" s="23"/>
    </row>
    <row r="382" spans="1:5" x14ac:dyDescent="0.25">
      <c r="A382" s="11" t="str">
        <f>MID(raw_data!A380, 13, 1)</f>
        <v/>
      </c>
      <c r="E382" s="23"/>
    </row>
    <row r="383" spans="1:5" x14ac:dyDescent="0.25">
      <c r="A383" s="11" t="str">
        <f>MID(raw_data!A381, 13, 1)</f>
        <v/>
      </c>
      <c r="E383" s="23"/>
    </row>
    <row r="384" spans="1:5" x14ac:dyDescent="0.25">
      <c r="A384" s="11" t="str">
        <f>MID(raw_data!A382, 13, 1)</f>
        <v/>
      </c>
      <c r="E384" s="23"/>
    </row>
    <row r="385" spans="1:5" x14ac:dyDescent="0.25">
      <c r="A385" s="11" t="str">
        <f>MID(raw_data!A383, 13, 1)</f>
        <v/>
      </c>
      <c r="E385" s="23"/>
    </row>
    <row r="386" spans="1:5" x14ac:dyDescent="0.25">
      <c r="A386" s="11" t="str">
        <f>MID(raw_data!A384, 13, 1)</f>
        <v/>
      </c>
      <c r="E386" s="23"/>
    </row>
    <row r="387" spans="1:5" x14ac:dyDescent="0.25">
      <c r="A387" s="11" t="str">
        <f>MID(raw_data!A385, 13, 1)</f>
        <v/>
      </c>
      <c r="E387" s="23"/>
    </row>
    <row r="388" spans="1:5" x14ac:dyDescent="0.25">
      <c r="A388" s="11" t="str">
        <f>MID(raw_data!A386, 13, 1)</f>
        <v/>
      </c>
      <c r="E388" s="23"/>
    </row>
    <row r="389" spans="1:5" x14ac:dyDescent="0.25">
      <c r="A389" s="11" t="str">
        <f>MID(raw_data!A387, 13, 1)</f>
        <v/>
      </c>
      <c r="E389" s="23"/>
    </row>
    <row r="390" spans="1:5" x14ac:dyDescent="0.25">
      <c r="A390" s="11" t="str">
        <f>MID(raw_data!A388, 13, 1)</f>
        <v/>
      </c>
      <c r="E390" s="23"/>
    </row>
    <row r="391" spans="1:5" x14ac:dyDescent="0.25">
      <c r="A391" s="11" t="str">
        <f>MID(raw_data!A389, 13, 1)</f>
        <v/>
      </c>
      <c r="E391" s="23"/>
    </row>
    <row r="392" spans="1:5" x14ac:dyDescent="0.25">
      <c r="A392" s="11" t="str">
        <f>MID(raw_data!A390, 13, 1)</f>
        <v/>
      </c>
      <c r="E392" s="23"/>
    </row>
    <row r="393" spans="1:5" x14ac:dyDescent="0.25">
      <c r="A393" s="11" t="str">
        <f>MID(raw_data!A391, 13, 1)</f>
        <v/>
      </c>
      <c r="E393" s="23"/>
    </row>
    <row r="394" spans="1:5" x14ac:dyDescent="0.25">
      <c r="A394" s="11" t="str">
        <f>MID(raw_data!A392, 13, 1)</f>
        <v/>
      </c>
      <c r="E394" s="23"/>
    </row>
    <row r="395" spans="1:5" x14ac:dyDescent="0.25">
      <c r="A395" s="11" t="str">
        <f>MID(raw_data!A393, 13, 1)</f>
        <v/>
      </c>
      <c r="E395" s="23"/>
    </row>
    <row r="396" spans="1:5" x14ac:dyDescent="0.25">
      <c r="A396" s="11" t="str">
        <f>MID(raw_data!A394, 13, 1)</f>
        <v/>
      </c>
      <c r="E396" s="23"/>
    </row>
    <row r="397" spans="1:5" x14ac:dyDescent="0.25">
      <c r="A397" s="11" t="str">
        <f>MID(raw_data!A395, 13, 1)</f>
        <v/>
      </c>
      <c r="E397" s="23"/>
    </row>
    <row r="398" spans="1:5" x14ac:dyDescent="0.25">
      <c r="A398" s="11" t="str">
        <f>MID(raw_data!A396, 13, 1)</f>
        <v/>
      </c>
      <c r="E398" s="23"/>
    </row>
    <row r="399" spans="1:5" x14ac:dyDescent="0.25">
      <c r="A399" s="11" t="str">
        <f>MID(raw_data!A397, 13, 1)</f>
        <v/>
      </c>
      <c r="E399" s="23"/>
    </row>
    <row r="400" spans="1:5" x14ac:dyDescent="0.25">
      <c r="A400" s="11" t="str">
        <f>MID(raw_data!A398, 13, 1)</f>
        <v/>
      </c>
      <c r="E400" s="23"/>
    </row>
    <row r="401" spans="1:5" x14ac:dyDescent="0.25">
      <c r="A401" s="11" t="str">
        <f>MID(raw_data!A399, 13, 1)</f>
        <v/>
      </c>
      <c r="E401" s="23"/>
    </row>
    <row r="402" spans="1:5" x14ac:dyDescent="0.25">
      <c r="A402" s="11" t="str">
        <f>MID(raw_data!A400, 13, 1)</f>
        <v/>
      </c>
      <c r="E402" s="23"/>
    </row>
    <row r="403" spans="1:5" x14ac:dyDescent="0.25">
      <c r="A403" s="11" t="str">
        <f>MID(raw_data!A401, 13, 1)</f>
        <v/>
      </c>
      <c r="E403" s="23"/>
    </row>
    <row r="404" spans="1:5" x14ac:dyDescent="0.25">
      <c r="A404" s="11" t="str">
        <f>MID(raw_data!A402, 13, 1)</f>
        <v/>
      </c>
      <c r="E404" s="23"/>
    </row>
    <row r="405" spans="1:5" x14ac:dyDescent="0.25">
      <c r="A405" s="11" t="str">
        <f>MID(raw_data!A403, 13, 1)</f>
        <v/>
      </c>
      <c r="E405" s="23"/>
    </row>
    <row r="406" spans="1:5" x14ac:dyDescent="0.25">
      <c r="A406" s="11" t="str">
        <f>MID(raw_data!A404, 13, 1)</f>
        <v/>
      </c>
      <c r="E406" s="23"/>
    </row>
    <row r="407" spans="1:5" x14ac:dyDescent="0.25">
      <c r="A407" s="11" t="str">
        <f>MID(raw_data!A405, 13, 1)</f>
        <v/>
      </c>
      <c r="E407" s="23"/>
    </row>
    <row r="408" spans="1:5" x14ac:dyDescent="0.25">
      <c r="A408" s="11" t="str">
        <f>MID(raw_data!A406, 13, 1)</f>
        <v/>
      </c>
      <c r="E408" s="23"/>
    </row>
    <row r="409" spans="1:5" x14ac:dyDescent="0.25">
      <c r="A409" s="11" t="str">
        <f>MID(raw_data!A407, 13, 1)</f>
        <v/>
      </c>
      <c r="E409" s="23"/>
    </row>
    <row r="410" spans="1:5" x14ac:dyDescent="0.25">
      <c r="A410" s="11" t="str">
        <f>MID(raw_data!A408, 13, 1)</f>
        <v/>
      </c>
      <c r="E410" s="23"/>
    </row>
    <row r="411" spans="1:5" x14ac:dyDescent="0.25">
      <c r="A411" s="11" t="str">
        <f>MID(raw_data!A409, 13, 1)</f>
        <v/>
      </c>
      <c r="E411" s="23"/>
    </row>
    <row r="412" spans="1:5" x14ac:dyDescent="0.25">
      <c r="A412" s="11" t="str">
        <f>MID(raw_data!A410, 13, 1)</f>
        <v/>
      </c>
      <c r="E412" s="23"/>
    </row>
    <row r="413" spans="1:5" x14ac:dyDescent="0.25">
      <c r="A413" s="11" t="str">
        <f>MID(raw_data!A411, 13, 1)</f>
        <v/>
      </c>
      <c r="E413" s="23"/>
    </row>
    <row r="414" spans="1:5" x14ac:dyDescent="0.25">
      <c r="A414" s="11" t="str">
        <f>MID(raw_data!A412, 13, 1)</f>
        <v/>
      </c>
      <c r="E414" s="23"/>
    </row>
    <row r="415" spans="1:5" x14ac:dyDescent="0.25">
      <c r="A415" s="11" t="str">
        <f>MID(raw_data!A413, 13, 1)</f>
        <v/>
      </c>
      <c r="E415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4" workbookViewId="0">
      <selection activeCell="F10" sqref="F10"/>
    </sheetView>
  </sheetViews>
  <sheetFormatPr defaultRowHeight="15" x14ac:dyDescent="0.25"/>
  <cols>
    <col min="1" max="1" width="16.7109375" style="9" bestFit="1" customWidth="1"/>
    <col min="2" max="2" width="12.7109375" style="9" bestFit="1" customWidth="1"/>
    <col min="3" max="3" width="9.140625" style="9"/>
    <col min="4" max="4" width="16.7109375" style="9" bestFit="1" customWidth="1"/>
    <col min="5" max="5" width="12" style="9" bestFit="1" customWidth="1"/>
    <col min="6" max="6" width="9.140625" style="9"/>
    <col min="7" max="7" width="6" style="9" bestFit="1" customWidth="1"/>
    <col min="8" max="8" width="8.7109375" style="9" bestFit="1" customWidth="1"/>
    <col min="9" max="9" width="8.42578125" style="9" bestFit="1" customWidth="1"/>
    <col min="10" max="10" width="10.7109375" style="9" bestFit="1" customWidth="1"/>
    <col min="11" max="11" width="8.85546875" style="9" bestFit="1" customWidth="1"/>
    <col min="12" max="12" width="12" style="9" bestFit="1" customWidth="1"/>
    <col min="13" max="13" width="8.85546875" style="9" bestFit="1" customWidth="1"/>
    <col min="14" max="14" width="7" style="9" bestFit="1" customWidth="1"/>
    <col min="15" max="16384" width="9.140625" style="9"/>
  </cols>
  <sheetData>
    <row r="1" spans="1:14" x14ac:dyDescent="0.25">
      <c r="A1" s="2" t="s">
        <v>477</v>
      </c>
      <c r="B1" s="2"/>
      <c r="C1" s="10"/>
      <c r="D1" s="7" t="s">
        <v>478</v>
      </c>
      <c r="E1" s="7"/>
      <c r="G1" s="9" t="s">
        <v>459</v>
      </c>
      <c r="H1" s="9" t="s">
        <v>460</v>
      </c>
      <c r="I1" s="9" t="s">
        <v>457</v>
      </c>
      <c r="J1" s="9" t="s">
        <v>84</v>
      </c>
      <c r="K1" s="9" t="s">
        <v>461</v>
      </c>
      <c r="L1" s="9" t="s">
        <v>462</v>
      </c>
    </row>
    <row r="2" spans="1:14" x14ac:dyDescent="0.25">
      <c r="A2" s="13" t="s">
        <v>433</v>
      </c>
      <c r="B2" s="5"/>
      <c r="C2" s="10"/>
      <c r="D2" s="13" t="s">
        <v>433</v>
      </c>
      <c r="E2" s="5"/>
      <c r="G2" s="9" t="s">
        <v>463</v>
      </c>
      <c r="H2" s="14">
        <v>42570.665729166663</v>
      </c>
      <c r="I2" s="14">
        <v>42573.6875</v>
      </c>
      <c r="J2" s="9">
        <v>8.2129999999999998E-3</v>
      </c>
      <c r="K2" s="9">
        <v>5.0000000000000001E-3</v>
      </c>
      <c r="L2" s="9">
        <v>-0.34770000000000001</v>
      </c>
    </row>
    <row r="3" spans="1:14" x14ac:dyDescent="0.25">
      <c r="A3" s="13" t="s">
        <v>434</v>
      </c>
      <c r="B3" s="5"/>
      <c r="C3" s="10"/>
      <c r="D3" s="13" t="s">
        <v>434</v>
      </c>
      <c r="E3" s="5"/>
      <c r="G3" s="9" t="s">
        <v>463</v>
      </c>
      <c r="H3" s="14">
        <v>42570.665729166663</v>
      </c>
      <c r="I3" s="14">
        <v>42580.6875</v>
      </c>
      <c r="J3" s="9">
        <v>2.7378E-2</v>
      </c>
      <c r="K3" s="9">
        <v>5.0000000000000001E-3</v>
      </c>
      <c r="L3" s="9">
        <v>-0.30309999999999998</v>
      </c>
    </row>
    <row r="4" spans="1:14" x14ac:dyDescent="0.25">
      <c r="A4" s="13" t="s">
        <v>435</v>
      </c>
      <c r="B4" s="5"/>
      <c r="C4" s="10"/>
      <c r="D4" s="13" t="s">
        <v>435</v>
      </c>
      <c r="E4" s="5"/>
      <c r="G4" s="9" t="s">
        <v>463</v>
      </c>
      <c r="H4" s="14">
        <v>42570.665729166663</v>
      </c>
      <c r="I4" s="14">
        <v>42587.6875</v>
      </c>
      <c r="J4" s="9">
        <v>4.6543000000000001E-2</v>
      </c>
      <c r="K4" s="9">
        <v>5.0000000000000001E-3</v>
      </c>
      <c r="L4" s="9">
        <v>-0.33439999999999998</v>
      </c>
    </row>
    <row r="5" spans="1:14" x14ac:dyDescent="0.25">
      <c r="A5" s="15" t="s">
        <v>436</v>
      </c>
      <c r="B5" s="5"/>
      <c r="C5" s="10"/>
      <c r="D5" s="15" t="s">
        <v>436</v>
      </c>
      <c r="E5" s="5"/>
      <c r="G5" s="9" t="s">
        <v>463</v>
      </c>
      <c r="H5" s="14">
        <v>42570.665729166663</v>
      </c>
      <c r="I5" s="14">
        <v>42594.6875</v>
      </c>
      <c r="J5" s="9">
        <v>6.5708000000000003E-2</v>
      </c>
      <c r="K5" s="9">
        <v>5.0000000000000001E-3</v>
      </c>
      <c r="L5" s="9">
        <v>-0.30940000000000001</v>
      </c>
    </row>
    <row r="6" spans="1:14" x14ac:dyDescent="0.25">
      <c r="A6" s="15" t="s">
        <v>437</v>
      </c>
      <c r="B6" s="5" t="s">
        <v>467</v>
      </c>
      <c r="C6" s="10"/>
      <c r="D6" s="15" t="s">
        <v>437</v>
      </c>
      <c r="E6" s="5" t="s">
        <v>467</v>
      </c>
      <c r="G6" s="9" t="s">
        <v>463</v>
      </c>
      <c r="H6" s="14">
        <v>42570.665729166663</v>
      </c>
      <c r="I6" s="14">
        <v>42601.6875</v>
      </c>
      <c r="J6" s="9">
        <v>8.4873000000000004E-2</v>
      </c>
      <c r="K6" s="9">
        <v>5.0000000000000001E-3</v>
      </c>
      <c r="L6" s="9">
        <v>-0.27939999999999998</v>
      </c>
    </row>
    <row r="7" spans="1:14" x14ac:dyDescent="0.25">
      <c r="A7" s="15" t="s">
        <v>438</v>
      </c>
      <c r="B7" s="5"/>
      <c r="C7" s="10"/>
      <c r="D7" s="15" t="s">
        <v>438</v>
      </c>
      <c r="E7" s="5"/>
      <c r="G7" s="9" t="s">
        <v>463</v>
      </c>
      <c r="H7" s="14">
        <v>42570.665729166663</v>
      </c>
      <c r="I7" s="14">
        <v>42608.6875</v>
      </c>
      <c r="J7" s="9">
        <v>0.10403800000000001</v>
      </c>
      <c r="K7" s="9">
        <v>5.0000000000000001E-3</v>
      </c>
      <c r="L7" s="9">
        <v>-0.2742</v>
      </c>
    </row>
    <row r="8" spans="1:14" x14ac:dyDescent="0.25">
      <c r="A8" s="15" t="s">
        <v>439</v>
      </c>
      <c r="B8" s="5"/>
      <c r="C8" s="10"/>
      <c r="D8" s="15" t="s">
        <v>439</v>
      </c>
      <c r="E8" s="5"/>
      <c r="G8" s="9" t="s">
        <v>463</v>
      </c>
      <c r="H8" s="14">
        <v>42570.665729166663</v>
      </c>
      <c r="I8" s="14">
        <v>42629.6875</v>
      </c>
      <c r="J8" s="9">
        <v>0.16153300000000001</v>
      </c>
      <c r="K8" s="9">
        <v>5.0000000000000001E-3</v>
      </c>
      <c r="L8" s="9">
        <v>-0.2651</v>
      </c>
    </row>
    <row r="9" spans="1:14" x14ac:dyDescent="0.25">
      <c r="A9" s="15" t="s">
        <v>440</v>
      </c>
      <c r="B9" s="5"/>
      <c r="C9" s="10"/>
      <c r="D9" s="15" t="s">
        <v>440</v>
      </c>
      <c r="E9" s="5"/>
      <c r="G9" s="9" t="s">
        <v>463</v>
      </c>
      <c r="H9" s="14">
        <v>42570.665729166663</v>
      </c>
      <c r="I9" s="14">
        <v>42720.6875</v>
      </c>
      <c r="J9" s="9">
        <v>0.41067700000000001</v>
      </c>
      <c r="K9" s="9">
        <v>6.3E-3</v>
      </c>
      <c r="L9" s="9">
        <v>-0.16950000000000001</v>
      </c>
    </row>
    <row r="10" spans="1:14" x14ac:dyDescent="0.25">
      <c r="A10" s="15" t="s">
        <v>441</v>
      </c>
      <c r="B10" s="5" t="s">
        <v>448</v>
      </c>
      <c r="C10" s="10"/>
      <c r="D10" s="15" t="s">
        <v>441</v>
      </c>
      <c r="E10" s="5" t="s">
        <v>448</v>
      </c>
      <c r="G10" s="9" t="s">
        <v>463</v>
      </c>
      <c r="H10" s="14">
        <v>42570.665729166663</v>
      </c>
      <c r="I10" s="14">
        <v>42755.6875</v>
      </c>
      <c r="J10" s="9">
        <v>0.50650200000000001</v>
      </c>
      <c r="K10" s="9">
        <v>6.7999999999999996E-3</v>
      </c>
      <c r="L10" s="9">
        <v>-0.1537</v>
      </c>
    </row>
    <row r="11" spans="1:14" x14ac:dyDescent="0.25">
      <c r="A11" s="13" t="s">
        <v>442</v>
      </c>
      <c r="B11" s="5">
        <v>64</v>
      </c>
      <c r="C11" s="10"/>
      <c r="D11" s="13" t="s">
        <v>442</v>
      </c>
      <c r="E11" s="5">
        <v>64</v>
      </c>
      <c r="G11" s="9" t="s">
        <v>463</v>
      </c>
      <c r="H11" s="14">
        <v>42570.665729166663</v>
      </c>
      <c r="I11" s="14">
        <v>42811.6875</v>
      </c>
      <c r="J11" s="9">
        <v>0.65982200000000002</v>
      </c>
      <c r="K11" s="9">
        <v>7.1999999999999998E-3</v>
      </c>
      <c r="L11" s="9">
        <v>-0.13550000000000001</v>
      </c>
    </row>
    <row r="12" spans="1:14" x14ac:dyDescent="0.25">
      <c r="A12" s="15" t="s">
        <v>443</v>
      </c>
      <c r="B12" s="5" t="b">
        <v>1</v>
      </c>
      <c r="C12" s="10"/>
      <c r="D12" s="15" t="s">
        <v>443</v>
      </c>
      <c r="E12" s="5" t="b">
        <v>1</v>
      </c>
      <c r="G12" s="9" t="s">
        <v>463</v>
      </c>
      <c r="H12" s="14">
        <v>42570.665729166663</v>
      </c>
      <c r="I12" s="14">
        <v>43119.6875</v>
      </c>
      <c r="J12" s="9">
        <v>1.50308</v>
      </c>
      <c r="K12" s="9">
        <v>8.3999999999999995E-3</v>
      </c>
      <c r="L12" s="9">
        <v>-7.6200000000000004E-2</v>
      </c>
    </row>
    <row r="13" spans="1:14" x14ac:dyDescent="0.25">
      <c r="A13" s="15" t="s">
        <v>444</v>
      </c>
      <c r="B13" s="5">
        <v>4</v>
      </c>
      <c r="C13" s="10"/>
      <c r="D13" s="15" t="s">
        <v>444</v>
      </c>
      <c r="E13" s="5">
        <v>4</v>
      </c>
    </row>
    <row r="14" spans="1:14" x14ac:dyDescent="0.25">
      <c r="A14" s="15" t="s">
        <v>445</v>
      </c>
      <c r="B14" s="5" t="b">
        <v>0</v>
      </c>
      <c r="C14" s="10"/>
      <c r="D14" s="15" t="s">
        <v>445</v>
      </c>
      <c r="E14" s="5" t="b">
        <v>0</v>
      </c>
    </row>
    <row r="15" spans="1:14" x14ac:dyDescent="0.25">
      <c r="A15" s="15" t="s">
        <v>84</v>
      </c>
      <c r="B15" s="5"/>
      <c r="C15" s="10"/>
      <c r="D15" s="15" t="s">
        <v>84</v>
      </c>
      <c r="E15" s="5"/>
    </row>
    <row r="16" spans="1:14" x14ac:dyDescent="0.25">
      <c r="A16" s="16"/>
      <c r="B16" s="4"/>
      <c r="C16" s="10"/>
      <c r="G16" s="30" t="s">
        <v>459</v>
      </c>
      <c r="H16" s="31" t="s">
        <v>460</v>
      </c>
      <c r="I16" s="28"/>
      <c r="J16" s="29" t="s">
        <v>457</v>
      </c>
      <c r="K16" s="28"/>
      <c r="L16" s="31" t="s">
        <v>84</v>
      </c>
      <c r="M16" s="29" t="s">
        <v>461</v>
      </c>
      <c r="N16" s="28" t="s">
        <v>462</v>
      </c>
    </row>
    <row r="17" spans="1:14" x14ac:dyDescent="0.25">
      <c r="A17" s="17"/>
      <c r="B17" s="10"/>
      <c r="C17" s="10"/>
      <c r="G17" s="30" t="s">
        <v>707</v>
      </c>
      <c r="H17" s="31">
        <v>42863</v>
      </c>
      <c r="I17" s="29">
        <v>0.66630787037037031</v>
      </c>
      <c r="J17" s="31">
        <v>42867</v>
      </c>
      <c r="K17" s="29">
        <v>0.6875</v>
      </c>
      <c r="L17" s="28">
        <v>1.10086768273944E-2</v>
      </c>
      <c r="M17" s="28">
        <v>1.0200000000000001E-2</v>
      </c>
      <c r="N17" s="28">
        <v>1.41E-2</v>
      </c>
    </row>
    <row r="18" spans="1:14" x14ac:dyDescent="0.25">
      <c r="A18" s="17"/>
      <c r="B18" s="10"/>
      <c r="C18" s="10"/>
      <c r="G18" s="30" t="s">
        <v>707</v>
      </c>
      <c r="H18" s="31">
        <v>42863</v>
      </c>
      <c r="I18" s="29">
        <v>0.66630787037037031</v>
      </c>
      <c r="J18" s="31">
        <v>42874</v>
      </c>
      <c r="K18" s="29">
        <v>0.6875</v>
      </c>
      <c r="L18" s="28">
        <v>3.01740416667961E-2</v>
      </c>
      <c r="M18" s="28">
        <v>1.0200000000000001E-2</v>
      </c>
      <c r="N18" s="28">
        <v>1.6899999999999998E-2</v>
      </c>
    </row>
    <row r="19" spans="1:14" x14ac:dyDescent="0.25">
      <c r="A19" s="6" t="s">
        <v>446</v>
      </c>
      <c r="B19" s="6"/>
      <c r="C19" s="10"/>
      <c r="D19" s="2" t="s">
        <v>706</v>
      </c>
      <c r="E19" s="2"/>
      <c r="G19" s="30" t="s">
        <v>707</v>
      </c>
      <c r="H19" s="31">
        <v>42863</v>
      </c>
      <c r="I19" s="29">
        <v>0.66630787037037031</v>
      </c>
      <c r="J19" s="31">
        <v>42881</v>
      </c>
      <c r="K19" s="29">
        <v>0.6875</v>
      </c>
      <c r="L19" s="28">
        <v>4.9339406506197697E-2</v>
      </c>
      <c r="M19" s="28">
        <v>1.0200000000000001E-2</v>
      </c>
      <c r="N19" s="28">
        <v>1.5900000000000001E-2</v>
      </c>
    </row>
    <row r="20" spans="1:14" x14ac:dyDescent="0.25">
      <c r="A20" s="5">
        <v>8.2129999999999998E-3</v>
      </c>
      <c r="B20" s="5">
        <v>5.0000000000000001E-3</v>
      </c>
      <c r="C20" s="10"/>
      <c r="D20" s="27">
        <v>1.10086768273944E-2</v>
      </c>
      <c r="E20" s="27">
        <v>1.0200000000000001E-2</v>
      </c>
      <c r="G20" s="30" t="s">
        <v>707</v>
      </c>
      <c r="H20" s="31">
        <v>42863</v>
      </c>
      <c r="I20" s="29">
        <v>0.66630787037037031</v>
      </c>
      <c r="J20" s="31">
        <v>42888</v>
      </c>
      <c r="K20" s="29">
        <v>0.6875</v>
      </c>
      <c r="L20" s="28">
        <v>6.8504771345599402E-2</v>
      </c>
      <c r="M20" s="28">
        <v>1.0200000000000001E-2</v>
      </c>
      <c r="N20" s="28">
        <v>1.5299999999999999E-2</v>
      </c>
    </row>
    <row r="21" spans="1:14" x14ac:dyDescent="0.25">
      <c r="A21" s="5">
        <v>2.7378E-2</v>
      </c>
      <c r="B21" s="5">
        <v>5.0000000000000001E-3</v>
      </c>
      <c r="C21" s="10"/>
      <c r="D21" s="27">
        <v>3.01740416667961E-2</v>
      </c>
      <c r="E21" s="27">
        <v>1.0200000000000001E-2</v>
      </c>
      <c r="G21" s="30" t="s">
        <v>707</v>
      </c>
      <c r="H21" s="31">
        <v>42863</v>
      </c>
      <c r="I21" s="29">
        <v>0.66630787037037031</v>
      </c>
      <c r="J21" s="31">
        <v>42895</v>
      </c>
      <c r="K21" s="29">
        <v>0.6875</v>
      </c>
      <c r="L21" s="28">
        <v>8.7670136185000996E-2</v>
      </c>
      <c r="M21" s="28">
        <v>1.0200000000000001E-2</v>
      </c>
      <c r="N21" s="28">
        <v>1.49E-2</v>
      </c>
    </row>
    <row r="22" spans="1:14" x14ac:dyDescent="0.25">
      <c r="A22" s="5">
        <v>4.6543000000000001E-2</v>
      </c>
      <c r="B22" s="5">
        <v>5.0000000000000001E-3</v>
      </c>
      <c r="C22" s="10"/>
      <c r="D22" s="27">
        <v>4.9339406506197697E-2</v>
      </c>
      <c r="E22" s="27">
        <v>1.0200000000000001E-2</v>
      </c>
      <c r="G22" s="30" t="s">
        <v>707</v>
      </c>
      <c r="H22" s="31">
        <v>42863</v>
      </c>
      <c r="I22" s="29">
        <v>0.66630787037037031</v>
      </c>
      <c r="J22" s="31">
        <v>42902</v>
      </c>
      <c r="K22" s="29">
        <v>0.6875</v>
      </c>
      <c r="L22" s="28">
        <v>0.10683550102440301</v>
      </c>
      <c r="M22" s="28">
        <v>1.03E-2</v>
      </c>
      <c r="N22" s="28">
        <v>1.44E-2</v>
      </c>
    </row>
    <row r="23" spans="1:14" x14ac:dyDescent="0.25">
      <c r="A23" s="5">
        <v>6.5708000000000003E-2</v>
      </c>
      <c r="B23" s="5">
        <v>5.0000000000000001E-3</v>
      </c>
      <c r="C23" s="10"/>
      <c r="D23" s="27">
        <v>6.8504771345599402E-2</v>
      </c>
      <c r="E23" s="27">
        <v>1.0200000000000001E-2</v>
      </c>
      <c r="G23" s="30" t="s">
        <v>707</v>
      </c>
      <c r="H23" s="31">
        <v>42863</v>
      </c>
      <c r="I23" s="29">
        <v>0.66630787037037031</v>
      </c>
      <c r="J23" s="31">
        <v>42909</v>
      </c>
      <c r="K23" s="29">
        <v>0.6875</v>
      </c>
      <c r="L23" s="28">
        <v>0.12600086586380399</v>
      </c>
      <c r="M23" s="28">
        <v>1.04E-2</v>
      </c>
      <c r="N23" s="28">
        <v>1.5800000000000002E-2</v>
      </c>
    </row>
    <row r="24" spans="1:14" x14ac:dyDescent="0.25">
      <c r="A24" s="5">
        <v>8.4873000000000004E-2</v>
      </c>
      <c r="B24" s="5">
        <v>5.0000000000000001E-3</v>
      </c>
      <c r="C24" s="10"/>
      <c r="D24" s="27">
        <v>8.7670136185000996E-2</v>
      </c>
      <c r="E24" s="27">
        <v>1.0200000000000001E-2</v>
      </c>
      <c r="G24" s="30" t="s">
        <v>707</v>
      </c>
      <c r="H24" s="31">
        <v>42863</v>
      </c>
      <c r="I24" s="29">
        <v>0.66630787037037031</v>
      </c>
      <c r="J24" s="31">
        <v>42937</v>
      </c>
      <c r="K24" s="29">
        <v>0.6875</v>
      </c>
      <c r="L24" s="28">
        <v>0.202662325221411</v>
      </c>
      <c r="M24" s="28">
        <v>1.0800000000000001E-2</v>
      </c>
      <c r="N24" s="28">
        <v>1.5299999999999999E-2</v>
      </c>
    </row>
    <row r="25" spans="1:14" x14ac:dyDescent="0.25">
      <c r="A25" s="5">
        <v>0.10403800000000001</v>
      </c>
      <c r="B25" s="5">
        <v>5.0000000000000001E-3</v>
      </c>
      <c r="C25" s="10"/>
      <c r="D25" s="27">
        <v>0.10683550102440301</v>
      </c>
      <c r="E25" s="27">
        <v>1.03E-2</v>
      </c>
      <c r="G25" s="30" t="s">
        <v>707</v>
      </c>
      <c r="H25" s="31">
        <v>42863</v>
      </c>
      <c r="I25" s="29">
        <v>0.66630787037037031</v>
      </c>
      <c r="J25" s="31">
        <v>42965</v>
      </c>
      <c r="K25" s="29">
        <v>0.6875</v>
      </c>
      <c r="L25" s="28">
        <v>0.27932378457901802</v>
      </c>
      <c r="M25" s="28">
        <v>1.14E-2</v>
      </c>
      <c r="N25" s="28">
        <v>1.52E-2</v>
      </c>
    </row>
    <row r="26" spans="1:14" x14ac:dyDescent="0.25">
      <c r="A26" s="5">
        <v>0.16153300000000001</v>
      </c>
      <c r="B26" s="5">
        <v>5.0000000000000001E-3</v>
      </c>
      <c r="C26" s="10"/>
      <c r="D26" s="27">
        <v>0.12600086586380399</v>
      </c>
      <c r="E26" s="27">
        <v>1.04E-2</v>
      </c>
      <c r="G26" s="30" t="s">
        <v>707</v>
      </c>
      <c r="H26" s="31">
        <v>42863</v>
      </c>
      <c r="I26" s="29">
        <v>0.66630787037037031</v>
      </c>
      <c r="J26" s="31">
        <v>42993</v>
      </c>
      <c r="K26" s="29">
        <v>0.6875</v>
      </c>
      <c r="L26" s="28">
        <v>0.35598524393662401</v>
      </c>
      <c r="M26" s="28">
        <v>1.18E-2</v>
      </c>
      <c r="N26" s="28">
        <v>1.5599999999999999E-2</v>
      </c>
    </row>
    <row r="27" spans="1:14" x14ac:dyDescent="0.25">
      <c r="A27" s="5">
        <v>0.41067700000000001</v>
      </c>
      <c r="B27" s="5">
        <v>6.3E-3</v>
      </c>
      <c r="C27" s="10"/>
      <c r="D27" s="27">
        <v>0.202662325221411</v>
      </c>
      <c r="E27" s="27">
        <v>1.0800000000000001E-2</v>
      </c>
      <c r="G27" s="30" t="s">
        <v>707</v>
      </c>
      <c r="H27" s="31">
        <v>42863</v>
      </c>
      <c r="I27" s="29">
        <v>0.66630787037037031</v>
      </c>
      <c r="J27" s="31">
        <v>43028</v>
      </c>
      <c r="K27" s="29">
        <v>0.6875</v>
      </c>
      <c r="L27" s="28">
        <v>0.451812068133633</v>
      </c>
      <c r="M27" s="28">
        <v>1.24E-2</v>
      </c>
      <c r="N27" s="28">
        <v>1.5599999999999999E-2</v>
      </c>
    </row>
    <row r="28" spans="1:14" x14ac:dyDescent="0.25">
      <c r="A28" s="5">
        <v>0.50650200000000001</v>
      </c>
      <c r="B28" s="5">
        <v>6.7999999999999996E-3</v>
      </c>
      <c r="C28" s="10"/>
      <c r="D28" s="27">
        <v>0.27932378457901802</v>
      </c>
      <c r="E28" s="27">
        <v>1.14E-2</v>
      </c>
      <c r="G28" s="30" t="s">
        <v>707</v>
      </c>
      <c r="H28" s="31">
        <v>42863</v>
      </c>
      <c r="I28" s="29">
        <v>0.66630787037037031</v>
      </c>
      <c r="J28" s="31">
        <v>43056</v>
      </c>
      <c r="K28" s="29">
        <v>0.6875</v>
      </c>
      <c r="L28" s="28">
        <v>0.52847352749123899</v>
      </c>
      <c r="M28" s="28">
        <v>1.2699999999999999E-2</v>
      </c>
      <c r="N28" s="28">
        <v>1.5599999999999999E-2</v>
      </c>
    </row>
    <row r="29" spans="1:14" x14ac:dyDescent="0.25">
      <c r="A29" s="5">
        <v>0.65982200000000002</v>
      </c>
      <c r="B29" s="5">
        <v>7.1999999999999998E-3</v>
      </c>
      <c r="D29" s="27">
        <v>0.35598524393662401</v>
      </c>
      <c r="E29" s="27">
        <v>1.18E-2</v>
      </c>
      <c r="G29" s="30" t="s">
        <v>707</v>
      </c>
      <c r="H29" s="31">
        <v>42863</v>
      </c>
      <c r="I29" s="29">
        <v>0.66630787037037031</v>
      </c>
      <c r="J29" s="31">
        <v>43084</v>
      </c>
      <c r="K29" s="29">
        <v>0.6875</v>
      </c>
      <c r="L29" s="28">
        <v>0.60513498684884603</v>
      </c>
      <c r="M29" s="28">
        <v>1.2999999999999999E-2</v>
      </c>
      <c r="N29" s="28">
        <v>1.5900000000000001E-2</v>
      </c>
    </row>
    <row r="30" spans="1:14" x14ac:dyDescent="0.25">
      <c r="A30" s="5">
        <v>1.50308</v>
      </c>
      <c r="B30" s="5">
        <v>8.3999999999999995E-3</v>
      </c>
      <c r="D30" s="27">
        <v>0.451812068133633</v>
      </c>
      <c r="E30" s="27">
        <v>1.24E-2</v>
      </c>
      <c r="G30" s="30" t="s">
        <v>707</v>
      </c>
      <c r="H30" s="31">
        <v>42863</v>
      </c>
      <c r="I30" s="29">
        <v>0.66630787037037031</v>
      </c>
      <c r="J30" s="31">
        <v>43119</v>
      </c>
      <c r="K30" s="29">
        <v>0.6875</v>
      </c>
      <c r="L30" s="28">
        <v>0.70096181104585398</v>
      </c>
      <c r="M30" s="28">
        <v>1.3299999999999999E-2</v>
      </c>
      <c r="N30" s="28">
        <v>1.61E-2</v>
      </c>
    </row>
    <row r="31" spans="1:14" x14ac:dyDescent="0.25">
      <c r="D31" s="27">
        <v>0.52847352749123899</v>
      </c>
      <c r="E31" s="27">
        <v>1.2699999999999999E-2</v>
      </c>
      <c r="G31" s="30" t="s">
        <v>707</v>
      </c>
      <c r="H31" s="31">
        <v>42863</v>
      </c>
      <c r="I31" s="29">
        <v>0.66630787037037031</v>
      </c>
      <c r="J31" s="31">
        <v>43147</v>
      </c>
      <c r="K31" s="29">
        <v>0.6875</v>
      </c>
      <c r="L31" s="28">
        <v>0.77762327040346102</v>
      </c>
      <c r="M31" s="28">
        <v>1.35E-2</v>
      </c>
      <c r="N31" s="28">
        <v>1.6400000000000001E-2</v>
      </c>
    </row>
    <row r="32" spans="1:14" x14ac:dyDescent="0.25">
      <c r="D32" s="27">
        <v>0.60513498684884603</v>
      </c>
      <c r="E32" s="27">
        <v>1.2999999999999999E-2</v>
      </c>
      <c r="G32" s="30" t="s">
        <v>707</v>
      </c>
      <c r="H32" s="31">
        <v>42863</v>
      </c>
      <c r="I32" s="29">
        <v>0.66630787037037031</v>
      </c>
      <c r="J32" s="31">
        <v>43266</v>
      </c>
      <c r="K32" s="29">
        <v>0.6875</v>
      </c>
      <c r="L32" s="28">
        <v>1.1034344726732901</v>
      </c>
      <c r="M32" s="28">
        <v>1.4200000000000001E-2</v>
      </c>
      <c r="N32" s="28">
        <v>1.7299999999999999E-2</v>
      </c>
    </row>
    <row r="33" spans="1:14" x14ac:dyDescent="0.25">
      <c r="D33" s="27">
        <v>0.70096181104585398</v>
      </c>
      <c r="E33" s="27">
        <v>1.3299999999999999E-2</v>
      </c>
      <c r="G33" s="30" t="s">
        <v>707</v>
      </c>
      <c r="H33" s="31">
        <v>42863</v>
      </c>
      <c r="I33" s="29">
        <v>0.66630787037037031</v>
      </c>
      <c r="J33" s="31">
        <v>43483</v>
      </c>
      <c r="K33" s="29">
        <v>0.6875</v>
      </c>
      <c r="L33" s="28">
        <v>1.6975607826947401</v>
      </c>
      <c r="M33" s="28">
        <v>1.55E-2</v>
      </c>
      <c r="N33" s="28">
        <v>1.8499999999999999E-2</v>
      </c>
    </row>
    <row r="34" spans="1:14" x14ac:dyDescent="0.25">
      <c r="A34" s="2" t="s">
        <v>447</v>
      </c>
      <c r="B34" s="2"/>
      <c r="D34" s="27">
        <v>0.77762327040346102</v>
      </c>
      <c r="E34" s="27">
        <v>1.35E-2</v>
      </c>
    </row>
    <row r="35" spans="1:14" x14ac:dyDescent="0.25">
      <c r="A35" s="5">
        <v>0</v>
      </c>
      <c r="B35" s="5">
        <v>-0.15356383425740194</v>
      </c>
      <c r="D35" s="27">
        <v>1.1034344726732901</v>
      </c>
      <c r="E35" s="27">
        <v>1.4200000000000001E-2</v>
      </c>
    </row>
    <row r="36" spans="1:14" x14ac:dyDescent="0.25">
      <c r="A36" s="5"/>
      <c r="B36" s="5"/>
      <c r="D36" s="27">
        <v>1.6975607826947401</v>
      </c>
      <c r="E36" s="27">
        <v>1.55E-2</v>
      </c>
    </row>
    <row r="37" spans="1:14" x14ac:dyDescent="0.25">
      <c r="A37" s="5"/>
      <c r="B37" s="5"/>
    </row>
    <row r="38" spans="1:14" x14ac:dyDescent="0.25">
      <c r="A38" s="5"/>
      <c r="B38" s="5"/>
      <c r="D38" s="2" t="s">
        <v>704</v>
      </c>
      <c r="E38" s="2"/>
    </row>
    <row r="39" spans="1:14" x14ac:dyDescent="0.25">
      <c r="A39" s="5"/>
      <c r="B39" s="5"/>
      <c r="D39" s="25">
        <v>0</v>
      </c>
      <c r="E39" s="3">
        <v>1.5663018584546873E-2</v>
      </c>
    </row>
    <row r="41" spans="1:14" x14ac:dyDescent="0.25">
      <c r="A41" s="2" t="s">
        <v>464</v>
      </c>
      <c r="B41" s="2"/>
      <c r="D41" s="2" t="s">
        <v>705</v>
      </c>
      <c r="E41" s="2"/>
    </row>
    <row r="42" spans="1:14" x14ac:dyDescent="0.25">
      <c r="A42" s="5" t="s">
        <v>84</v>
      </c>
      <c r="B42" s="5" t="s">
        <v>465</v>
      </c>
      <c r="D42" s="25" t="s">
        <v>84</v>
      </c>
      <c r="E42" s="25" t="s">
        <v>465</v>
      </c>
    </row>
    <row r="43" spans="1:14" x14ac:dyDescent="0.25">
      <c r="A43" s="5">
        <v>0</v>
      </c>
      <c r="B43" s="5">
        <v>0</v>
      </c>
      <c r="D43" s="25">
        <v>0</v>
      </c>
      <c r="E43" s="25">
        <v>0</v>
      </c>
    </row>
  </sheetData>
  <mergeCells count="8">
    <mergeCell ref="A1:B1"/>
    <mergeCell ref="A19:B19"/>
    <mergeCell ref="A34:B34"/>
    <mergeCell ref="A41:B41"/>
    <mergeCell ref="D1:E1"/>
    <mergeCell ref="D38:E38"/>
    <mergeCell ref="D41:E41"/>
    <mergeCell ref="D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raw_data</vt:lpstr>
      <vt:lpstr>calculation</vt:lpstr>
      <vt:lpstr>input</vt:lpstr>
      <vt:lpstr>adjVol</vt:lpstr>
      <vt:lpstr>adjVolAAPL</vt:lpstr>
      <vt:lpstr>borrowCurve</vt:lpstr>
      <vt:lpstr>borrowCurveAAPL</vt:lpstr>
      <vt:lpstr>calcGreeks</vt:lpstr>
      <vt:lpstr>calcGreeksAAPL</vt:lpstr>
      <vt:lpstr>discountCruveAAPL</vt:lpstr>
      <vt:lpstr>discountCurve</vt:lpstr>
      <vt:lpstr>divMap</vt:lpstr>
      <vt:lpstr>divMapAAPL</vt:lpstr>
      <vt:lpstr>expDate</vt:lpstr>
      <vt:lpstr>exType</vt:lpstr>
      <vt:lpstr>exTypeAAPL</vt:lpstr>
      <vt:lpstr>horizonDate</vt:lpstr>
      <vt:lpstr>modelType</vt:lpstr>
      <vt:lpstr>modelTypeAAPL</vt:lpstr>
      <vt:lpstr>nsteps</vt:lpstr>
      <vt:lpstr>nstepsAAPL</vt:lpstr>
      <vt:lpstr>optPremium</vt:lpstr>
      <vt:lpstr>optPremuiumAAPL</vt:lpstr>
      <vt:lpstr>optStrike</vt:lpstr>
      <vt:lpstr>optType</vt:lpstr>
      <vt:lpstr>stockPrice</vt:lpstr>
      <vt:lpstr>T</vt:lpstr>
      <vt:lpstr>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Banga Sun</dc:creator>
  <cp:lastModifiedBy>Banga Sun</cp:lastModifiedBy>
  <dcterms:created xsi:type="dcterms:W3CDTF">2017-06-13T17:32:14Z</dcterms:created>
  <dcterms:modified xsi:type="dcterms:W3CDTF">2017-06-13T21:10:10Z</dcterms:modified>
</cp:coreProperties>
</file>