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\Desktop\Dynamic_Programming\"/>
    </mc:Choice>
  </mc:AlternateContent>
  <xr:revisionPtr revIDLastSave="0" documentId="13_ncr:1_{46415352-01F8-4CD9-9CFF-6D9AF36855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P (2)" sheetId="9" r:id="rId1"/>
    <sheet name="DP" sheetId="4" r:id="rId2"/>
    <sheet name="直接算更改後數據(失敗)" sheetId="5" r:id="rId3"/>
    <sheet name="工作表2" sheetId="6" r:id="rId4"/>
    <sheet name="正規化" sheetId="7" r:id="rId5"/>
    <sheet name="試算3天(成功)" sheetId="8" r:id="rId6"/>
    <sheet name="原數據" sheetId="1" r:id="rId7"/>
    <sheet name="更改後數據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2" i="7"/>
  <c r="H21" i="7"/>
  <c r="H22" i="7"/>
  <c r="H23" i="7"/>
  <c r="H24" i="7"/>
  <c r="H25" i="7"/>
  <c r="H26" i="7"/>
  <c r="H27" i="7"/>
  <c r="H28" i="7"/>
  <c r="H29" i="7"/>
  <c r="H30" i="7"/>
  <c r="H31" i="7"/>
  <c r="H20" i="7"/>
  <c r="C13" i="8"/>
  <c r="E27" i="8"/>
  <c r="I47" i="8"/>
  <c r="I48" i="8"/>
  <c r="E36" i="8"/>
  <c r="E35" i="8"/>
  <c r="G32" i="8"/>
  <c r="G34" i="8"/>
  <c r="G35" i="8"/>
  <c r="G36" i="8"/>
  <c r="G37" i="8"/>
  <c r="D19" i="8"/>
  <c r="H47" i="8" s="1"/>
  <c r="D20" i="8"/>
  <c r="F34" i="8" s="1"/>
  <c r="D21" i="8"/>
  <c r="D35" i="8" s="1"/>
  <c r="D22" i="8"/>
  <c r="D36" i="8" s="1"/>
  <c r="D23" i="8"/>
  <c r="P50" i="8" s="1"/>
  <c r="D18" i="8"/>
  <c r="B46" i="8"/>
  <c r="Q46" i="8"/>
  <c r="Q47" i="8"/>
  <c r="Q48" i="8"/>
  <c r="Q49" i="8"/>
  <c r="Q50" i="8"/>
  <c r="K48" i="8"/>
  <c r="K49" i="8"/>
  <c r="K50" i="8"/>
  <c r="K46" i="8"/>
  <c r="M47" i="8"/>
  <c r="M49" i="8"/>
  <c r="M50" i="8"/>
  <c r="M46" i="8"/>
  <c r="O48" i="8"/>
  <c r="O50" i="8"/>
  <c r="I46" i="8"/>
  <c r="I49" i="8"/>
  <c r="G47" i="8"/>
  <c r="B33" i="8"/>
  <c r="B32" i="8"/>
  <c r="B47" i="8"/>
  <c r="B48" i="8"/>
  <c r="B49" i="8"/>
  <c r="B50" i="8"/>
  <c r="C27" i="8"/>
  <c r="C41" i="8" s="1"/>
  <c r="E41" i="8" s="1"/>
  <c r="K36" i="8"/>
  <c r="K32" i="8"/>
  <c r="O33" i="8"/>
  <c r="O34" i="8"/>
  <c r="O35" i="8"/>
  <c r="O36" i="8"/>
  <c r="O32" i="8"/>
  <c r="M32" i="8"/>
  <c r="M33" i="8"/>
  <c r="M34" i="8"/>
  <c r="M35" i="8"/>
  <c r="M37" i="8"/>
  <c r="K33" i="8"/>
  <c r="K34" i="8"/>
  <c r="K37" i="8"/>
  <c r="I32" i="8"/>
  <c r="I33" i="8"/>
  <c r="I35" i="8"/>
  <c r="I36" i="8"/>
  <c r="I37" i="8"/>
  <c r="E33" i="8"/>
  <c r="E34" i="8"/>
  <c r="E37" i="8"/>
  <c r="B34" i="8"/>
  <c r="B35" i="8"/>
  <c r="B36" i="8"/>
  <c r="B37" i="8"/>
  <c r="L34" i="8" l="1"/>
  <c r="N34" i="8"/>
  <c r="F36" i="8"/>
  <c r="P48" i="8"/>
  <c r="L46" i="8"/>
  <c r="H35" i="8"/>
  <c r="J37" i="8"/>
  <c r="N35" i="8"/>
  <c r="L50" i="8"/>
  <c r="H33" i="8"/>
  <c r="F35" i="8"/>
  <c r="L35" i="8"/>
  <c r="N33" i="8"/>
  <c r="L47" i="8"/>
  <c r="D37" i="8"/>
  <c r="L37" i="8"/>
  <c r="P46" i="8"/>
  <c r="F37" i="8"/>
  <c r="L33" i="8"/>
  <c r="P47" i="8"/>
  <c r="H37" i="8"/>
  <c r="P49" i="8"/>
  <c r="S49" i="8" s="1"/>
  <c r="J36" i="8"/>
  <c r="Q34" i="8"/>
  <c r="N36" i="8"/>
  <c r="N50" i="8"/>
  <c r="N48" i="8"/>
  <c r="H36" i="8"/>
  <c r="S50" i="8"/>
  <c r="J46" i="8"/>
  <c r="Q32" i="8"/>
  <c r="C20" i="7"/>
  <c r="D20" i="7"/>
  <c r="E20" i="7"/>
  <c r="C21" i="7"/>
  <c r="D21" i="7"/>
  <c r="E21" i="7"/>
  <c r="C22" i="7"/>
  <c r="D22" i="7"/>
  <c r="C23" i="7"/>
  <c r="E23" i="7"/>
  <c r="C25" i="7"/>
  <c r="D25" i="7"/>
  <c r="C26" i="7"/>
  <c r="D26" i="7"/>
  <c r="E26" i="7"/>
  <c r="C27" i="7"/>
  <c r="D27" i="7"/>
  <c r="E27" i="7"/>
  <c r="C28" i="7"/>
  <c r="D28" i="7"/>
  <c r="E28" i="7"/>
  <c r="C29" i="7"/>
  <c r="E29" i="7"/>
  <c r="C31" i="7"/>
  <c r="E31" i="7"/>
  <c r="B21" i="7"/>
  <c r="B24" i="7"/>
  <c r="B25" i="7"/>
  <c r="B26" i="7"/>
  <c r="G26" i="7" s="1"/>
  <c r="B27" i="7"/>
  <c r="B28" i="7"/>
  <c r="B29" i="7"/>
  <c r="B30" i="7"/>
  <c r="B31" i="7"/>
  <c r="B20" i="7"/>
  <c r="G20" i="7" s="1"/>
  <c r="C17" i="7"/>
  <c r="D17" i="7"/>
  <c r="E17" i="7"/>
  <c r="B17" i="7"/>
  <c r="C16" i="7"/>
  <c r="C30" i="7" s="1"/>
  <c r="D16" i="7"/>
  <c r="D29" i="7" s="1"/>
  <c r="E16" i="7"/>
  <c r="E22" i="7" s="1"/>
  <c r="B16" i="7"/>
  <c r="B22" i="7" s="1"/>
  <c r="G22" i="7" s="1"/>
  <c r="E5" i="2"/>
  <c r="I25" i="5"/>
  <c r="H26" i="5"/>
  <c r="H27" i="5"/>
  <c r="H28" i="5"/>
  <c r="H29" i="5"/>
  <c r="H30" i="5"/>
  <c r="H31" i="5"/>
  <c r="H32" i="5"/>
  <c r="H33" i="5"/>
  <c r="H34" i="5"/>
  <c r="H35" i="5"/>
  <c r="H36" i="5"/>
  <c r="J25" i="5"/>
  <c r="K25" i="5"/>
  <c r="L25" i="5"/>
  <c r="M25" i="5"/>
  <c r="N25" i="5"/>
  <c r="O25" i="5"/>
  <c r="P25" i="5"/>
  <c r="Q25" i="5"/>
  <c r="R25" i="5"/>
  <c r="J26" i="5"/>
  <c r="K26" i="5"/>
  <c r="L26" i="5"/>
  <c r="M26" i="5"/>
  <c r="N26" i="5"/>
  <c r="O26" i="5"/>
  <c r="P26" i="5"/>
  <c r="Q26" i="5"/>
  <c r="R26" i="5"/>
  <c r="I27" i="5"/>
  <c r="K27" i="5"/>
  <c r="L27" i="5"/>
  <c r="M27" i="5"/>
  <c r="N27" i="5"/>
  <c r="O27" i="5"/>
  <c r="P27" i="5"/>
  <c r="Q27" i="5"/>
  <c r="R27" i="5"/>
  <c r="I28" i="5"/>
  <c r="J28" i="5"/>
  <c r="L28" i="5"/>
  <c r="M28" i="5"/>
  <c r="N28" i="5"/>
  <c r="O28" i="5"/>
  <c r="P28" i="5"/>
  <c r="Q28" i="5"/>
  <c r="R28" i="5"/>
  <c r="I29" i="5"/>
  <c r="J29" i="5"/>
  <c r="K29" i="5"/>
  <c r="M29" i="5"/>
  <c r="N29" i="5"/>
  <c r="O29" i="5"/>
  <c r="P29" i="5"/>
  <c r="Q29" i="5"/>
  <c r="R29" i="5"/>
  <c r="I30" i="5"/>
  <c r="J30" i="5"/>
  <c r="K30" i="5"/>
  <c r="L30" i="5"/>
  <c r="N30" i="5"/>
  <c r="O30" i="5"/>
  <c r="P30" i="5"/>
  <c r="Q30" i="5"/>
  <c r="R30" i="5"/>
  <c r="I31" i="5"/>
  <c r="J31" i="5"/>
  <c r="K31" i="5"/>
  <c r="L31" i="5"/>
  <c r="M31" i="5"/>
  <c r="O31" i="5"/>
  <c r="P31" i="5"/>
  <c r="Q31" i="5"/>
  <c r="R31" i="5"/>
  <c r="I32" i="5"/>
  <c r="J32" i="5"/>
  <c r="K32" i="5"/>
  <c r="L32" i="5"/>
  <c r="M32" i="5"/>
  <c r="N32" i="5"/>
  <c r="P32" i="5"/>
  <c r="Q32" i="5"/>
  <c r="R32" i="5"/>
  <c r="I33" i="5"/>
  <c r="J33" i="5"/>
  <c r="K33" i="5"/>
  <c r="L33" i="5"/>
  <c r="M33" i="5"/>
  <c r="N33" i="5"/>
  <c r="O33" i="5"/>
  <c r="Q33" i="5"/>
  <c r="R33" i="5"/>
  <c r="I34" i="5"/>
  <c r="J34" i="5"/>
  <c r="K34" i="5"/>
  <c r="L34" i="5"/>
  <c r="M34" i="5"/>
  <c r="N34" i="5"/>
  <c r="O34" i="5"/>
  <c r="P34" i="5"/>
  <c r="R34" i="5"/>
  <c r="I35" i="5"/>
  <c r="J35" i="5"/>
  <c r="K35" i="5"/>
  <c r="L35" i="5"/>
  <c r="M35" i="5"/>
  <c r="N35" i="5"/>
  <c r="O35" i="5"/>
  <c r="P35" i="5"/>
  <c r="Q35" i="5"/>
  <c r="I36" i="5"/>
  <c r="J36" i="5"/>
  <c r="K36" i="5"/>
  <c r="L36" i="5"/>
  <c r="M36" i="5"/>
  <c r="N36" i="5"/>
  <c r="O36" i="5"/>
  <c r="P36" i="5"/>
  <c r="Q36" i="5"/>
  <c r="R36" i="5"/>
  <c r="I20" i="5"/>
  <c r="J20" i="5"/>
  <c r="K20" i="5"/>
  <c r="L20" i="5"/>
  <c r="M20" i="5"/>
  <c r="N20" i="5"/>
  <c r="O20" i="5"/>
  <c r="P20" i="5"/>
  <c r="Q20" i="5"/>
  <c r="R20" i="5"/>
  <c r="S20" i="5"/>
  <c r="M16" i="5"/>
  <c r="H20" i="5"/>
  <c r="S35" i="5"/>
  <c r="S34" i="5"/>
  <c r="S33" i="5"/>
  <c r="S32" i="5"/>
  <c r="S31" i="5"/>
  <c r="S30" i="5"/>
  <c r="S29" i="5"/>
  <c r="S28" i="5"/>
  <c r="S27" i="5"/>
  <c r="S26" i="5"/>
  <c r="S25" i="5"/>
  <c r="T7" i="5"/>
  <c r="H8" i="5"/>
  <c r="J8" i="5"/>
  <c r="K8" i="5"/>
  <c r="L8" i="5"/>
  <c r="M8" i="5"/>
  <c r="N8" i="5"/>
  <c r="O8" i="5"/>
  <c r="P8" i="5"/>
  <c r="Q8" i="5"/>
  <c r="R8" i="5"/>
  <c r="H9" i="5"/>
  <c r="I9" i="5"/>
  <c r="K9" i="5"/>
  <c r="L9" i="5"/>
  <c r="M9" i="5"/>
  <c r="N9" i="5"/>
  <c r="O9" i="5"/>
  <c r="P9" i="5"/>
  <c r="Q9" i="5"/>
  <c r="R9" i="5"/>
  <c r="H10" i="5"/>
  <c r="I10" i="5"/>
  <c r="J10" i="5"/>
  <c r="L10" i="5"/>
  <c r="M10" i="5"/>
  <c r="N10" i="5"/>
  <c r="O10" i="5"/>
  <c r="P10" i="5"/>
  <c r="Q10" i="5"/>
  <c r="R10" i="5"/>
  <c r="H11" i="5"/>
  <c r="I11" i="5"/>
  <c r="J11" i="5"/>
  <c r="K11" i="5"/>
  <c r="M11" i="5"/>
  <c r="N11" i="5"/>
  <c r="O11" i="5"/>
  <c r="P11" i="5"/>
  <c r="Q11" i="5"/>
  <c r="R11" i="5"/>
  <c r="H12" i="5"/>
  <c r="I12" i="5"/>
  <c r="J12" i="5"/>
  <c r="K12" i="5"/>
  <c r="L12" i="5"/>
  <c r="N12" i="5"/>
  <c r="O12" i="5"/>
  <c r="P12" i="5"/>
  <c r="Q12" i="5"/>
  <c r="R12" i="5"/>
  <c r="H13" i="5"/>
  <c r="I13" i="5"/>
  <c r="J13" i="5"/>
  <c r="K13" i="5"/>
  <c r="L13" i="5"/>
  <c r="M13" i="5"/>
  <c r="O13" i="5"/>
  <c r="P13" i="5"/>
  <c r="Q13" i="5"/>
  <c r="R13" i="5"/>
  <c r="H14" i="5"/>
  <c r="I14" i="5"/>
  <c r="J14" i="5"/>
  <c r="K14" i="5"/>
  <c r="L14" i="5"/>
  <c r="M14" i="5"/>
  <c r="N14" i="5"/>
  <c r="P14" i="5"/>
  <c r="Q14" i="5"/>
  <c r="R14" i="5"/>
  <c r="H15" i="5"/>
  <c r="I15" i="5"/>
  <c r="J15" i="5"/>
  <c r="K15" i="5"/>
  <c r="L15" i="5"/>
  <c r="M15" i="5"/>
  <c r="N15" i="5"/>
  <c r="O15" i="5"/>
  <c r="Q15" i="5"/>
  <c r="R15" i="5"/>
  <c r="H16" i="5"/>
  <c r="I16" i="5"/>
  <c r="J16" i="5"/>
  <c r="K16" i="5"/>
  <c r="L16" i="5"/>
  <c r="N16" i="5"/>
  <c r="O16" i="5"/>
  <c r="P16" i="5"/>
  <c r="R16" i="5"/>
  <c r="H17" i="5"/>
  <c r="I17" i="5"/>
  <c r="J17" i="5"/>
  <c r="K17" i="5"/>
  <c r="L17" i="5"/>
  <c r="M17" i="5"/>
  <c r="N17" i="5"/>
  <c r="O17" i="5"/>
  <c r="P17" i="5"/>
  <c r="Q17" i="5"/>
  <c r="H18" i="5"/>
  <c r="I18" i="5"/>
  <c r="J18" i="5"/>
  <c r="K18" i="5"/>
  <c r="L18" i="5"/>
  <c r="M18" i="5"/>
  <c r="N18" i="5"/>
  <c r="O18" i="5"/>
  <c r="P18" i="5"/>
  <c r="Q18" i="5"/>
  <c r="R18" i="5"/>
  <c r="S8" i="5"/>
  <c r="S9" i="5"/>
  <c r="S10" i="5"/>
  <c r="S11" i="5"/>
  <c r="S12" i="5"/>
  <c r="S13" i="5"/>
  <c r="S14" i="5"/>
  <c r="S15" i="5"/>
  <c r="S16" i="5"/>
  <c r="S17" i="5"/>
  <c r="G29" i="7" l="1"/>
  <c r="T8" i="5"/>
  <c r="G28" i="7"/>
  <c r="B23" i="7"/>
  <c r="E25" i="7"/>
  <c r="G25" i="7" s="1"/>
  <c r="D31" i="7"/>
  <c r="E24" i="7"/>
  <c r="T16" i="5"/>
  <c r="D24" i="7"/>
  <c r="E30" i="7"/>
  <c r="C24" i="7"/>
  <c r="G24" i="7" s="1"/>
  <c r="G27" i="7"/>
  <c r="D30" i="7"/>
  <c r="G31" i="7"/>
  <c r="D23" i="7"/>
  <c r="G30" i="7"/>
  <c r="G21" i="7"/>
  <c r="G23" i="7"/>
  <c r="S47" i="8"/>
  <c r="Q35" i="8"/>
  <c r="Q33" i="8"/>
  <c r="Q37" i="8"/>
  <c r="S48" i="8"/>
  <c r="S46" i="8"/>
  <c r="Q36" i="8"/>
  <c r="T18" i="5"/>
  <c r="T14" i="5"/>
  <c r="T15" i="5"/>
  <c r="T13" i="5"/>
  <c r="T11" i="5"/>
  <c r="T9" i="5"/>
  <c r="T17" i="5"/>
  <c r="T12" i="5"/>
  <c r="T10" i="5"/>
  <c r="T36" i="5"/>
  <c r="T26" i="5"/>
  <c r="T30" i="5"/>
  <c r="T34" i="5"/>
  <c r="T25" i="5"/>
  <c r="T28" i="5"/>
  <c r="T32" i="5"/>
  <c r="T29" i="5"/>
  <c r="T33" i="5"/>
  <c r="T27" i="5"/>
  <c r="T31" i="5"/>
  <c r="T35" i="5"/>
  <c r="I7" i="2"/>
  <c r="J7" i="2"/>
  <c r="K7" i="2" s="1"/>
  <c r="I6" i="2"/>
  <c r="J6" i="2" s="1"/>
  <c r="K6" i="2" s="1"/>
  <c r="I8" i="2"/>
  <c r="E6" i="2"/>
  <c r="F6" i="2"/>
  <c r="F7" i="2"/>
  <c r="F8" i="2"/>
  <c r="F9" i="2"/>
  <c r="F10" i="2"/>
  <c r="F11" i="2"/>
  <c r="F12" i="2"/>
  <c r="F13" i="2"/>
  <c r="F14" i="2"/>
  <c r="F15" i="2"/>
  <c r="F16" i="2"/>
  <c r="F5" i="2"/>
  <c r="E7" i="2"/>
  <c r="E8" i="2"/>
  <c r="E9" i="2"/>
  <c r="E10" i="2"/>
  <c r="E11" i="2"/>
  <c r="E12" i="2"/>
  <c r="E13" i="2"/>
  <c r="E14" i="2"/>
  <c r="E15" i="2"/>
  <c r="E16" i="2"/>
  <c r="N27" i="2"/>
  <c r="P27" i="2" s="1"/>
  <c r="N26" i="2"/>
  <c r="P26" i="2" s="1"/>
  <c r="K26" i="2"/>
  <c r="M26" i="2" s="1"/>
  <c r="N25" i="2"/>
  <c r="P25" i="2" s="1"/>
  <c r="K25" i="2"/>
  <c r="M25" i="2" s="1"/>
  <c r="N24" i="2"/>
  <c r="P24" i="2" s="1"/>
  <c r="K24" i="2"/>
  <c r="M24" i="2" s="1"/>
  <c r="N23" i="2"/>
  <c r="P23" i="2" s="1"/>
  <c r="K23" i="2"/>
  <c r="M23" i="2" s="1"/>
  <c r="N22" i="2"/>
  <c r="P22" i="2" s="1"/>
  <c r="K22" i="2"/>
  <c r="M22" i="2" s="1"/>
  <c r="N21" i="2"/>
  <c r="P21" i="2" s="1"/>
  <c r="K21" i="2"/>
  <c r="M21" i="2" s="1"/>
  <c r="N20" i="2"/>
  <c r="P20" i="2" s="1"/>
  <c r="K20" i="2"/>
  <c r="M20" i="2" s="1"/>
  <c r="N19" i="2"/>
  <c r="P19" i="2" s="1"/>
  <c r="K19" i="2"/>
  <c r="M19" i="2" s="1"/>
  <c r="N18" i="2"/>
  <c r="P18" i="2" s="1"/>
  <c r="K18" i="2"/>
  <c r="M18" i="2" s="1"/>
  <c r="N17" i="2"/>
  <c r="P17" i="2" s="1"/>
  <c r="K17" i="2"/>
  <c r="M17" i="2" s="1"/>
  <c r="C17" i="2"/>
  <c r="B17" i="2"/>
  <c r="K27" i="2" s="1"/>
  <c r="M27" i="2" s="1"/>
  <c r="N16" i="2"/>
  <c r="P16" i="2" s="1"/>
  <c r="K16" i="2"/>
  <c r="M16" i="2" s="1"/>
  <c r="K15" i="2"/>
  <c r="M15" i="2" s="1"/>
  <c r="F6" i="1"/>
  <c r="F7" i="1"/>
  <c r="F8" i="1"/>
  <c r="F9" i="1"/>
  <c r="F10" i="1"/>
  <c r="F11" i="1"/>
  <c r="F12" i="1"/>
  <c r="F13" i="1"/>
  <c r="F14" i="1"/>
  <c r="F15" i="1"/>
  <c r="F16" i="1"/>
  <c r="F5" i="1"/>
  <c r="E8" i="1"/>
  <c r="I8" i="1"/>
  <c r="E9" i="1"/>
  <c r="J8" i="1"/>
  <c r="E16" i="1"/>
  <c r="K8" i="1"/>
  <c r="I7" i="1"/>
  <c r="J7" i="1" s="1"/>
  <c r="K7" i="1" s="1"/>
  <c r="I6" i="1"/>
  <c r="J6" i="1" s="1"/>
  <c r="K6" i="1" s="1"/>
  <c r="B17" i="1"/>
  <c r="B18" i="1" s="1"/>
  <c r="C17" i="1"/>
  <c r="E6" i="1"/>
  <c r="E7" i="1"/>
  <c r="E10" i="1"/>
  <c r="E11" i="1"/>
  <c r="E12" i="1"/>
  <c r="E13" i="1"/>
  <c r="E14" i="1"/>
  <c r="E15" i="1"/>
  <c r="E5" i="1"/>
  <c r="K18" i="1"/>
  <c r="M18" i="1"/>
  <c r="K20" i="1"/>
  <c r="M20" i="1" s="1"/>
  <c r="K21" i="1"/>
  <c r="M21" i="1"/>
  <c r="K22" i="1"/>
  <c r="M22" i="1"/>
  <c r="K25" i="1"/>
  <c r="M25" i="1" s="1"/>
  <c r="K26" i="1"/>
  <c r="M26" i="1"/>
  <c r="K27" i="1"/>
  <c r="M27" i="1"/>
  <c r="K16" i="1"/>
  <c r="M16" i="1"/>
  <c r="K17" i="1"/>
  <c r="M17" i="1"/>
  <c r="K19" i="1"/>
  <c r="M19" i="1"/>
  <c r="K23" i="1"/>
  <c r="M23" i="1"/>
  <c r="K24" i="1"/>
  <c r="M24" i="1" s="1"/>
  <c r="N21" i="1"/>
  <c r="P21" i="1"/>
  <c r="N22" i="1"/>
  <c r="P22" i="1"/>
  <c r="N23" i="1"/>
  <c r="P23" i="1" s="1"/>
  <c r="N24" i="1"/>
  <c r="P24" i="1"/>
  <c r="N25" i="1"/>
  <c r="P25" i="1"/>
  <c r="N26" i="1"/>
  <c r="P26" i="1"/>
  <c r="N27" i="1"/>
  <c r="P27" i="1"/>
  <c r="N17" i="1"/>
  <c r="P17" i="1"/>
  <c r="N18" i="1"/>
  <c r="P18" i="1"/>
  <c r="N19" i="1"/>
  <c r="P19" i="1" s="1"/>
  <c r="N20" i="1"/>
  <c r="P20" i="1"/>
  <c r="N16" i="1"/>
  <c r="P16" i="1"/>
  <c r="K15" i="1"/>
  <c r="M15" i="1"/>
  <c r="M28" i="1" l="1"/>
  <c r="P28" i="1"/>
  <c r="M28" i="2"/>
  <c r="J8" i="2"/>
  <c r="K8" i="2" s="1"/>
  <c r="P28" i="2"/>
</calcChain>
</file>

<file path=xl/sharedStrings.xml><?xml version="1.0" encoding="utf-8"?>
<sst xmlns="http://schemas.openxmlformats.org/spreadsheetml/2006/main" count="446" uniqueCount="93">
  <si>
    <t>品項</t>
    <phoneticPr fontId="1" type="noConversion"/>
  </si>
  <si>
    <t>滿意度</t>
    <phoneticPr fontId="1" type="noConversion"/>
  </si>
  <si>
    <t>熱量</t>
    <phoneticPr fontId="1" type="noConversion"/>
  </si>
  <si>
    <t>價格</t>
    <phoneticPr fontId="1" type="noConversion"/>
  </si>
  <si>
    <t>原汁牛肉麵</t>
    <phoneticPr fontId="1" type="noConversion"/>
  </si>
  <si>
    <t>拉沙牛肉麵</t>
    <phoneticPr fontId="1" type="noConversion"/>
  </si>
  <si>
    <t>花生雞腿堡</t>
    <phoneticPr fontId="1" type="noConversion"/>
  </si>
  <si>
    <t>功夫面</t>
    <phoneticPr fontId="1" type="noConversion"/>
  </si>
  <si>
    <t>考績排</t>
    <phoneticPr fontId="1" type="noConversion"/>
  </si>
  <si>
    <t>魷魚羹</t>
    <phoneticPr fontId="1" type="noConversion"/>
  </si>
  <si>
    <t>石鍋拌飯</t>
    <phoneticPr fontId="1" type="noConversion"/>
  </si>
  <si>
    <t>炸豬排飯</t>
    <phoneticPr fontId="1" type="noConversion"/>
  </si>
  <si>
    <t>雙層牛肉</t>
    <phoneticPr fontId="1" type="noConversion"/>
  </si>
  <si>
    <t>咖哩飯</t>
    <phoneticPr fontId="1" type="noConversion"/>
  </si>
  <si>
    <t>雞胸肉餐</t>
    <phoneticPr fontId="1" type="noConversion"/>
  </si>
  <si>
    <t>涼麵</t>
    <phoneticPr fontId="1" type="noConversion"/>
  </si>
  <si>
    <t>滿意度最高</t>
    <phoneticPr fontId="1" type="noConversion"/>
  </si>
  <si>
    <t>第一天</t>
    <phoneticPr fontId="1" type="noConversion"/>
  </si>
  <si>
    <t>剩餘金額</t>
    <phoneticPr fontId="1" type="noConversion"/>
  </si>
  <si>
    <t>剩餘熱量</t>
    <phoneticPr fontId="1" type="noConversion"/>
  </si>
  <si>
    <t>第二天選擇相同品項滿意度降低0.7</t>
    <phoneticPr fontId="1" type="noConversion"/>
  </si>
  <si>
    <t>喜愛程度</t>
    <phoneticPr fontId="1" type="noConversion"/>
  </si>
  <si>
    <t>第二天</t>
    <phoneticPr fontId="1" type="noConversion"/>
  </si>
  <si>
    <t>烤雞排</t>
    <phoneticPr fontId="1" type="noConversion"/>
  </si>
  <si>
    <t>整體滿意度
(1/熱量)*40000+(1/價格)*4000+喜愛程度</t>
    <phoneticPr fontId="1" type="noConversion"/>
  </si>
  <si>
    <t>第三天</t>
    <phoneticPr fontId="1" type="noConversion"/>
  </si>
  <si>
    <t>7天晚餐</t>
    <phoneticPr fontId="1" type="noConversion"/>
  </si>
  <si>
    <t>金額不超過800</t>
    <phoneticPr fontId="1" type="noConversion"/>
  </si>
  <si>
    <t>熱量不超過4000</t>
    <phoneticPr fontId="1" type="noConversion"/>
  </si>
  <si>
    <t>第四天</t>
    <phoneticPr fontId="1" type="noConversion"/>
  </si>
  <si>
    <t>第二天重複選的滿意度
(1/熱量)*35000+(1/價格)*3000+喜愛程度*0.5</t>
    <phoneticPr fontId="1" type="noConversion"/>
  </si>
  <si>
    <t>第二天重複選的滿意度
(1/熱量)*20000+(1/價格)*2500+喜愛程度*0.85</t>
    <phoneticPr fontId="1" type="noConversion"/>
  </si>
  <si>
    <t>整體滿意度
(1/熱量)*20000+(1/價格)*1000+喜愛程度</t>
    <phoneticPr fontId="1" type="noConversion"/>
  </si>
  <si>
    <t>雞排</t>
    <phoneticPr fontId="1" type="noConversion"/>
  </si>
  <si>
    <t>平均</t>
    <phoneticPr fontId="1" type="noConversion"/>
  </si>
  <si>
    <t>求滿意度最高</t>
    <phoneticPr fontId="1" type="noConversion"/>
  </si>
  <si>
    <t>第二天選擇相同品項滿意度降低0.85</t>
    <phoneticPr fontId="1" type="noConversion"/>
  </si>
  <si>
    <t>品項</t>
  </si>
  <si>
    <t>熱量</t>
  </si>
  <si>
    <t>價格</t>
  </si>
  <si>
    <t>叻沙牛肉麵</t>
  </si>
  <si>
    <t>石鍋拌飯</t>
  </si>
  <si>
    <t>花生雞腿堡</t>
  </si>
  <si>
    <t>原汁牛肉麵</t>
  </si>
  <si>
    <t>炸豬排飯</t>
  </si>
  <si>
    <t>咖哩飯</t>
  </si>
  <si>
    <t>雞胸肉餐</t>
  </si>
  <si>
    <t>雙層牛肉吉士堡</t>
  </si>
  <si>
    <t>涼麵</t>
  </si>
  <si>
    <t>魷魚羹</t>
  </si>
  <si>
    <t>功夫麵</t>
  </si>
  <si>
    <t>烤雞排</t>
  </si>
  <si>
    <t>喜愛程度</t>
    <phoneticPr fontId="1" type="noConversion"/>
  </si>
  <si>
    <t>T</t>
    <phoneticPr fontId="1" type="noConversion"/>
  </si>
  <si>
    <t>喜愛程度</t>
  </si>
  <si>
    <t>整體滿意度</t>
  </si>
  <si>
    <t>叻沙牛肉麵</t>
    <phoneticPr fontId="1" type="noConversion"/>
  </si>
  <si>
    <t>石鍋拌飯</t>
    <phoneticPr fontId="1" type="noConversion"/>
  </si>
  <si>
    <t>花生雞腿堡</t>
    <phoneticPr fontId="1" type="noConversion"/>
  </si>
  <si>
    <t>3天</t>
    <phoneticPr fontId="1" type="noConversion"/>
  </si>
  <si>
    <t>min</t>
    <phoneticPr fontId="1" type="noConversion"/>
  </si>
  <si>
    <t>max</t>
    <phoneticPr fontId="1" type="noConversion"/>
  </si>
  <si>
    <t>正規化</t>
    <phoneticPr fontId="1" type="noConversion"/>
  </si>
  <si>
    <t>熱量(正規後)</t>
  </si>
  <si>
    <t>熱量(正規後)</t>
    <phoneticPr fontId="1" type="noConversion"/>
  </si>
  <si>
    <t>新整體滿意度</t>
  </si>
  <si>
    <t>新整體滿意度</t>
    <phoneticPr fontId="1" type="noConversion"/>
  </si>
  <si>
    <t>價格</t>
    <phoneticPr fontId="1" type="noConversion"/>
  </si>
  <si>
    <t>天</t>
  </si>
  <si>
    <t>S3</t>
    <phoneticPr fontId="1" type="noConversion"/>
  </si>
  <si>
    <t>S2</t>
    <phoneticPr fontId="1" type="noConversion"/>
  </si>
  <si>
    <t>大於這個價格不能買</t>
    <phoneticPr fontId="1" type="noConversion"/>
  </si>
  <si>
    <t>X</t>
  </si>
  <si>
    <t>X</t>
    <phoneticPr fontId="1" type="noConversion"/>
  </si>
  <si>
    <t>F2</t>
    <phoneticPr fontId="1" type="noConversion"/>
  </si>
  <si>
    <t>X2*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</si>
  <si>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</si>
  <si>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</si>
  <si>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</si>
  <si>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最少必須保留65*剩餘天數元</t>
    <phoneticPr fontId="1" type="noConversion"/>
  </si>
  <si>
    <t>預算</t>
    <phoneticPr fontId="1" type="noConversion"/>
  </si>
  <si>
    <t>S1</t>
    <phoneticPr fontId="1" type="noConversion"/>
  </si>
  <si>
    <t>X1*</t>
    <phoneticPr fontId="1" type="noConversion"/>
  </si>
  <si>
    <t>選過不能再選</t>
    <phoneticPr fontId="1" type="noConversion"/>
  </si>
  <si>
    <t>X3*</t>
    <phoneticPr fontId="1" type="noConversion"/>
  </si>
  <si>
    <t>新整體滿意度</t>
    <phoneticPr fontId="1" type="noConversion"/>
  </si>
  <si>
    <t>新整體滿意度=(-熱量*0.1)+喜愛程度</t>
    <phoneticPr fontId="1" type="noConversion"/>
  </si>
  <si>
    <t>最佳解</t>
    <phoneticPr fontId="1" type="noConversion"/>
  </si>
  <si>
    <t>預算上限800/7*3 = 342.857</t>
    <phoneticPr fontId="1" type="noConversion"/>
  </si>
  <si>
    <t>不考慮熱量上限</t>
    <phoneticPr fontId="1" type="noConversion"/>
  </si>
  <si>
    <t>最少必須保留65*剩餘天數元</t>
    <phoneticPr fontId="1" type="noConversion"/>
  </si>
  <si>
    <t>65為每日最低飯錢</t>
    <phoneticPr fontId="1" type="noConversion"/>
  </si>
  <si>
    <t>第幾天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</si>
</sst>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rgb="FF555555"/>
      <name val="Verdana"/>
      <family val="2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2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431800</xdr:colOff>
      <xdr:row>4</xdr:row>
      <xdr:rowOff>152400</xdr:rowOff>
    </xdr:from>
    <xdr:to>
      <xdr:col>24</xdr:col>
      <xdr:colOff>133350</xdr:colOff>
      <xdr:row>17</xdr:row>
      <xdr:rowOff>149225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9850" y="889000"/>
          <a:ext cx="5010150" cy="2390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260350</xdr:colOff>
      <xdr:row>1</xdr:row>
      <xdr:rowOff>88900</xdr:rowOff>
    </xdr:from>
    <xdr:to>
      <xdr:col>20</xdr:col>
      <xdr:colOff>123825</xdr:colOff>
      <xdr:row>11</xdr:row>
      <xdr:rowOff>142875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260350"/>
          <a:ext cx="4530725" cy="262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A412-316E-462E-AEF2-CB88A3843F82}">
  <dimension ref="A1:F13"/>
  <sheetViews>
    <sheetView workbookViewId="0">
      <selection activeCell="G13" sqref="A1:G13"/>
    </sheetView>
  </sheetViews>
  <sheetFormatPr defaultRowHeight="15.75" x14ac:dyDescent="0.25"/>
  <cols>
    <col min="1" max="16384" width="9" style="15"/>
  </cols>
  <sheetData>
    <row r="1" spans="1:6" x14ac:dyDescent="0.25">
      <c r="B1" s="15" t="s">
        <v>38</v>
      </c>
      <c r="C1" s="15" t="s">
        <v>39</v>
      </c>
      <c r="D1" s="15" t="s">
        <v>54</v>
      </c>
      <c r="E1" s="15" t="s">
        <v>65</v>
      </c>
      <c r="F1" s="15" t="s">
        <v>63</v>
      </c>
    </row>
    <row r="2" spans="1:6" x14ac:dyDescent="0.25">
      <c r="A2" s="15" t="s">
        <v>40</v>
      </c>
      <c r="B2" s="15">
        <v>945</v>
      </c>
      <c r="C2" s="15">
        <v>160</v>
      </c>
      <c r="D2" s="15">
        <v>100</v>
      </c>
      <c r="E2" s="15">
        <v>90</v>
      </c>
      <c r="F2" s="15">
        <v>1</v>
      </c>
    </row>
    <row r="3" spans="1:6" x14ac:dyDescent="0.25">
      <c r="A3" s="15" t="s">
        <v>41</v>
      </c>
      <c r="B3" s="15">
        <v>875</v>
      </c>
      <c r="C3" s="15">
        <v>140</v>
      </c>
      <c r="D3" s="15">
        <v>88</v>
      </c>
      <c r="E3" s="15">
        <v>79</v>
      </c>
      <c r="F3" s="15">
        <v>0.89147286821705429</v>
      </c>
    </row>
    <row r="4" spans="1:6" x14ac:dyDescent="0.25">
      <c r="A4" s="15" t="s">
        <v>42</v>
      </c>
      <c r="B4" s="15">
        <v>716</v>
      </c>
      <c r="C4" s="15">
        <v>129</v>
      </c>
      <c r="D4" s="15">
        <v>76</v>
      </c>
      <c r="E4" s="15">
        <v>70</v>
      </c>
      <c r="F4" s="15">
        <v>0.64496124031007751</v>
      </c>
    </row>
    <row r="5" spans="1:6" x14ac:dyDescent="0.25">
      <c r="A5" s="15" t="s">
        <v>43</v>
      </c>
      <c r="B5" s="15">
        <v>677</v>
      </c>
      <c r="C5" s="15">
        <v>115</v>
      </c>
      <c r="D5" s="15">
        <v>74</v>
      </c>
      <c r="E5" s="15">
        <v>68</v>
      </c>
      <c r="F5" s="15">
        <v>0.5844961240310077</v>
      </c>
    </row>
    <row r="6" spans="1:6" x14ac:dyDescent="0.25">
      <c r="A6" s="15" t="s">
        <v>44</v>
      </c>
      <c r="B6" s="15">
        <v>570</v>
      </c>
      <c r="C6" s="15">
        <v>110</v>
      </c>
      <c r="D6" s="15">
        <v>71</v>
      </c>
      <c r="E6" s="15">
        <v>67</v>
      </c>
      <c r="F6" s="15">
        <v>0.41860465116279072</v>
      </c>
    </row>
    <row r="7" spans="1:6" x14ac:dyDescent="0.25">
      <c r="A7" s="15" t="s">
        <v>45</v>
      </c>
      <c r="B7" s="15">
        <v>550</v>
      </c>
      <c r="C7" s="15">
        <v>120</v>
      </c>
      <c r="D7" s="15">
        <v>69</v>
      </c>
      <c r="E7" s="15">
        <v>65</v>
      </c>
      <c r="F7" s="15">
        <v>0.38759689922480622</v>
      </c>
    </row>
    <row r="8" spans="1:6" x14ac:dyDescent="0.25">
      <c r="A8" s="15" t="s">
        <v>46</v>
      </c>
      <c r="B8" s="15">
        <v>450</v>
      </c>
      <c r="C8" s="15">
        <v>135</v>
      </c>
      <c r="D8" s="15">
        <v>68</v>
      </c>
      <c r="E8" s="15">
        <v>66</v>
      </c>
      <c r="F8" s="15">
        <v>0.23255813953488372</v>
      </c>
    </row>
    <row r="9" spans="1:6" x14ac:dyDescent="0.25">
      <c r="A9" s="15" t="s">
        <v>47</v>
      </c>
      <c r="B9" s="15">
        <v>440</v>
      </c>
      <c r="C9" s="15">
        <v>105</v>
      </c>
      <c r="D9" s="15">
        <v>65</v>
      </c>
      <c r="E9" s="15">
        <v>63</v>
      </c>
      <c r="F9" s="15">
        <v>0.21705426356589147</v>
      </c>
    </row>
    <row r="10" spans="1:6" x14ac:dyDescent="0.25">
      <c r="A10" s="15" t="s">
        <v>48</v>
      </c>
      <c r="B10" s="15">
        <v>380</v>
      </c>
      <c r="C10" s="15">
        <v>60</v>
      </c>
      <c r="D10" s="15">
        <v>62</v>
      </c>
      <c r="E10" s="15">
        <v>61</v>
      </c>
      <c r="F10" s="15">
        <v>0.12403100775193798</v>
      </c>
    </row>
    <row r="11" spans="1:6" x14ac:dyDescent="0.25">
      <c r="A11" s="15" t="s">
        <v>49</v>
      </c>
      <c r="B11" s="15">
        <v>370</v>
      </c>
      <c r="C11" s="15">
        <v>70</v>
      </c>
      <c r="D11" s="15">
        <v>59</v>
      </c>
      <c r="E11" s="15">
        <v>58</v>
      </c>
      <c r="F11" s="15">
        <v>0.10852713178294573</v>
      </c>
    </row>
    <row r="12" spans="1:6" x14ac:dyDescent="0.25">
      <c r="A12" s="15" t="s">
        <v>50</v>
      </c>
      <c r="B12" s="15">
        <v>300</v>
      </c>
      <c r="C12" s="15">
        <v>65</v>
      </c>
      <c r="D12" s="15">
        <v>53</v>
      </c>
      <c r="E12" s="15">
        <v>53</v>
      </c>
      <c r="F12" s="15">
        <v>0</v>
      </c>
    </row>
    <row r="13" spans="1:6" x14ac:dyDescent="0.25">
      <c r="A13" s="15" t="s">
        <v>51</v>
      </c>
      <c r="B13" s="15">
        <v>300</v>
      </c>
      <c r="C13" s="15">
        <v>60</v>
      </c>
      <c r="D13" s="15">
        <v>50</v>
      </c>
      <c r="E13" s="15">
        <v>50</v>
      </c>
      <c r="F13" s="1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L24" sqref="K24:L25"/>
    </sheetView>
  </sheetViews>
  <sheetFormatPr defaultRowHeight="15.75" x14ac:dyDescent="0.25"/>
  <cols>
    <col min="1" max="16384" width="9" style="15"/>
  </cols>
  <sheetData>
    <row r="1" spans="1:5" x14ac:dyDescent="0.25">
      <c r="B1" s="15" t="s">
        <v>38</v>
      </c>
      <c r="C1" s="15" t="s">
        <v>39</v>
      </c>
      <c r="D1" s="15" t="s">
        <v>54</v>
      </c>
      <c r="E1" s="15" t="s">
        <v>65</v>
      </c>
    </row>
    <row r="2" spans="1:5" x14ac:dyDescent="0.25">
      <c r="A2" s="15" t="s">
        <v>40</v>
      </c>
      <c r="B2" s="15">
        <v>945</v>
      </c>
      <c r="C2" s="15">
        <v>160</v>
      </c>
      <c r="D2" s="15">
        <v>100</v>
      </c>
      <c r="E2" s="15">
        <v>90</v>
      </c>
    </row>
    <row r="3" spans="1:5" x14ac:dyDescent="0.25">
      <c r="A3" s="15" t="s">
        <v>41</v>
      </c>
      <c r="B3" s="15">
        <v>875</v>
      </c>
      <c r="C3" s="15">
        <v>140</v>
      </c>
      <c r="D3" s="15">
        <v>88</v>
      </c>
      <c r="E3" s="15">
        <v>79</v>
      </c>
    </row>
    <row r="4" spans="1:5" x14ac:dyDescent="0.25">
      <c r="A4" s="15" t="s">
        <v>42</v>
      </c>
      <c r="B4" s="15">
        <v>716</v>
      </c>
      <c r="C4" s="15">
        <v>129</v>
      </c>
      <c r="D4" s="15">
        <v>76</v>
      </c>
      <c r="E4" s="15">
        <v>70</v>
      </c>
    </row>
    <row r="5" spans="1:5" x14ac:dyDescent="0.25">
      <c r="A5" s="15" t="s">
        <v>43</v>
      </c>
      <c r="B5" s="15">
        <v>677</v>
      </c>
      <c r="C5" s="15">
        <v>115</v>
      </c>
      <c r="D5" s="15">
        <v>74</v>
      </c>
      <c r="E5" s="15">
        <v>68</v>
      </c>
    </row>
    <row r="6" spans="1:5" x14ac:dyDescent="0.25">
      <c r="A6" s="15" t="s">
        <v>49</v>
      </c>
      <c r="B6" s="15">
        <v>370</v>
      </c>
      <c r="C6" s="15">
        <v>70</v>
      </c>
      <c r="D6" s="15">
        <v>59</v>
      </c>
      <c r="E6" s="15">
        <v>58</v>
      </c>
    </row>
    <row r="7" spans="1:5" x14ac:dyDescent="0.25">
      <c r="A7" s="15" t="s">
        <v>50</v>
      </c>
      <c r="B7" s="15">
        <v>300</v>
      </c>
      <c r="C7" s="15">
        <v>65</v>
      </c>
      <c r="D7" s="15">
        <v>53</v>
      </c>
      <c r="E7" s="15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6"/>
  <sheetViews>
    <sheetView topLeftCell="D1" workbookViewId="0">
      <selection activeCell="G24" sqref="G24"/>
    </sheetView>
  </sheetViews>
  <sheetFormatPr defaultRowHeight="15.75" x14ac:dyDescent="0.25"/>
  <cols>
    <col min="1" max="5" width="9" style="15"/>
    <col min="6" max="6" width="6.875" style="15" customWidth="1"/>
    <col min="7" max="8" width="9" style="15"/>
    <col min="9" max="9" width="10" style="15" bestFit="1" customWidth="1"/>
    <col min="10" max="16384" width="9" style="15"/>
  </cols>
  <sheetData>
    <row r="1" spans="4:22" x14ac:dyDescent="0.25">
      <c r="S1" s="15">
        <v>4</v>
      </c>
      <c r="T1" s="15">
        <v>3</v>
      </c>
      <c r="U1" s="15">
        <v>2</v>
      </c>
      <c r="V1" s="15">
        <v>1</v>
      </c>
    </row>
    <row r="3" spans="4:22" x14ac:dyDescent="0.25">
      <c r="G3" s="15">
        <v>0.85</v>
      </c>
      <c r="H3" s="15">
        <v>146.41402116402116</v>
      </c>
      <c r="I3" s="15">
        <v>132</v>
      </c>
      <c r="J3" s="15">
        <v>119.83489887835086</v>
      </c>
      <c r="K3" s="15">
        <v>118.98774966283476</v>
      </c>
      <c r="L3" s="15">
        <v>120.67862838915471</v>
      </c>
      <c r="M3" s="15">
        <v>119.4969696969697</v>
      </c>
      <c r="N3" s="15">
        <v>124.10185185185185</v>
      </c>
      <c r="O3" s="15">
        <v>122.97835497835499</v>
      </c>
      <c r="P3" s="15">
        <v>133.04824561403507</v>
      </c>
      <c r="Q3" s="15">
        <v>127.83976833976834</v>
      </c>
      <c r="R3" s="15">
        <v>133.05128205128204</v>
      </c>
      <c r="S3" s="15">
        <v>130.08333333333334</v>
      </c>
    </row>
    <row r="4" spans="4:22" x14ac:dyDescent="0.25">
      <c r="H4" s="15">
        <v>167.41402116402116</v>
      </c>
      <c r="I4" s="15">
        <v>150</v>
      </c>
      <c r="J4" s="15">
        <v>134.68489887835088</v>
      </c>
      <c r="K4" s="15">
        <v>133.23774966283474</v>
      </c>
      <c r="L4" s="15">
        <v>134.17862838915471</v>
      </c>
      <c r="M4" s="15">
        <v>132.69696969696969</v>
      </c>
      <c r="N4" s="15">
        <v>136.85185185185185</v>
      </c>
      <c r="O4" s="15">
        <v>134.97835497835499</v>
      </c>
      <c r="P4" s="15">
        <v>144.29824561403507</v>
      </c>
      <c r="Q4" s="15">
        <v>138.33976833976834</v>
      </c>
      <c r="R4" s="15">
        <v>142.05128205128204</v>
      </c>
      <c r="S4" s="15">
        <v>138.33333333333334</v>
      </c>
    </row>
    <row r="5" spans="4:22" x14ac:dyDescent="0.25">
      <c r="D5" s="15" t="s">
        <v>53</v>
      </c>
      <c r="E5" s="15">
        <v>7</v>
      </c>
      <c r="H5" s="15">
        <v>6</v>
      </c>
      <c r="R5" s="15">
        <v>6</v>
      </c>
      <c r="S5" s="15">
        <v>5</v>
      </c>
    </row>
    <row r="6" spans="4:22" x14ac:dyDescent="0.25">
      <c r="G6" s="15">
        <v>0.85</v>
      </c>
      <c r="H6" s="15" t="s">
        <v>56</v>
      </c>
      <c r="I6" s="15" t="s">
        <v>41</v>
      </c>
      <c r="J6" s="15" t="s">
        <v>58</v>
      </c>
      <c r="K6" s="15" t="s">
        <v>43</v>
      </c>
      <c r="L6" s="15" t="s">
        <v>44</v>
      </c>
      <c r="M6" s="15" t="s">
        <v>45</v>
      </c>
      <c r="N6" s="15" t="s">
        <v>46</v>
      </c>
      <c r="O6" s="15" t="s">
        <v>47</v>
      </c>
      <c r="P6" s="15" t="s">
        <v>48</v>
      </c>
      <c r="Q6" s="15" t="s">
        <v>49</v>
      </c>
      <c r="R6" s="15" t="s">
        <v>50</v>
      </c>
      <c r="S6" s="15" t="s">
        <v>51</v>
      </c>
    </row>
    <row r="7" spans="4:22" x14ac:dyDescent="0.25">
      <c r="D7" s="15" t="s">
        <v>56</v>
      </c>
      <c r="E7" s="15">
        <v>167.41402116402116</v>
      </c>
      <c r="G7" s="15">
        <v>313.82804232804233</v>
      </c>
      <c r="T7" s="15">
        <f>MAX(G7:S7)</f>
        <v>313.82804232804233</v>
      </c>
      <c r="U7" s="15" t="s">
        <v>40</v>
      </c>
      <c r="V7" s="15" t="s">
        <v>56</v>
      </c>
    </row>
    <row r="8" spans="4:22" x14ac:dyDescent="0.25">
      <c r="D8" s="15" t="s">
        <v>57</v>
      </c>
      <c r="E8" s="15">
        <v>150</v>
      </c>
      <c r="G8" s="15">
        <v>282</v>
      </c>
      <c r="H8" s="15">
        <f t="shared" ref="H8:H18" si="0">$E$7+E8</f>
        <v>317.41402116402116</v>
      </c>
      <c r="J8" s="15">
        <f>$J$4+E8</f>
        <v>284.68489887835085</v>
      </c>
      <c r="K8" s="15">
        <f t="shared" ref="K8:S9" si="1">K$4+$E8</f>
        <v>283.23774966283474</v>
      </c>
      <c r="L8" s="15">
        <f t="shared" si="1"/>
        <v>284.17862838915471</v>
      </c>
      <c r="M8" s="15">
        <f t="shared" si="1"/>
        <v>282.69696969696969</v>
      </c>
      <c r="N8" s="15">
        <f t="shared" si="1"/>
        <v>286.85185185185185</v>
      </c>
      <c r="O8" s="15">
        <f t="shared" si="1"/>
        <v>284.97835497835501</v>
      </c>
      <c r="P8" s="15">
        <f t="shared" si="1"/>
        <v>294.29824561403507</v>
      </c>
      <c r="Q8" s="15">
        <f t="shared" si="1"/>
        <v>288.33976833976834</v>
      </c>
      <c r="R8" s="15">
        <f t="shared" si="1"/>
        <v>292.05128205128204</v>
      </c>
      <c r="S8" s="15">
        <f t="shared" si="1"/>
        <v>288.33333333333337</v>
      </c>
      <c r="T8" s="15">
        <f t="shared" ref="T8:T18" si="2">MAX(G8:S8)</f>
        <v>317.41402116402116</v>
      </c>
      <c r="U8" s="15" t="s">
        <v>40</v>
      </c>
      <c r="V8" s="15" t="s">
        <v>57</v>
      </c>
    </row>
    <row r="9" spans="4:22" x14ac:dyDescent="0.25">
      <c r="D9" s="15" t="s">
        <v>42</v>
      </c>
      <c r="E9" s="15">
        <v>134.68489887835088</v>
      </c>
      <c r="G9" s="15">
        <v>254.51979775670173</v>
      </c>
      <c r="H9" s="15">
        <f t="shared" si="0"/>
        <v>302.09892004237201</v>
      </c>
      <c r="I9" s="15">
        <f t="shared" ref="I9:I18" si="3">$E$8+E9</f>
        <v>284.68489887835085</v>
      </c>
      <c r="K9" s="15">
        <f t="shared" si="1"/>
        <v>267.92264854118559</v>
      </c>
      <c r="L9" s="15">
        <f t="shared" si="1"/>
        <v>268.86352726750556</v>
      </c>
      <c r="M9" s="15">
        <f t="shared" si="1"/>
        <v>267.3818685753206</v>
      </c>
      <c r="N9" s="15">
        <f t="shared" si="1"/>
        <v>271.5367507302027</v>
      </c>
      <c r="O9" s="15">
        <f t="shared" si="1"/>
        <v>269.66325385670586</v>
      </c>
      <c r="P9" s="15">
        <f t="shared" si="1"/>
        <v>278.98314449238592</v>
      </c>
      <c r="Q9" s="15">
        <f t="shared" si="1"/>
        <v>273.02466721811925</v>
      </c>
      <c r="R9" s="15">
        <f t="shared" si="1"/>
        <v>276.73618092963295</v>
      </c>
      <c r="S9" s="15">
        <f t="shared" si="1"/>
        <v>273.01823221168422</v>
      </c>
      <c r="T9" s="15">
        <f t="shared" si="2"/>
        <v>302.09892004237201</v>
      </c>
      <c r="U9" s="15" t="s">
        <v>40</v>
      </c>
      <c r="V9" s="15" t="s">
        <v>42</v>
      </c>
    </row>
    <row r="10" spans="4:22" x14ac:dyDescent="0.25">
      <c r="D10" s="15" t="s">
        <v>43</v>
      </c>
      <c r="E10" s="15">
        <v>133.23774966283474</v>
      </c>
      <c r="G10" s="15">
        <v>252.22549932566949</v>
      </c>
      <c r="H10" s="15">
        <f t="shared" si="0"/>
        <v>300.65177082685591</v>
      </c>
      <c r="I10" s="15">
        <f t="shared" si="3"/>
        <v>283.23774966283474</v>
      </c>
      <c r="J10" s="15">
        <f t="shared" ref="J10:J18" si="4">$J$4+E10</f>
        <v>267.92264854118559</v>
      </c>
      <c r="L10" s="15">
        <f t="shared" ref="L10:S10" si="5">L$4+$E10</f>
        <v>267.41637805198945</v>
      </c>
      <c r="M10" s="15">
        <f t="shared" si="5"/>
        <v>265.93471935980443</v>
      </c>
      <c r="N10" s="15">
        <f t="shared" si="5"/>
        <v>270.08960151468659</v>
      </c>
      <c r="O10" s="15">
        <f t="shared" si="5"/>
        <v>268.21610464118976</v>
      </c>
      <c r="P10" s="15">
        <f t="shared" si="5"/>
        <v>277.53599527686981</v>
      </c>
      <c r="Q10" s="15">
        <f t="shared" si="5"/>
        <v>271.57751800260309</v>
      </c>
      <c r="R10" s="15">
        <f t="shared" si="5"/>
        <v>275.28903171411679</v>
      </c>
      <c r="S10" s="15">
        <f t="shared" si="5"/>
        <v>271.57108299616812</v>
      </c>
      <c r="T10" s="15">
        <f t="shared" si="2"/>
        <v>300.65177082685591</v>
      </c>
      <c r="U10" s="15" t="s">
        <v>40</v>
      </c>
      <c r="V10" s="15" t="s">
        <v>43</v>
      </c>
    </row>
    <row r="11" spans="4:22" x14ac:dyDescent="0.25">
      <c r="D11" s="15" t="s">
        <v>44</v>
      </c>
      <c r="E11" s="15">
        <v>134.17862838915471</v>
      </c>
      <c r="G11" s="15">
        <v>254.85725677830942</v>
      </c>
      <c r="H11" s="15">
        <f t="shared" si="0"/>
        <v>301.59264955317587</v>
      </c>
      <c r="I11" s="15">
        <f t="shared" si="3"/>
        <v>284.17862838915471</v>
      </c>
      <c r="J11" s="15">
        <f t="shared" si="4"/>
        <v>268.86352726750556</v>
      </c>
      <c r="K11" s="15">
        <f t="shared" ref="K11:K18" si="6">K$4+$E11</f>
        <v>267.41637805198945</v>
      </c>
      <c r="M11" s="15">
        <f t="shared" ref="M11:S11" si="7">M$4+$E11</f>
        <v>266.8755980861244</v>
      </c>
      <c r="N11" s="15">
        <f t="shared" si="7"/>
        <v>271.03048024100656</v>
      </c>
      <c r="O11" s="15">
        <f t="shared" si="7"/>
        <v>269.15698336750972</v>
      </c>
      <c r="P11" s="15">
        <f t="shared" si="7"/>
        <v>278.47687400318978</v>
      </c>
      <c r="Q11" s="15">
        <f t="shared" si="7"/>
        <v>272.51839672892305</v>
      </c>
      <c r="R11" s="15">
        <f t="shared" si="7"/>
        <v>276.22991044043675</v>
      </c>
      <c r="S11" s="15">
        <f t="shared" si="7"/>
        <v>272.51196172248808</v>
      </c>
      <c r="T11" s="15">
        <f t="shared" si="2"/>
        <v>301.59264955317587</v>
      </c>
      <c r="U11" s="15" t="s">
        <v>40</v>
      </c>
      <c r="V11" s="15" t="s">
        <v>44</v>
      </c>
    </row>
    <row r="12" spans="4:22" x14ac:dyDescent="0.25">
      <c r="D12" s="15" t="s">
        <v>45</v>
      </c>
      <c r="E12" s="15">
        <v>132.69696969696969</v>
      </c>
      <c r="G12" s="15">
        <v>252.19393939393939</v>
      </c>
      <c r="H12" s="15">
        <f t="shared" si="0"/>
        <v>300.11099086099085</v>
      </c>
      <c r="I12" s="15">
        <f t="shared" si="3"/>
        <v>282.69696969696969</v>
      </c>
      <c r="J12" s="15">
        <f t="shared" si="4"/>
        <v>267.3818685753206</v>
      </c>
      <c r="K12" s="15">
        <f t="shared" si="6"/>
        <v>265.93471935980443</v>
      </c>
      <c r="L12" s="15">
        <f t="shared" ref="L12:L18" si="8">L$4+$E12</f>
        <v>266.8755980861244</v>
      </c>
      <c r="N12" s="15">
        <f t="shared" ref="N12:S12" si="9">N$4+$E12</f>
        <v>269.54882154882154</v>
      </c>
      <c r="O12" s="15">
        <f t="shared" si="9"/>
        <v>267.67532467532465</v>
      </c>
      <c r="P12" s="15">
        <f t="shared" si="9"/>
        <v>276.99521531100476</v>
      </c>
      <c r="Q12" s="15">
        <f t="shared" si="9"/>
        <v>271.03673803673803</v>
      </c>
      <c r="R12" s="15">
        <f t="shared" si="9"/>
        <v>274.74825174825173</v>
      </c>
      <c r="S12" s="15">
        <f t="shared" si="9"/>
        <v>271.030303030303</v>
      </c>
      <c r="T12" s="15">
        <f t="shared" si="2"/>
        <v>300.11099086099085</v>
      </c>
      <c r="U12" s="15" t="s">
        <v>40</v>
      </c>
      <c r="V12" s="15" t="s">
        <v>45</v>
      </c>
    </row>
    <row r="13" spans="4:22" x14ac:dyDescent="0.25">
      <c r="D13" s="15" t="s">
        <v>46</v>
      </c>
      <c r="E13" s="15">
        <v>136.85185185185185</v>
      </c>
      <c r="G13" s="15">
        <v>260.9537037037037</v>
      </c>
      <c r="H13" s="15">
        <f t="shared" si="0"/>
        <v>304.26587301587301</v>
      </c>
      <c r="I13" s="15">
        <f t="shared" si="3"/>
        <v>286.85185185185185</v>
      </c>
      <c r="J13" s="15">
        <f t="shared" si="4"/>
        <v>271.5367507302027</v>
      </c>
      <c r="K13" s="15">
        <f t="shared" si="6"/>
        <v>270.08960151468659</v>
      </c>
      <c r="L13" s="15">
        <f t="shared" si="8"/>
        <v>271.03048024100656</v>
      </c>
      <c r="M13" s="15">
        <f t="shared" ref="M13:M18" si="10">M$4+$E13</f>
        <v>269.54882154882154</v>
      </c>
      <c r="O13" s="15">
        <f>O$4+$E13</f>
        <v>271.83020683020686</v>
      </c>
      <c r="P13" s="15">
        <f>P$4+$E13</f>
        <v>281.15009746588692</v>
      </c>
      <c r="Q13" s="15">
        <f>Q$4+$E13</f>
        <v>275.19162019162019</v>
      </c>
      <c r="R13" s="15">
        <f>R$4+$E13</f>
        <v>278.90313390313389</v>
      </c>
      <c r="S13" s="15">
        <f>S$4+$E13</f>
        <v>275.18518518518522</v>
      </c>
      <c r="T13" s="15">
        <f t="shared" si="2"/>
        <v>304.26587301587301</v>
      </c>
      <c r="U13" s="15" t="s">
        <v>40</v>
      </c>
      <c r="V13" s="15" t="s">
        <v>46</v>
      </c>
    </row>
    <row r="14" spans="4:22" x14ac:dyDescent="0.25">
      <c r="D14" s="15" t="s">
        <v>47</v>
      </c>
      <c r="E14" s="15">
        <v>134.97835497835499</v>
      </c>
      <c r="G14" s="15">
        <v>257.95670995670997</v>
      </c>
      <c r="H14" s="15">
        <f t="shared" si="0"/>
        <v>302.39237614237618</v>
      </c>
      <c r="I14" s="15">
        <f t="shared" si="3"/>
        <v>284.97835497835501</v>
      </c>
      <c r="J14" s="15">
        <f t="shared" si="4"/>
        <v>269.66325385670586</v>
      </c>
      <c r="K14" s="15">
        <f t="shared" si="6"/>
        <v>268.21610464118976</v>
      </c>
      <c r="L14" s="15">
        <f t="shared" si="8"/>
        <v>269.15698336750972</v>
      </c>
      <c r="M14" s="15">
        <f t="shared" si="10"/>
        <v>267.67532467532465</v>
      </c>
      <c r="N14" s="15">
        <f>N$4+$E14</f>
        <v>271.83020683020686</v>
      </c>
      <c r="P14" s="15">
        <f>P$4+$E14</f>
        <v>279.27660059239008</v>
      </c>
      <c r="Q14" s="15">
        <f>Q$4+$E14</f>
        <v>273.3181233181233</v>
      </c>
      <c r="R14" s="15">
        <f>R$4+$E14</f>
        <v>277.029637029637</v>
      </c>
      <c r="S14" s="15">
        <f>S$4+$E14</f>
        <v>273.31168831168833</v>
      </c>
      <c r="T14" s="15">
        <f t="shared" si="2"/>
        <v>302.39237614237618</v>
      </c>
      <c r="U14" s="15" t="s">
        <v>40</v>
      </c>
      <c r="V14" s="15" t="s">
        <v>47</v>
      </c>
    </row>
    <row r="15" spans="4:22" x14ac:dyDescent="0.25">
      <c r="D15" s="15" t="s">
        <v>48</v>
      </c>
      <c r="E15" s="15">
        <v>144.29824561403507</v>
      </c>
      <c r="G15" s="15">
        <v>277.34649122807014</v>
      </c>
      <c r="H15" s="15">
        <f t="shared" si="0"/>
        <v>311.71226677805623</v>
      </c>
      <c r="I15" s="15">
        <f t="shared" si="3"/>
        <v>294.29824561403507</v>
      </c>
      <c r="J15" s="15">
        <f t="shared" si="4"/>
        <v>278.98314449238592</v>
      </c>
      <c r="K15" s="15">
        <f t="shared" si="6"/>
        <v>277.53599527686981</v>
      </c>
      <c r="L15" s="15">
        <f t="shared" si="8"/>
        <v>278.47687400318978</v>
      </c>
      <c r="M15" s="15">
        <f t="shared" si="10"/>
        <v>276.99521531100476</v>
      </c>
      <c r="N15" s="15">
        <f>N$4+$E15</f>
        <v>281.15009746588692</v>
      </c>
      <c r="O15" s="15">
        <f>O$4+$E15</f>
        <v>279.27660059239008</v>
      </c>
      <c r="Q15" s="15">
        <f>Q$4+$E15</f>
        <v>282.63801395380341</v>
      </c>
      <c r="R15" s="15">
        <f>R$4+$E15</f>
        <v>286.34952766531711</v>
      </c>
      <c r="S15" s="15">
        <f>S$4+$E15</f>
        <v>282.63157894736844</v>
      </c>
      <c r="T15" s="15">
        <f t="shared" si="2"/>
        <v>311.71226677805623</v>
      </c>
      <c r="U15" s="15" t="s">
        <v>40</v>
      </c>
      <c r="V15" s="15" t="s">
        <v>48</v>
      </c>
    </row>
    <row r="16" spans="4:22" x14ac:dyDescent="0.25">
      <c r="D16" s="15" t="s">
        <v>49</v>
      </c>
      <c r="E16" s="15">
        <v>138.33976833976834</v>
      </c>
      <c r="G16" s="15">
        <v>266.17953667953668</v>
      </c>
      <c r="H16" s="15">
        <f t="shared" si="0"/>
        <v>305.75378950378951</v>
      </c>
      <c r="I16" s="15">
        <f t="shared" si="3"/>
        <v>288.33976833976834</v>
      </c>
      <c r="J16" s="15">
        <f t="shared" si="4"/>
        <v>273.02466721811925</v>
      </c>
      <c r="K16" s="15">
        <f t="shared" si="6"/>
        <v>271.57751800260309</v>
      </c>
      <c r="L16" s="15">
        <f t="shared" si="8"/>
        <v>272.51839672892305</v>
      </c>
      <c r="M16" s="15">
        <f t="shared" si="10"/>
        <v>271.03673803673803</v>
      </c>
      <c r="N16" s="15">
        <f>N$4+$E16</f>
        <v>275.19162019162019</v>
      </c>
      <c r="O16" s="15">
        <f>O$4+$E16</f>
        <v>273.3181233181233</v>
      </c>
      <c r="P16" s="15">
        <f>P$4+$E16</f>
        <v>282.63801395380341</v>
      </c>
      <c r="R16" s="15">
        <f>R$4+$E16</f>
        <v>280.39105039105038</v>
      </c>
      <c r="S16" s="15">
        <f>S$4+$E16</f>
        <v>276.67310167310166</v>
      </c>
      <c r="T16" s="15">
        <f t="shared" si="2"/>
        <v>305.75378950378951</v>
      </c>
      <c r="U16" s="15" t="s">
        <v>40</v>
      </c>
      <c r="V16" s="15" t="s">
        <v>49</v>
      </c>
    </row>
    <row r="17" spans="2:23" x14ac:dyDescent="0.25">
      <c r="D17" s="15" t="s">
        <v>50</v>
      </c>
      <c r="E17" s="15">
        <v>142.05128205128204</v>
      </c>
      <c r="G17" s="15">
        <v>275.10256410256409</v>
      </c>
      <c r="H17" s="15">
        <f t="shared" si="0"/>
        <v>309.46530321530321</v>
      </c>
      <c r="I17" s="15">
        <f t="shared" si="3"/>
        <v>292.05128205128204</v>
      </c>
      <c r="J17" s="15">
        <f t="shared" si="4"/>
        <v>276.73618092963295</v>
      </c>
      <c r="K17" s="15">
        <f t="shared" si="6"/>
        <v>275.28903171411679</v>
      </c>
      <c r="L17" s="15">
        <f t="shared" si="8"/>
        <v>276.22991044043675</v>
      </c>
      <c r="M17" s="15">
        <f t="shared" si="10"/>
        <v>274.74825174825173</v>
      </c>
      <c r="N17" s="15">
        <f>N$4+$E17</f>
        <v>278.90313390313389</v>
      </c>
      <c r="O17" s="15">
        <f>O$4+$E17</f>
        <v>277.029637029637</v>
      </c>
      <c r="P17" s="15">
        <f>P$4+$E17</f>
        <v>286.34952766531711</v>
      </c>
      <c r="Q17" s="15">
        <f>Q$4+$E17</f>
        <v>280.39105039105038</v>
      </c>
      <c r="S17" s="15">
        <f>S$4+$E17</f>
        <v>280.38461538461536</v>
      </c>
      <c r="T17" s="15">
        <f t="shared" si="2"/>
        <v>309.46530321530321</v>
      </c>
      <c r="U17" s="15" t="s">
        <v>40</v>
      </c>
      <c r="V17" s="15" t="s">
        <v>50</v>
      </c>
    </row>
    <row r="18" spans="2:23" x14ac:dyDescent="0.25">
      <c r="D18" s="15" t="s">
        <v>51</v>
      </c>
      <c r="E18" s="15">
        <v>138.33333333333334</v>
      </c>
      <c r="G18" s="15">
        <v>268.41666666666669</v>
      </c>
      <c r="H18" s="15">
        <f t="shared" si="0"/>
        <v>305.74735449735454</v>
      </c>
      <c r="I18" s="15">
        <f t="shared" si="3"/>
        <v>288.33333333333337</v>
      </c>
      <c r="J18" s="15">
        <f t="shared" si="4"/>
        <v>273.01823221168422</v>
      </c>
      <c r="K18" s="15">
        <f t="shared" si="6"/>
        <v>271.57108299616812</v>
      </c>
      <c r="L18" s="15">
        <f t="shared" si="8"/>
        <v>272.51196172248808</v>
      </c>
      <c r="M18" s="15">
        <f t="shared" si="10"/>
        <v>271.030303030303</v>
      </c>
      <c r="N18" s="15">
        <f>N$4+$E18</f>
        <v>275.18518518518522</v>
      </c>
      <c r="O18" s="15">
        <f>O$4+$E18</f>
        <v>273.31168831168833</v>
      </c>
      <c r="P18" s="15">
        <f>P$4+$E18</f>
        <v>282.63157894736844</v>
      </c>
      <c r="Q18" s="15">
        <f>Q$4+$E18</f>
        <v>276.67310167310166</v>
      </c>
      <c r="R18" s="15">
        <f>R$4+$E18</f>
        <v>280.38461538461536</v>
      </c>
      <c r="T18" s="15">
        <f t="shared" si="2"/>
        <v>305.74735449735454</v>
      </c>
      <c r="U18" s="15" t="s">
        <v>40</v>
      </c>
      <c r="V18" s="15" t="s">
        <v>51</v>
      </c>
    </row>
    <row r="20" spans="2:23" x14ac:dyDescent="0.25">
      <c r="H20" s="15">
        <f>H21*0.85</f>
        <v>124.45191798941799</v>
      </c>
      <c r="I20" s="15">
        <f t="shared" ref="I20:S20" si="11">I21*0.85</f>
        <v>112.2</v>
      </c>
      <c r="J20" s="15">
        <f t="shared" si="11"/>
        <v>101.85966404659823</v>
      </c>
      <c r="K20" s="15">
        <f t="shared" si="11"/>
        <v>101.13958721340954</v>
      </c>
      <c r="L20" s="15">
        <f t="shared" si="11"/>
        <v>102.57683413078151</v>
      </c>
      <c r="M20" s="15">
        <f t="shared" si="11"/>
        <v>101.57242424242425</v>
      </c>
      <c r="N20" s="15">
        <f t="shared" si="11"/>
        <v>105.48657407407407</v>
      </c>
      <c r="O20" s="15">
        <f t="shared" si="11"/>
        <v>104.53160173160174</v>
      </c>
      <c r="P20" s="15">
        <f t="shared" si="11"/>
        <v>113.09100877192981</v>
      </c>
      <c r="Q20" s="15">
        <f t="shared" si="11"/>
        <v>108.66380308880309</v>
      </c>
      <c r="R20" s="15">
        <f t="shared" si="11"/>
        <v>113.09358974358973</v>
      </c>
      <c r="S20" s="15">
        <f t="shared" si="11"/>
        <v>110.57083333333334</v>
      </c>
    </row>
    <row r="21" spans="2:23" x14ac:dyDescent="0.25">
      <c r="G21" s="15">
        <v>0.85</v>
      </c>
      <c r="H21" s="15">
        <v>146.41402116402116</v>
      </c>
      <c r="I21" s="15">
        <v>132</v>
      </c>
      <c r="J21" s="15">
        <v>119.83489887835086</v>
      </c>
      <c r="K21" s="15">
        <v>118.98774966283476</v>
      </c>
      <c r="L21" s="15">
        <v>120.67862838915471</v>
      </c>
      <c r="M21" s="15">
        <v>119.4969696969697</v>
      </c>
      <c r="N21" s="15">
        <v>124.10185185185185</v>
      </c>
      <c r="O21" s="15">
        <v>122.97835497835499</v>
      </c>
      <c r="P21" s="15">
        <v>133.04824561403507</v>
      </c>
      <c r="Q21" s="15">
        <v>127.83976833976834</v>
      </c>
      <c r="R21" s="15">
        <v>133.05128205128204</v>
      </c>
      <c r="S21" s="15">
        <v>130.08333333333334</v>
      </c>
    </row>
    <row r="22" spans="2:23" x14ac:dyDescent="0.25">
      <c r="H22" s="15">
        <v>167.41402116402116</v>
      </c>
      <c r="I22" s="15">
        <v>150</v>
      </c>
      <c r="J22" s="15">
        <v>134.68489887835088</v>
      </c>
      <c r="K22" s="15">
        <v>133.23774966283474</v>
      </c>
      <c r="L22" s="15">
        <v>134.17862838915471</v>
      </c>
      <c r="M22" s="15">
        <v>132.69696969696969</v>
      </c>
      <c r="N22" s="15">
        <v>136.85185185185185</v>
      </c>
      <c r="O22" s="15">
        <v>134.97835497835499</v>
      </c>
      <c r="P22" s="15">
        <v>144.29824561403507</v>
      </c>
      <c r="Q22" s="15">
        <v>138.33976833976834</v>
      </c>
      <c r="R22" s="15">
        <v>142.05128205128204</v>
      </c>
      <c r="S22" s="15">
        <v>138.33333333333334</v>
      </c>
    </row>
    <row r="23" spans="2:23" x14ac:dyDescent="0.25">
      <c r="H23" s="15">
        <v>5</v>
      </c>
      <c r="R23" s="15">
        <v>6</v>
      </c>
      <c r="S23" s="15">
        <v>5</v>
      </c>
    </row>
    <row r="24" spans="2:23" x14ac:dyDescent="0.25">
      <c r="G24" s="15">
        <v>0.85</v>
      </c>
      <c r="H24" s="15" t="s">
        <v>40</v>
      </c>
      <c r="I24" s="15" t="s">
        <v>41</v>
      </c>
      <c r="J24" s="15" t="s">
        <v>42</v>
      </c>
      <c r="K24" s="15" t="s">
        <v>43</v>
      </c>
      <c r="L24" s="15" t="s">
        <v>44</v>
      </c>
      <c r="M24" s="15" t="s">
        <v>45</v>
      </c>
      <c r="N24" s="15" t="s">
        <v>46</v>
      </c>
      <c r="O24" s="15" t="s">
        <v>47</v>
      </c>
      <c r="P24" s="15" t="s">
        <v>48</v>
      </c>
      <c r="Q24" s="15" t="s">
        <v>49</v>
      </c>
      <c r="R24" s="15" t="s">
        <v>50</v>
      </c>
      <c r="S24" s="15" t="s">
        <v>51</v>
      </c>
    </row>
    <row r="25" spans="2:23" x14ac:dyDescent="0.25">
      <c r="B25" s="15">
        <v>160</v>
      </c>
      <c r="C25" s="15" t="s">
        <v>40</v>
      </c>
      <c r="D25" s="15" t="s">
        <v>40</v>
      </c>
      <c r="E25" s="15">
        <v>313.82804232804233</v>
      </c>
      <c r="G25" s="15">
        <v>438.27996031746034</v>
      </c>
      <c r="I25" s="15">
        <f>$E$8+E25</f>
        <v>463.82804232804233</v>
      </c>
      <c r="J25" s="15">
        <f>$J$4+E25</f>
        <v>448.51294120639318</v>
      </c>
      <c r="K25" s="15">
        <f t="shared" ref="K25:S27" si="12">K$4+$E25</f>
        <v>447.06579199087707</v>
      </c>
      <c r="L25" s="15">
        <f t="shared" si="12"/>
        <v>448.00667071719704</v>
      </c>
      <c r="M25" s="15">
        <f t="shared" si="12"/>
        <v>446.52501202501202</v>
      </c>
      <c r="N25" s="15">
        <f t="shared" si="12"/>
        <v>450.67989417989418</v>
      </c>
      <c r="O25" s="15">
        <f t="shared" si="12"/>
        <v>448.80639730639734</v>
      </c>
      <c r="P25" s="15">
        <f t="shared" si="12"/>
        <v>458.1262879420774</v>
      </c>
      <c r="Q25" s="15">
        <f t="shared" si="12"/>
        <v>452.16781066781067</v>
      </c>
      <c r="R25" s="15">
        <f t="shared" si="12"/>
        <v>455.87932437932437</v>
      </c>
      <c r="S25" s="15">
        <f t="shared" si="12"/>
        <v>452.1613756613757</v>
      </c>
      <c r="T25" s="15">
        <f>MAX(G25:S25)</f>
        <v>463.82804232804233</v>
      </c>
      <c r="U25" s="15" t="s">
        <v>40</v>
      </c>
      <c r="V25" s="15" t="s">
        <v>40</v>
      </c>
      <c r="W25" s="15" t="s">
        <v>41</v>
      </c>
    </row>
    <row r="26" spans="2:23" x14ac:dyDescent="0.25">
      <c r="B26" s="15">
        <v>140</v>
      </c>
      <c r="C26" s="15" t="s">
        <v>40</v>
      </c>
      <c r="D26" s="15" t="s">
        <v>41</v>
      </c>
      <c r="E26" s="15">
        <v>317.41402116402116</v>
      </c>
      <c r="G26" s="15">
        <v>394.2</v>
      </c>
      <c r="H26" s="15">
        <f>H$21+E26</f>
        <v>463.82804232804233</v>
      </c>
      <c r="J26" s="15">
        <f>$J$4+E26</f>
        <v>452.09892004237201</v>
      </c>
      <c r="K26" s="15">
        <f t="shared" si="12"/>
        <v>450.65177082685591</v>
      </c>
      <c r="L26" s="15">
        <f t="shared" si="12"/>
        <v>451.59264955317587</v>
      </c>
      <c r="M26" s="15">
        <f t="shared" si="12"/>
        <v>450.11099086099085</v>
      </c>
      <c r="N26" s="15">
        <f t="shared" si="12"/>
        <v>454.26587301587301</v>
      </c>
      <c r="O26" s="15">
        <f t="shared" si="12"/>
        <v>452.39237614237618</v>
      </c>
      <c r="P26" s="15">
        <f t="shared" si="12"/>
        <v>461.71226677805623</v>
      </c>
      <c r="Q26" s="15">
        <f t="shared" si="12"/>
        <v>455.75378950378951</v>
      </c>
      <c r="R26" s="15">
        <f t="shared" si="12"/>
        <v>459.46530321530321</v>
      </c>
      <c r="S26" s="15">
        <f t="shared" si="12"/>
        <v>455.74735449735454</v>
      </c>
      <c r="T26" s="15">
        <f t="shared" ref="T26:T36" si="13">MAX(G26:S26)</f>
        <v>463.82804232804233</v>
      </c>
    </row>
    <row r="27" spans="2:23" x14ac:dyDescent="0.25">
      <c r="B27" s="15">
        <v>129</v>
      </c>
      <c r="C27" s="15" t="s">
        <v>40</v>
      </c>
      <c r="D27" s="15" t="s">
        <v>42</v>
      </c>
      <c r="E27" s="15">
        <v>302.09892004237201</v>
      </c>
      <c r="G27" s="15">
        <v>356.37946180329993</v>
      </c>
      <c r="H27" s="15">
        <f t="shared" ref="H27:H36" si="14">H$21+E27</f>
        <v>448.51294120639318</v>
      </c>
      <c r="I27" s="15">
        <f t="shared" ref="I27:I36" si="15">$E$8+E27</f>
        <v>452.09892004237201</v>
      </c>
      <c r="K27" s="15">
        <f t="shared" si="12"/>
        <v>435.33666970520676</v>
      </c>
      <c r="L27" s="15">
        <f t="shared" si="12"/>
        <v>436.27754843152672</v>
      </c>
      <c r="M27" s="15">
        <f t="shared" si="12"/>
        <v>434.7958897393417</v>
      </c>
      <c r="N27" s="15">
        <f t="shared" si="12"/>
        <v>438.95077189422386</v>
      </c>
      <c r="O27" s="15">
        <f t="shared" si="12"/>
        <v>437.07727502072703</v>
      </c>
      <c r="P27" s="15">
        <f t="shared" si="12"/>
        <v>446.39716565640708</v>
      </c>
      <c r="Q27" s="15">
        <f t="shared" si="12"/>
        <v>440.43868838214036</v>
      </c>
      <c r="R27" s="15">
        <f t="shared" si="12"/>
        <v>444.15020209365406</v>
      </c>
      <c r="S27" s="15">
        <f t="shared" si="12"/>
        <v>440.43225337570539</v>
      </c>
      <c r="T27" s="15">
        <f t="shared" si="13"/>
        <v>452.09892004237201</v>
      </c>
    </row>
    <row r="28" spans="2:23" x14ac:dyDescent="0.25">
      <c r="B28" s="15">
        <v>115</v>
      </c>
      <c r="C28" s="15" t="s">
        <v>40</v>
      </c>
      <c r="D28" s="15" t="s">
        <v>43</v>
      </c>
      <c r="E28" s="15">
        <v>300.65177082685591</v>
      </c>
      <c r="G28" s="15">
        <v>353.36508653907902</v>
      </c>
      <c r="H28" s="15">
        <f t="shared" si="14"/>
        <v>447.06579199087707</v>
      </c>
      <c r="I28" s="15">
        <f t="shared" si="15"/>
        <v>450.65177082685591</v>
      </c>
      <c r="J28" s="15">
        <f t="shared" ref="J28:J36" si="16">$J$4+E28</f>
        <v>435.33666970520676</v>
      </c>
      <c r="L28" s="15">
        <f t="shared" ref="L28:S28" si="17">L$4+$E28</f>
        <v>434.83039921601062</v>
      </c>
      <c r="M28" s="15">
        <f t="shared" si="17"/>
        <v>433.3487405238256</v>
      </c>
      <c r="N28" s="15">
        <f t="shared" si="17"/>
        <v>437.50362267870776</v>
      </c>
      <c r="O28" s="15">
        <f t="shared" si="17"/>
        <v>435.63012580521092</v>
      </c>
      <c r="P28" s="15">
        <f t="shared" si="17"/>
        <v>444.95001644089098</v>
      </c>
      <c r="Q28" s="15">
        <f t="shared" si="17"/>
        <v>438.99153916662425</v>
      </c>
      <c r="R28" s="15">
        <f t="shared" si="17"/>
        <v>442.70305287813795</v>
      </c>
      <c r="S28" s="15">
        <f t="shared" si="17"/>
        <v>438.98510416018928</v>
      </c>
      <c r="T28" s="15">
        <f t="shared" si="13"/>
        <v>450.65177082685591</v>
      </c>
    </row>
    <row r="29" spans="2:23" x14ac:dyDescent="0.25">
      <c r="B29" s="15">
        <v>110</v>
      </c>
      <c r="C29" s="15" t="s">
        <v>40</v>
      </c>
      <c r="D29" s="15" t="s">
        <v>44</v>
      </c>
      <c r="E29" s="15">
        <v>301.59264955317587</v>
      </c>
      <c r="G29" s="15">
        <v>357.43409090909091</v>
      </c>
      <c r="H29" s="15">
        <f t="shared" si="14"/>
        <v>448.00667071719704</v>
      </c>
      <c r="I29" s="15">
        <f t="shared" si="15"/>
        <v>451.59264955317587</v>
      </c>
      <c r="J29" s="15">
        <f t="shared" si="16"/>
        <v>436.27754843152672</v>
      </c>
      <c r="K29" s="15">
        <f t="shared" ref="K29:K36" si="18">K$4+$E29</f>
        <v>434.83039921601062</v>
      </c>
      <c r="M29" s="15">
        <f t="shared" ref="M29:S29" si="19">M$4+$E29</f>
        <v>434.28961925014556</v>
      </c>
      <c r="N29" s="15">
        <f t="shared" si="19"/>
        <v>438.44450140502772</v>
      </c>
      <c r="O29" s="15">
        <f t="shared" si="19"/>
        <v>436.57100453153089</v>
      </c>
      <c r="P29" s="15">
        <f t="shared" si="19"/>
        <v>445.89089516721094</v>
      </c>
      <c r="Q29" s="15">
        <f t="shared" si="19"/>
        <v>439.93241789294422</v>
      </c>
      <c r="R29" s="15">
        <f t="shared" si="19"/>
        <v>443.64393160445792</v>
      </c>
      <c r="S29" s="15">
        <f t="shared" si="19"/>
        <v>439.92598288650925</v>
      </c>
      <c r="T29" s="15">
        <f t="shared" si="13"/>
        <v>451.59264955317587</v>
      </c>
    </row>
    <row r="30" spans="2:23" x14ac:dyDescent="0.25">
      <c r="B30" s="15">
        <v>120</v>
      </c>
      <c r="C30" s="15" t="s">
        <v>40</v>
      </c>
      <c r="D30" s="15" t="s">
        <v>45</v>
      </c>
      <c r="E30" s="15">
        <v>300.11099086099085</v>
      </c>
      <c r="G30" s="15">
        <v>353.76636363636362</v>
      </c>
      <c r="H30" s="15">
        <f t="shared" si="14"/>
        <v>446.52501202501202</v>
      </c>
      <c r="I30" s="15">
        <f t="shared" si="15"/>
        <v>450.11099086099085</v>
      </c>
      <c r="J30" s="15">
        <f t="shared" si="16"/>
        <v>434.79588973934176</v>
      </c>
      <c r="K30" s="15">
        <f t="shared" si="18"/>
        <v>433.3487405238256</v>
      </c>
      <c r="L30" s="15">
        <f t="shared" ref="L30:L36" si="20">L$4+$E30</f>
        <v>434.28961925014556</v>
      </c>
      <c r="N30" s="15">
        <f t="shared" ref="N30:S30" si="21">N$4+$E30</f>
        <v>436.9628427128427</v>
      </c>
      <c r="O30" s="15">
        <f t="shared" si="21"/>
        <v>435.08934583934581</v>
      </c>
      <c r="P30" s="15">
        <f t="shared" si="21"/>
        <v>444.40923647502592</v>
      </c>
      <c r="Q30" s="15">
        <f t="shared" si="21"/>
        <v>438.45075920075919</v>
      </c>
      <c r="R30" s="15">
        <f t="shared" si="21"/>
        <v>442.1622729122729</v>
      </c>
      <c r="S30" s="15">
        <f t="shared" si="21"/>
        <v>438.44432419432417</v>
      </c>
      <c r="T30" s="15">
        <f t="shared" si="13"/>
        <v>450.11099086099085</v>
      </c>
    </row>
    <row r="31" spans="2:23" x14ac:dyDescent="0.25">
      <c r="B31" s="15">
        <v>135</v>
      </c>
      <c r="C31" s="15" t="s">
        <v>40</v>
      </c>
      <c r="D31" s="15" t="s">
        <v>46</v>
      </c>
      <c r="E31" s="15">
        <v>304.26587301587301</v>
      </c>
      <c r="G31" s="15">
        <v>366.44027777777774</v>
      </c>
      <c r="H31" s="15">
        <f t="shared" si="14"/>
        <v>450.67989417989418</v>
      </c>
      <c r="I31" s="15">
        <f t="shared" si="15"/>
        <v>454.26587301587301</v>
      </c>
      <c r="J31" s="15">
        <f t="shared" si="16"/>
        <v>438.95077189422386</v>
      </c>
      <c r="K31" s="15">
        <f t="shared" si="18"/>
        <v>437.50362267870776</v>
      </c>
      <c r="L31" s="15">
        <f t="shared" si="20"/>
        <v>438.44450140502772</v>
      </c>
      <c r="M31" s="15">
        <f t="shared" ref="M31:M36" si="22">M$4+$E31</f>
        <v>436.9628427128427</v>
      </c>
      <c r="O31" s="15">
        <f>O$4+$E31</f>
        <v>439.24422799422803</v>
      </c>
      <c r="P31" s="15">
        <f>P$4+$E31</f>
        <v>448.56411862990808</v>
      </c>
      <c r="Q31" s="15">
        <f>Q$4+$E31</f>
        <v>442.60564135564135</v>
      </c>
      <c r="R31" s="15">
        <f>R$4+$E31</f>
        <v>446.31715506715506</v>
      </c>
      <c r="S31" s="15">
        <f>S$4+$E31</f>
        <v>442.59920634920638</v>
      </c>
      <c r="T31" s="15">
        <f t="shared" si="13"/>
        <v>454.26587301587301</v>
      </c>
    </row>
    <row r="32" spans="2:23" x14ac:dyDescent="0.25">
      <c r="B32" s="15">
        <v>105</v>
      </c>
      <c r="C32" s="15" t="s">
        <v>40</v>
      </c>
      <c r="D32" s="15" t="s">
        <v>47</v>
      </c>
      <c r="E32" s="15">
        <v>302.39237614237618</v>
      </c>
      <c r="G32" s="15">
        <v>362.48831168831168</v>
      </c>
      <c r="H32" s="15">
        <f t="shared" si="14"/>
        <v>448.80639730639734</v>
      </c>
      <c r="I32" s="15">
        <f t="shared" si="15"/>
        <v>452.39237614237618</v>
      </c>
      <c r="J32" s="15">
        <f t="shared" si="16"/>
        <v>437.07727502072703</v>
      </c>
      <c r="K32" s="15">
        <f t="shared" si="18"/>
        <v>435.63012580521092</v>
      </c>
      <c r="L32" s="15">
        <f t="shared" si="20"/>
        <v>436.57100453153089</v>
      </c>
      <c r="M32" s="15">
        <f t="shared" si="22"/>
        <v>435.08934583934587</v>
      </c>
      <c r="N32" s="15">
        <f>N$4+$E32</f>
        <v>439.24422799422803</v>
      </c>
      <c r="P32" s="15">
        <f>P$4+$E32</f>
        <v>446.69062175641125</v>
      </c>
      <c r="Q32" s="15">
        <f>Q$4+$E32</f>
        <v>440.73214448214452</v>
      </c>
      <c r="R32" s="15">
        <f>R$4+$E32</f>
        <v>444.44365819365822</v>
      </c>
      <c r="S32" s="15">
        <f>S$4+$E32</f>
        <v>440.72570947570955</v>
      </c>
      <c r="T32" s="15">
        <f t="shared" si="13"/>
        <v>452.39237614237618</v>
      </c>
    </row>
    <row r="33" spans="2:20" x14ac:dyDescent="0.25">
      <c r="B33" s="15">
        <v>60</v>
      </c>
      <c r="C33" s="15" t="s">
        <v>40</v>
      </c>
      <c r="D33" s="15" t="s">
        <v>48</v>
      </c>
      <c r="E33" s="15">
        <v>311.71226677805623</v>
      </c>
      <c r="G33" s="15">
        <v>390.43749999999994</v>
      </c>
      <c r="H33" s="15">
        <f t="shared" si="14"/>
        <v>458.1262879420774</v>
      </c>
      <c r="I33" s="15">
        <f t="shared" si="15"/>
        <v>461.71226677805623</v>
      </c>
      <c r="J33" s="15">
        <f t="shared" si="16"/>
        <v>446.39716565640708</v>
      </c>
      <c r="K33" s="15">
        <f t="shared" si="18"/>
        <v>444.95001644089098</v>
      </c>
      <c r="L33" s="15">
        <f t="shared" si="20"/>
        <v>445.89089516721094</v>
      </c>
      <c r="M33" s="15">
        <f t="shared" si="22"/>
        <v>444.40923647502592</v>
      </c>
      <c r="N33" s="15">
        <f>N$4+$E33</f>
        <v>448.56411862990808</v>
      </c>
      <c r="O33" s="15">
        <f>O$4+$E33</f>
        <v>446.69062175641125</v>
      </c>
      <c r="Q33" s="15">
        <f>Q$4+$E33</f>
        <v>450.05203511782457</v>
      </c>
      <c r="R33" s="15">
        <f>R$4+$E33</f>
        <v>453.76354882933828</v>
      </c>
      <c r="S33" s="15">
        <f>S$4+$E33</f>
        <v>450.0456001113896</v>
      </c>
      <c r="T33" s="15">
        <f t="shared" si="13"/>
        <v>461.71226677805623</v>
      </c>
    </row>
    <row r="34" spans="2:20" x14ac:dyDescent="0.25">
      <c r="B34" s="15">
        <v>70</v>
      </c>
      <c r="C34" s="15" t="s">
        <v>40</v>
      </c>
      <c r="D34" s="15" t="s">
        <v>49</v>
      </c>
      <c r="E34" s="15">
        <v>305.75378950378951</v>
      </c>
      <c r="G34" s="15">
        <v>374.84333976833977</v>
      </c>
      <c r="H34" s="15">
        <f t="shared" si="14"/>
        <v>452.16781066781067</v>
      </c>
      <c r="I34" s="15">
        <f t="shared" si="15"/>
        <v>455.75378950378951</v>
      </c>
      <c r="J34" s="15">
        <f t="shared" si="16"/>
        <v>440.43868838214041</v>
      </c>
      <c r="K34" s="15">
        <f t="shared" si="18"/>
        <v>438.99153916662425</v>
      </c>
      <c r="L34" s="15">
        <f t="shared" si="20"/>
        <v>439.93241789294422</v>
      </c>
      <c r="M34" s="15">
        <f t="shared" si="22"/>
        <v>438.45075920075919</v>
      </c>
      <c r="N34" s="15">
        <f>N$4+$E34</f>
        <v>442.60564135564135</v>
      </c>
      <c r="O34" s="15">
        <f>O$4+$E34</f>
        <v>440.73214448214446</v>
      </c>
      <c r="P34" s="15">
        <f>P$4+$E34</f>
        <v>450.05203511782457</v>
      </c>
      <c r="R34" s="15">
        <f>R$4+$E34</f>
        <v>447.80507155507155</v>
      </c>
      <c r="S34" s="15">
        <f>S$4+$E34</f>
        <v>444.08712283712282</v>
      </c>
      <c r="T34" s="15">
        <f t="shared" si="13"/>
        <v>455.75378950378951</v>
      </c>
    </row>
    <row r="35" spans="2:20" x14ac:dyDescent="0.25">
      <c r="B35" s="15">
        <v>65</v>
      </c>
      <c r="C35" s="15" t="s">
        <v>40</v>
      </c>
      <c r="D35" s="15" t="s">
        <v>50</v>
      </c>
      <c r="E35" s="15">
        <v>309.46530321530321</v>
      </c>
      <c r="G35" s="15">
        <v>388.19615384615383</v>
      </c>
      <c r="H35" s="15">
        <f t="shared" si="14"/>
        <v>455.87932437932437</v>
      </c>
      <c r="I35" s="15">
        <f t="shared" si="15"/>
        <v>459.46530321530321</v>
      </c>
      <c r="J35" s="15">
        <f t="shared" si="16"/>
        <v>444.15020209365412</v>
      </c>
      <c r="K35" s="15">
        <f t="shared" si="18"/>
        <v>442.70305287813795</v>
      </c>
      <c r="L35" s="15">
        <f t="shared" si="20"/>
        <v>443.64393160445792</v>
      </c>
      <c r="M35" s="15">
        <f t="shared" si="22"/>
        <v>442.1622729122729</v>
      </c>
      <c r="N35" s="15">
        <f>N$4+$E35</f>
        <v>446.31715506715506</v>
      </c>
      <c r="O35" s="15">
        <f>O$4+$E35</f>
        <v>444.44365819365817</v>
      </c>
      <c r="P35" s="15">
        <f>P$4+$E35</f>
        <v>453.76354882933828</v>
      </c>
      <c r="Q35" s="15">
        <f>Q$4+$E35</f>
        <v>447.80507155507155</v>
      </c>
      <c r="S35" s="15">
        <f>S$4+$E35</f>
        <v>447.79863654863652</v>
      </c>
      <c r="T35" s="15">
        <f t="shared" si="13"/>
        <v>459.46530321530321</v>
      </c>
    </row>
    <row r="36" spans="2:20" x14ac:dyDescent="0.25">
      <c r="B36" s="15">
        <v>60</v>
      </c>
      <c r="C36" s="15" t="s">
        <v>40</v>
      </c>
      <c r="D36" s="15" t="s">
        <v>51</v>
      </c>
      <c r="E36" s="15">
        <v>305.74735449735454</v>
      </c>
      <c r="G36" s="15">
        <v>378.98750000000007</v>
      </c>
      <c r="H36" s="15">
        <f t="shared" si="14"/>
        <v>452.1613756613757</v>
      </c>
      <c r="I36" s="15">
        <f t="shared" si="15"/>
        <v>455.74735449735454</v>
      </c>
      <c r="J36" s="15">
        <f t="shared" si="16"/>
        <v>440.43225337570539</v>
      </c>
      <c r="K36" s="15">
        <f t="shared" si="18"/>
        <v>438.98510416018928</v>
      </c>
      <c r="L36" s="15">
        <f t="shared" si="20"/>
        <v>439.92598288650925</v>
      </c>
      <c r="M36" s="15">
        <f t="shared" si="22"/>
        <v>438.44432419432422</v>
      </c>
      <c r="N36" s="15">
        <f>N$4+$E36</f>
        <v>442.59920634920638</v>
      </c>
      <c r="O36" s="15">
        <f>O$4+$E36</f>
        <v>440.72570947570955</v>
      </c>
      <c r="P36" s="15">
        <f>P$4+$E36</f>
        <v>450.0456001113896</v>
      </c>
      <c r="Q36" s="15">
        <f>Q$4+$E36</f>
        <v>444.08712283712288</v>
      </c>
      <c r="R36" s="15">
        <f>R$4+$E36</f>
        <v>447.79863654863658</v>
      </c>
      <c r="T36" s="15">
        <f t="shared" si="13"/>
        <v>455.74735449735454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sqref="A1:E13"/>
    </sheetView>
  </sheetViews>
  <sheetFormatPr defaultRowHeight="16.5" x14ac:dyDescent="0.25"/>
  <sheetData>
    <row r="1" spans="1:14" x14ac:dyDescent="0.25">
      <c r="A1" s="15" t="s">
        <v>37</v>
      </c>
      <c r="B1" s="15" t="s">
        <v>38</v>
      </c>
      <c r="C1" s="15" t="s">
        <v>39</v>
      </c>
      <c r="D1" s="15" t="s">
        <v>54</v>
      </c>
      <c r="E1" s="15" t="s">
        <v>55</v>
      </c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15" t="s">
        <v>40</v>
      </c>
      <c r="B2" s="15">
        <v>945</v>
      </c>
      <c r="C2" s="15">
        <v>160</v>
      </c>
      <c r="D2" s="15">
        <v>140</v>
      </c>
      <c r="E2" s="15">
        <v>167.41402116402116</v>
      </c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15" t="s">
        <v>41</v>
      </c>
      <c r="B3" s="15">
        <v>875</v>
      </c>
      <c r="C3" s="15">
        <v>140</v>
      </c>
      <c r="D3" s="15">
        <v>120</v>
      </c>
      <c r="E3" s="15">
        <v>150</v>
      </c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5" t="s">
        <v>42</v>
      </c>
      <c r="B4" s="15">
        <v>716</v>
      </c>
      <c r="C4" s="15">
        <v>129</v>
      </c>
      <c r="D4" s="15">
        <v>99</v>
      </c>
      <c r="E4" s="15">
        <v>134.68489887835088</v>
      </c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15" t="s">
        <v>43</v>
      </c>
      <c r="B5" s="15">
        <v>677</v>
      </c>
      <c r="C5" s="15">
        <v>115</v>
      </c>
      <c r="D5" s="15">
        <v>95</v>
      </c>
      <c r="E5" s="15">
        <v>133.23774966283474</v>
      </c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15" t="s">
        <v>44</v>
      </c>
      <c r="B6" s="15">
        <v>570</v>
      </c>
      <c r="C6" s="15">
        <v>110</v>
      </c>
      <c r="D6" s="15">
        <v>90</v>
      </c>
      <c r="E6" s="15">
        <v>134.17862838915471</v>
      </c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5">
      <c r="A7" s="15" t="s">
        <v>45</v>
      </c>
      <c r="B7" s="15">
        <v>550</v>
      </c>
      <c r="C7" s="15">
        <v>120</v>
      </c>
      <c r="D7" s="15">
        <v>88</v>
      </c>
      <c r="E7" s="15">
        <v>132.69696969696969</v>
      </c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5">
      <c r="A8" s="15" t="s">
        <v>46</v>
      </c>
      <c r="B8" s="15">
        <v>450</v>
      </c>
      <c r="C8" s="15">
        <v>135</v>
      </c>
      <c r="D8" s="15">
        <v>85</v>
      </c>
      <c r="E8" s="15">
        <v>136.85185185185185</v>
      </c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15" t="s">
        <v>47</v>
      </c>
      <c r="B9" s="15">
        <v>440</v>
      </c>
      <c r="C9" s="15">
        <v>105</v>
      </c>
      <c r="D9" s="15">
        <v>80</v>
      </c>
      <c r="E9" s="15">
        <v>134.97835497835499</v>
      </c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5" t="s">
        <v>48</v>
      </c>
      <c r="B10" s="15">
        <v>380</v>
      </c>
      <c r="C10" s="15">
        <v>60</v>
      </c>
      <c r="D10" s="15">
        <v>75</v>
      </c>
      <c r="E10" s="15">
        <v>144.29824561403507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5">
      <c r="A11" s="15" t="s">
        <v>49</v>
      </c>
      <c r="B11" s="15">
        <v>370</v>
      </c>
      <c r="C11" s="15">
        <v>70</v>
      </c>
      <c r="D11" s="15">
        <v>70</v>
      </c>
      <c r="E11" s="15">
        <v>138.33976833976834</v>
      </c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A12" s="15" t="s">
        <v>50</v>
      </c>
      <c r="B12" s="15">
        <v>300</v>
      </c>
      <c r="C12" s="15">
        <v>65</v>
      </c>
      <c r="D12" s="15">
        <v>60</v>
      </c>
      <c r="E12" s="15">
        <v>142.05128205128204</v>
      </c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15" t="s">
        <v>51</v>
      </c>
      <c r="B13" s="15">
        <v>300</v>
      </c>
      <c r="C13" s="15">
        <v>60</v>
      </c>
      <c r="D13" s="15">
        <v>55</v>
      </c>
      <c r="E13" s="15">
        <v>138.33333333333334</v>
      </c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15" t="s">
        <v>37</v>
      </c>
      <c r="B16" s="15" t="s">
        <v>40</v>
      </c>
      <c r="C16" s="15" t="s">
        <v>41</v>
      </c>
      <c r="D16" s="15" t="s">
        <v>42</v>
      </c>
      <c r="E16" s="15" t="s">
        <v>43</v>
      </c>
      <c r="F16" s="15" t="s">
        <v>44</v>
      </c>
      <c r="G16" s="15" t="s">
        <v>45</v>
      </c>
      <c r="H16" s="15" t="s">
        <v>46</v>
      </c>
      <c r="I16" s="15" t="s">
        <v>47</v>
      </c>
      <c r="J16" s="15" t="s">
        <v>48</v>
      </c>
      <c r="K16" s="15" t="s">
        <v>49</v>
      </c>
      <c r="L16" s="15" t="s">
        <v>50</v>
      </c>
      <c r="M16" s="15" t="s">
        <v>51</v>
      </c>
      <c r="N16" s="15"/>
    </row>
    <row r="17" spans="1:14" x14ac:dyDescent="0.25">
      <c r="A17" s="15" t="s">
        <v>38</v>
      </c>
      <c r="B17" s="15">
        <v>945</v>
      </c>
      <c r="C17" s="15">
        <v>875</v>
      </c>
      <c r="D17" s="15">
        <v>716</v>
      </c>
      <c r="E17" s="15">
        <v>677</v>
      </c>
      <c r="F17" s="15">
        <v>570</v>
      </c>
      <c r="G17" s="15">
        <v>550</v>
      </c>
      <c r="H17" s="15">
        <v>450</v>
      </c>
      <c r="I17" s="15">
        <v>440</v>
      </c>
      <c r="J17" s="15">
        <v>380</v>
      </c>
      <c r="K17" s="15">
        <v>370</v>
      </c>
      <c r="L17" s="15">
        <v>300</v>
      </c>
      <c r="M17" s="15">
        <v>300</v>
      </c>
      <c r="N17" s="15"/>
    </row>
    <row r="18" spans="1:14" x14ac:dyDescent="0.25">
      <c r="A18" s="15" t="s">
        <v>39</v>
      </c>
      <c r="B18" s="15">
        <v>160</v>
      </c>
      <c r="C18" s="15">
        <v>140</v>
      </c>
      <c r="D18" s="15">
        <v>129</v>
      </c>
      <c r="E18" s="15">
        <v>115</v>
      </c>
      <c r="F18" s="15">
        <v>110</v>
      </c>
      <c r="G18" s="15">
        <v>120</v>
      </c>
      <c r="H18" s="15">
        <v>135</v>
      </c>
      <c r="I18" s="15">
        <v>105</v>
      </c>
      <c r="J18" s="15">
        <v>60</v>
      </c>
      <c r="K18" s="15">
        <v>70</v>
      </c>
      <c r="L18" s="15">
        <v>65</v>
      </c>
      <c r="M18" s="15">
        <v>60</v>
      </c>
      <c r="N18" s="15"/>
    </row>
    <row r="19" spans="1:14" x14ac:dyDescent="0.25">
      <c r="A19" s="15" t="s">
        <v>54</v>
      </c>
      <c r="B19" s="15">
        <v>140</v>
      </c>
      <c r="C19" s="15">
        <v>120</v>
      </c>
      <c r="D19" s="15">
        <v>99</v>
      </c>
      <c r="E19" s="15">
        <v>95</v>
      </c>
      <c r="F19" s="15">
        <v>90</v>
      </c>
      <c r="G19" s="15">
        <v>88</v>
      </c>
      <c r="H19" s="15">
        <v>85</v>
      </c>
      <c r="I19" s="15">
        <v>80</v>
      </c>
      <c r="J19" s="15">
        <v>75</v>
      </c>
      <c r="K19" s="15">
        <v>70</v>
      </c>
      <c r="L19" s="15">
        <v>60</v>
      </c>
      <c r="M19" s="15">
        <v>55</v>
      </c>
      <c r="N19" s="15"/>
    </row>
    <row r="20" spans="1:14" x14ac:dyDescent="0.25">
      <c r="A20" s="15" t="s">
        <v>55</v>
      </c>
      <c r="B20" s="15">
        <v>167.41402116402116</v>
      </c>
      <c r="C20" s="15">
        <v>150</v>
      </c>
      <c r="D20" s="15">
        <v>134.68489887835088</v>
      </c>
      <c r="E20" s="15">
        <v>133.23774966283474</v>
      </c>
      <c r="F20" s="15">
        <v>134.17862838915471</v>
      </c>
      <c r="G20" s="15">
        <v>132.69696969696969</v>
      </c>
      <c r="H20" s="15">
        <v>136.85185185185185</v>
      </c>
      <c r="I20" s="15">
        <v>134.97835497835499</v>
      </c>
      <c r="J20" s="15">
        <v>144.29824561403507</v>
      </c>
      <c r="K20" s="15">
        <v>138.33976833976834</v>
      </c>
      <c r="L20" s="15">
        <v>142.05128205128204</v>
      </c>
      <c r="M20" s="15">
        <v>138.33333333333334</v>
      </c>
      <c r="N20" s="15"/>
    </row>
    <row r="21" spans="1:14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B1" sqref="B1:B13"/>
    </sheetView>
  </sheetViews>
  <sheetFormatPr defaultRowHeight="15.75" x14ac:dyDescent="0.25"/>
  <cols>
    <col min="1" max="16384" width="9" style="15"/>
  </cols>
  <sheetData>
    <row r="1" spans="1:13" x14ac:dyDescent="0.25">
      <c r="A1" s="15" t="s">
        <v>37</v>
      </c>
      <c r="B1" s="15" t="s">
        <v>38</v>
      </c>
      <c r="C1" s="15" t="s">
        <v>39</v>
      </c>
      <c r="D1" s="15" t="s">
        <v>54</v>
      </c>
      <c r="E1" s="15" t="s">
        <v>55</v>
      </c>
      <c r="G1" s="15" t="s">
        <v>59</v>
      </c>
      <c r="J1" s="15" t="s">
        <v>64</v>
      </c>
      <c r="K1" s="15" t="s">
        <v>39</v>
      </c>
      <c r="L1" s="15" t="s">
        <v>54</v>
      </c>
      <c r="M1" s="15" t="s">
        <v>66</v>
      </c>
    </row>
    <row r="2" spans="1:13" x14ac:dyDescent="0.25">
      <c r="A2" s="15" t="s">
        <v>40</v>
      </c>
      <c r="B2" s="15">
        <v>945</v>
      </c>
      <c r="C2" s="15">
        <v>160</v>
      </c>
      <c r="D2" s="15">
        <v>140</v>
      </c>
      <c r="E2" s="15">
        <v>167.41402116402116</v>
      </c>
      <c r="G2" s="15">
        <v>342.85714285714289</v>
      </c>
      <c r="I2" s="15" t="s">
        <v>40</v>
      </c>
      <c r="J2" s="15">
        <v>1</v>
      </c>
      <c r="K2" s="15">
        <v>160</v>
      </c>
      <c r="L2" s="15">
        <v>100</v>
      </c>
      <c r="M2" s="15">
        <f>ROUND(L2+(-10*J2),0)</f>
        <v>90</v>
      </c>
    </row>
    <row r="3" spans="1:13" x14ac:dyDescent="0.25">
      <c r="A3" s="15" t="s">
        <v>41</v>
      </c>
      <c r="B3" s="15">
        <v>875</v>
      </c>
      <c r="C3" s="15">
        <v>140</v>
      </c>
      <c r="D3" s="15">
        <v>120</v>
      </c>
      <c r="E3" s="15">
        <v>150</v>
      </c>
      <c r="G3" s="15">
        <v>1714.2857142857142</v>
      </c>
      <c r="I3" s="15" t="s">
        <v>41</v>
      </c>
      <c r="J3" s="15">
        <v>0.89147286821705429</v>
      </c>
      <c r="K3" s="15">
        <v>140</v>
      </c>
      <c r="L3" s="15">
        <v>88</v>
      </c>
      <c r="M3" s="15">
        <f t="shared" ref="M3:M13" si="0">ROUND(L3+(-10*J3),0)</f>
        <v>79</v>
      </c>
    </row>
    <row r="4" spans="1:13" x14ac:dyDescent="0.25">
      <c r="A4" s="15" t="s">
        <v>42</v>
      </c>
      <c r="B4" s="15">
        <v>716</v>
      </c>
      <c r="C4" s="15">
        <v>129</v>
      </c>
      <c r="D4" s="15">
        <v>99</v>
      </c>
      <c r="E4" s="15">
        <v>134.68489887835088</v>
      </c>
      <c r="I4" s="15" t="s">
        <v>42</v>
      </c>
      <c r="J4" s="15">
        <v>0.64496124031007751</v>
      </c>
      <c r="K4" s="15">
        <v>129</v>
      </c>
      <c r="L4" s="15">
        <v>76</v>
      </c>
      <c r="M4" s="15">
        <f t="shared" si="0"/>
        <v>70</v>
      </c>
    </row>
    <row r="5" spans="1:13" x14ac:dyDescent="0.25">
      <c r="A5" s="15" t="s">
        <v>43</v>
      </c>
      <c r="B5" s="15">
        <v>677</v>
      </c>
      <c r="C5" s="15">
        <v>115</v>
      </c>
      <c r="D5" s="15">
        <v>95</v>
      </c>
      <c r="E5" s="15">
        <v>133.23774966283474</v>
      </c>
      <c r="I5" s="15" t="s">
        <v>43</v>
      </c>
      <c r="J5" s="15">
        <v>0.5844961240310077</v>
      </c>
      <c r="K5" s="15">
        <v>115</v>
      </c>
      <c r="L5" s="15">
        <v>74</v>
      </c>
      <c r="M5" s="15">
        <f t="shared" si="0"/>
        <v>68</v>
      </c>
    </row>
    <row r="6" spans="1:13" x14ac:dyDescent="0.25">
      <c r="A6" s="15" t="s">
        <v>44</v>
      </c>
      <c r="B6" s="15">
        <v>570</v>
      </c>
      <c r="C6" s="15">
        <v>110</v>
      </c>
      <c r="D6" s="15">
        <v>90</v>
      </c>
      <c r="E6" s="15">
        <v>134.17862838915471</v>
      </c>
      <c r="I6" s="15" t="s">
        <v>44</v>
      </c>
      <c r="J6" s="15">
        <v>0.41860465116279072</v>
      </c>
      <c r="K6" s="15">
        <v>110</v>
      </c>
      <c r="L6" s="15">
        <v>71</v>
      </c>
      <c r="M6" s="15">
        <f t="shared" si="0"/>
        <v>67</v>
      </c>
    </row>
    <row r="7" spans="1:13" x14ac:dyDescent="0.25">
      <c r="A7" s="15" t="s">
        <v>45</v>
      </c>
      <c r="B7" s="15">
        <v>550</v>
      </c>
      <c r="C7" s="15">
        <v>120</v>
      </c>
      <c r="D7" s="15">
        <v>88</v>
      </c>
      <c r="E7" s="15">
        <v>132.69696969696969</v>
      </c>
      <c r="I7" s="15" t="s">
        <v>45</v>
      </c>
      <c r="J7" s="15">
        <v>0.38759689922480622</v>
      </c>
      <c r="K7" s="15">
        <v>120</v>
      </c>
      <c r="L7" s="15">
        <v>69</v>
      </c>
      <c r="M7" s="15">
        <f t="shared" si="0"/>
        <v>65</v>
      </c>
    </row>
    <row r="8" spans="1:13" x14ac:dyDescent="0.25">
      <c r="A8" s="15" t="s">
        <v>46</v>
      </c>
      <c r="B8" s="15">
        <v>450</v>
      </c>
      <c r="C8" s="15">
        <v>135</v>
      </c>
      <c r="D8" s="15">
        <v>85</v>
      </c>
      <c r="E8" s="15">
        <v>136.85185185185185</v>
      </c>
      <c r="I8" s="15" t="s">
        <v>46</v>
      </c>
      <c r="J8" s="15">
        <v>0.23255813953488372</v>
      </c>
      <c r="K8" s="15">
        <v>135</v>
      </c>
      <c r="L8" s="15">
        <v>68</v>
      </c>
      <c r="M8" s="15">
        <f t="shared" si="0"/>
        <v>66</v>
      </c>
    </row>
    <row r="9" spans="1:13" x14ac:dyDescent="0.25">
      <c r="A9" s="15" t="s">
        <v>47</v>
      </c>
      <c r="B9" s="15">
        <v>440</v>
      </c>
      <c r="C9" s="15">
        <v>105</v>
      </c>
      <c r="D9" s="15">
        <v>80</v>
      </c>
      <c r="E9" s="15">
        <v>134.97835497835499</v>
      </c>
      <c r="I9" s="15" t="s">
        <v>47</v>
      </c>
      <c r="J9" s="15">
        <v>0.21705426356589147</v>
      </c>
      <c r="K9" s="15">
        <v>105</v>
      </c>
      <c r="L9" s="15">
        <v>65</v>
      </c>
      <c r="M9" s="15">
        <f t="shared" si="0"/>
        <v>63</v>
      </c>
    </row>
    <row r="10" spans="1:13" x14ac:dyDescent="0.25">
      <c r="A10" s="15" t="s">
        <v>48</v>
      </c>
      <c r="B10" s="15">
        <v>380</v>
      </c>
      <c r="C10" s="15">
        <v>60</v>
      </c>
      <c r="D10" s="15">
        <v>75</v>
      </c>
      <c r="E10" s="15">
        <v>144.29824561403507</v>
      </c>
      <c r="I10" s="15" t="s">
        <v>48</v>
      </c>
      <c r="J10" s="15">
        <v>0.12403100775193798</v>
      </c>
      <c r="K10" s="15">
        <v>60</v>
      </c>
      <c r="L10" s="15">
        <v>62</v>
      </c>
      <c r="M10" s="15">
        <f t="shared" si="0"/>
        <v>61</v>
      </c>
    </row>
    <row r="11" spans="1:13" x14ac:dyDescent="0.25">
      <c r="A11" s="15" t="s">
        <v>49</v>
      </c>
      <c r="B11" s="15">
        <v>370</v>
      </c>
      <c r="C11" s="15">
        <v>70</v>
      </c>
      <c r="D11" s="15">
        <v>70</v>
      </c>
      <c r="E11" s="15">
        <v>138.33976833976834</v>
      </c>
      <c r="I11" s="15" t="s">
        <v>49</v>
      </c>
      <c r="J11" s="15">
        <v>0.10852713178294573</v>
      </c>
      <c r="K11" s="15">
        <v>70</v>
      </c>
      <c r="L11" s="15">
        <v>59</v>
      </c>
      <c r="M11" s="15">
        <f t="shared" si="0"/>
        <v>58</v>
      </c>
    </row>
    <row r="12" spans="1:13" x14ac:dyDescent="0.25">
      <c r="A12" s="15" t="s">
        <v>50</v>
      </c>
      <c r="B12" s="15">
        <v>300</v>
      </c>
      <c r="C12" s="15">
        <v>65</v>
      </c>
      <c r="D12" s="15">
        <v>60</v>
      </c>
      <c r="E12" s="15">
        <v>142.05128205128204</v>
      </c>
      <c r="I12" s="15" t="s">
        <v>50</v>
      </c>
      <c r="J12" s="15">
        <v>0</v>
      </c>
      <c r="K12" s="15">
        <v>65</v>
      </c>
      <c r="L12" s="15">
        <v>53</v>
      </c>
      <c r="M12" s="15">
        <f t="shared" si="0"/>
        <v>53</v>
      </c>
    </row>
    <row r="13" spans="1:13" x14ac:dyDescent="0.25">
      <c r="A13" s="15" t="s">
        <v>51</v>
      </c>
      <c r="B13" s="15">
        <v>300</v>
      </c>
      <c r="C13" s="15">
        <v>60</v>
      </c>
      <c r="D13" s="15">
        <v>55</v>
      </c>
      <c r="E13" s="15">
        <v>138.33333333333334</v>
      </c>
      <c r="I13" s="15" t="s">
        <v>51</v>
      </c>
      <c r="J13" s="15">
        <v>0</v>
      </c>
      <c r="K13" s="15">
        <v>60</v>
      </c>
      <c r="L13" s="15">
        <v>50</v>
      </c>
      <c r="M13" s="15">
        <f t="shared" si="0"/>
        <v>50</v>
      </c>
    </row>
    <row r="15" spans="1:13" x14ac:dyDescent="0.25">
      <c r="A15" s="15" t="s">
        <v>62</v>
      </c>
    </row>
    <row r="16" spans="1:13" x14ac:dyDescent="0.25">
      <c r="A16" s="15" t="s">
        <v>60</v>
      </c>
      <c r="B16" s="15">
        <f>MIN(B2:B13)</f>
        <v>300</v>
      </c>
      <c r="C16" s="15">
        <f t="shared" ref="C16:E16" si="1">MIN(C2:C13)</f>
        <v>60</v>
      </c>
      <c r="D16" s="15">
        <f t="shared" si="1"/>
        <v>55</v>
      </c>
      <c r="E16" s="15">
        <f t="shared" si="1"/>
        <v>132.69696969696969</v>
      </c>
    </row>
    <row r="17" spans="1:8" x14ac:dyDescent="0.25">
      <c r="A17" s="15" t="s">
        <v>61</v>
      </c>
      <c r="B17" s="15">
        <f>MAX(B2:B13)</f>
        <v>945</v>
      </c>
      <c r="C17" s="15">
        <f t="shared" ref="C17:E17" si="2">MAX(C2:C13)</f>
        <v>160</v>
      </c>
      <c r="D17" s="15">
        <f t="shared" si="2"/>
        <v>140</v>
      </c>
      <c r="E17" s="15">
        <f t="shared" si="2"/>
        <v>167.41402116402116</v>
      </c>
    </row>
    <row r="20" spans="1:8" x14ac:dyDescent="0.25">
      <c r="A20" s="15" t="s">
        <v>40</v>
      </c>
      <c r="B20" s="15">
        <f t="shared" ref="B20:B31" si="3">(B2-B$16)/(B$17-B$16)</f>
        <v>1</v>
      </c>
      <c r="C20" s="15">
        <f t="shared" ref="C20:E20" si="4">(C2-C$16)/(C$17-C$16)</f>
        <v>1</v>
      </c>
      <c r="D20" s="15">
        <f t="shared" si="4"/>
        <v>1</v>
      </c>
      <c r="E20" s="15">
        <f t="shared" si="4"/>
        <v>1</v>
      </c>
      <c r="G20" s="15">
        <f t="shared" ref="G20:G30" si="5">-B20/3+(-C20/3)+(D20*3)+E20*2</f>
        <v>4.3333333333333339</v>
      </c>
      <c r="H20" s="15">
        <f>50+ROUND(D20*50,0)</f>
        <v>100</v>
      </c>
    </row>
    <row r="21" spans="1:8" x14ac:dyDescent="0.25">
      <c r="A21" s="15" t="s">
        <v>41</v>
      </c>
      <c r="B21" s="15">
        <f t="shared" si="3"/>
        <v>0.89147286821705429</v>
      </c>
      <c r="C21" s="15">
        <f t="shared" ref="C21:E31" si="6">(C3-C$16)/(C$17-C$16)</f>
        <v>0.8</v>
      </c>
      <c r="D21" s="15">
        <f t="shared" si="6"/>
        <v>0.76470588235294112</v>
      </c>
      <c r="E21" s="15">
        <f t="shared" si="6"/>
        <v>0.49840149355575042</v>
      </c>
      <c r="G21" s="15">
        <f t="shared" si="5"/>
        <v>2.7270963447646395</v>
      </c>
      <c r="H21" s="15">
        <f t="shared" ref="H21:H31" si="7">50+ROUND(D21*50,0)</f>
        <v>88</v>
      </c>
    </row>
    <row r="22" spans="1:8" x14ac:dyDescent="0.25">
      <c r="A22" s="15" t="s">
        <v>42</v>
      </c>
      <c r="B22" s="15">
        <f t="shared" si="3"/>
        <v>0.64496124031007751</v>
      </c>
      <c r="C22" s="15">
        <f t="shared" si="6"/>
        <v>0.69</v>
      </c>
      <c r="D22" s="15">
        <f t="shared" si="6"/>
        <v>0.51764705882352946</v>
      </c>
      <c r="E22" s="15">
        <f t="shared" si="6"/>
        <v>5.7260887586258642E-2</v>
      </c>
      <c r="G22" s="15">
        <f t="shared" si="5"/>
        <v>1.2224758715397466</v>
      </c>
      <c r="H22" s="15">
        <f t="shared" si="7"/>
        <v>76</v>
      </c>
    </row>
    <row r="23" spans="1:8" x14ac:dyDescent="0.25">
      <c r="A23" s="15" t="s">
        <v>43</v>
      </c>
      <c r="B23" s="15">
        <f t="shared" si="3"/>
        <v>0.5844961240310077</v>
      </c>
      <c r="C23" s="15">
        <f t="shared" si="6"/>
        <v>0.55000000000000004</v>
      </c>
      <c r="D23" s="15">
        <f t="shared" si="6"/>
        <v>0.47058823529411764</v>
      </c>
      <c r="E23" s="15">
        <f t="shared" si="6"/>
        <v>1.5576782676325149E-2</v>
      </c>
      <c r="G23" s="15">
        <f t="shared" si="5"/>
        <v>1.0647528965580004</v>
      </c>
      <c r="H23" s="15">
        <f t="shared" si="7"/>
        <v>74</v>
      </c>
    </row>
    <row r="24" spans="1:8" x14ac:dyDescent="0.25">
      <c r="A24" s="15" t="s">
        <v>44</v>
      </c>
      <c r="B24" s="15">
        <f t="shared" si="3"/>
        <v>0.41860465116279072</v>
      </c>
      <c r="C24" s="15">
        <f t="shared" si="6"/>
        <v>0.5</v>
      </c>
      <c r="D24" s="15">
        <f t="shared" si="6"/>
        <v>0.41176470588235292</v>
      </c>
      <c r="E24" s="15">
        <f t="shared" si="6"/>
        <v>4.267812586536051E-2</v>
      </c>
      <c r="G24" s="15">
        <f t="shared" si="5"/>
        <v>1.014448818990183</v>
      </c>
      <c r="H24" s="15">
        <f t="shared" si="7"/>
        <v>71</v>
      </c>
    </row>
    <row r="25" spans="1:8" x14ac:dyDescent="0.25">
      <c r="A25" s="15" t="s">
        <v>45</v>
      </c>
      <c r="B25" s="15">
        <f t="shared" si="3"/>
        <v>0.38759689922480622</v>
      </c>
      <c r="C25" s="15">
        <f t="shared" si="6"/>
        <v>0.6</v>
      </c>
      <c r="D25" s="15">
        <f t="shared" si="6"/>
        <v>0.38823529411764707</v>
      </c>
      <c r="E25" s="15">
        <f t="shared" si="6"/>
        <v>0</v>
      </c>
      <c r="G25" s="15">
        <f t="shared" si="5"/>
        <v>0.83550691594467252</v>
      </c>
      <c r="H25" s="15">
        <f t="shared" si="7"/>
        <v>69</v>
      </c>
    </row>
    <row r="26" spans="1:8" x14ac:dyDescent="0.25">
      <c r="A26" s="15" t="s">
        <v>46</v>
      </c>
      <c r="B26" s="15">
        <f t="shared" si="3"/>
        <v>0.23255813953488372</v>
      </c>
      <c r="C26" s="15">
        <f t="shared" si="6"/>
        <v>0.75</v>
      </c>
      <c r="D26" s="15">
        <f t="shared" si="6"/>
        <v>0.35294117647058826</v>
      </c>
      <c r="E26" s="15">
        <f t="shared" si="6"/>
        <v>0.11967842830274301</v>
      </c>
      <c r="G26" s="15">
        <f t="shared" si="5"/>
        <v>0.97066100617228945</v>
      </c>
      <c r="H26" s="15">
        <f t="shared" si="7"/>
        <v>68</v>
      </c>
    </row>
    <row r="27" spans="1:8" x14ac:dyDescent="0.25">
      <c r="A27" s="15" t="s">
        <v>47</v>
      </c>
      <c r="B27" s="15">
        <f t="shared" si="3"/>
        <v>0.21705426356589147</v>
      </c>
      <c r="C27" s="15">
        <f t="shared" si="6"/>
        <v>0.45</v>
      </c>
      <c r="D27" s="15">
        <f t="shared" si="6"/>
        <v>0.29411764705882354</v>
      </c>
      <c r="E27" s="15">
        <f t="shared" si="6"/>
        <v>6.5713682037498666E-2</v>
      </c>
      <c r="G27" s="15">
        <f t="shared" si="5"/>
        <v>0.7914288840628374</v>
      </c>
      <c r="H27" s="15">
        <f t="shared" si="7"/>
        <v>65</v>
      </c>
    </row>
    <row r="28" spans="1:8" x14ac:dyDescent="0.25">
      <c r="A28" s="15" t="s">
        <v>48</v>
      </c>
      <c r="B28" s="15">
        <f t="shared" si="3"/>
        <v>0.12403100775193798</v>
      </c>
      <c r="C28" s="15">
        <f t="shared" si="6"/>
        <v>0</v>
      </c>
      <c r="D28" s="15">
        <f t="shared" si="6"/>
        <v>0.23529411764705882</v>
      </c>
      <c r="E28" s="15">
        <f t="shared" si="6"/>
        <v>0.33416650973587642</v>
      </c>
      <c r="G28" s="15">
        <f t="shared" si="5"/>
        <v>1.3328717031622832</v>
      </c>
      <c r="H28" s="15">
        <f t="shared" si="7"/>
        <v>62</v>
      </c>
    </row>
    <row r="29" spans="1:8" x14ac:dyDescent="0.25">
      <c r="A29" s="15" t="s">
        <v>49</v>
      </c>
      <c r="B29" s="15">
        <f t="shared" si="3"/>
        <v>0.10852713178294573</v>
      </c>
      <c r="C29" s="15">
        <f t="shared" si="6"/>
        <v>0.1</v>
      </c>
      <c r="D29" s="15">
        <f t="shared" si="6"/>
        <v>0.17647058823529413</v>
      </c>
      <c r="E29" s="15">
        <f t="shared" si="6"/>
        <v>0.16253680552779662</v>
      </c>
      <c r="G29" s="15">
        <f t="shared" si="5"/>
        <v>0.78497633183382698</v>
      </c>
      <c r="H29" s="15">
        <f t="shared" si="7"/>
        <v>59</v>
      </c>
    </row>
    <row r="30" spans="1:8" x14ac:dyDescent="0.25">
      <c r="A30" s="15" t="s">
        <v>50</v>
      </c>
      <c r="B30" s="15">
        <f t="shared" si="3"/>
        <v>0</v>
      </c>
      <c r="C30" s="15">
        <f t="shared" si="6"/>
        <v>0.05</v>
      </c>
      <c r="D30" s="15">
        <f t="shared" si="6"/>
        <v>5.8823529411764705E-2</v>
      </c>
      <c r="E30" s="15">
        <f t="shared" si="6"/>
        <v>0.2694443208459148</v>
      </c>
      <c r="G30" s="15">
        <f t="shared" si="5"/>
        <v>0.69869256326045703</v>
      </c>
      <c r="H30" s="15">
        <f t="shared" si="7"/>
        <v>53</v>
      </c>
    </row>
    <row r="31" spans="1:8" x14ac:dyDescent="0.25">
      <c r="A31" s="15" t="s">
        <v>51</v>
      </c>
      <c r="B31" s="15">
        <f t="shared" si="3"/>
        <v>0</v>
      </c>
      <c r="C31" s="15">
        <f t="shared" si="6"/>
        <v>0</v>
      </c>
      <c r="D31" s="15">
        <f t="shared" si="6"/>
        <v>0</v>
      </c>
      <c r="E31" s="15">
        <f t="shared" si="6"/>
        <v>0.16235144973970198</v>
      </c>
      <c r="G31" s="15">
        <f>-B31/3+(-C31/3)+(D31*3)+E31*2</f>
        <v>0.32470289947940395</v>
      </c>
      <c r="H31" s="15">
        <f t="shared" si="7"/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56"/>
  <sheetViews>
    <sheetView zoomScale="90" zoomScaleNormal="90" workbookViewId="0">
      <selection activeCell="D2" sqref="D2:D7"/>
    </sheetView>
  </sheetViews>
  <sheetFormatPr defaultRowHeight="15.75" x14ac:dyDescent="0.25"/>
  <cols>
    <col min="1" max="1" width="9" style="15"/>
    <col min="2" max="2" width="11" style="15" customWidth="1"/>
    <col min="3" max="3" width="9" style="15"/>
    <col min="4" max="4" width="19.125" style="15" customWidth="1"/>
    <col min="5" max="5" width="10" style="15" bestFit="1" customWidth="1"/>
    <col min="6" max="6" width="9" style="15"/>
    <col min="7" max="7" width="9.125" style="15" customWidth="1"/>
    <col min="8" max="8" width="10.875" style="15" customWidth="1"/>
    <col min="9" max="9" width="12.625" style="15" customWidth="1"/>
    <col min="10" max="16" width="9" style="15" customWidth="1"/>
    <col min="17" max="17" width="9" style="15"/>
    <col min="18" max="18" width="9" style="15" customWidth="1"/>
    <col min="19" max="19" width="9" style="15"/>
    <col min="20" max="20" width="9" style="15" customWidth="1"/>
    <col min="21" max="16384" width="9" style="15"/>
  </cols>
  <sheetData>
    <row r="1" spans="2:10" x14ac:dyDescent="0.25">
      <c r="B1" s="15">
        <v>3</v>
      </c>
      <c r="C1" s="15" t="s">
        <v>68</v>
      </c>
      <c r="E1" s="15" t="s">
        <v>63</v>
      </c>
      <c r="F1" s="15" t="s">
        <v>39</v>
      </c>
      <c r="G1" s="15" t="s">
        <v>54</v>
      </c>
      <c r="H1" s="15" t="s">
        <v>85</v>
      </c>
    </row>
    <row r="2" spans="2:10" x14ac:dyDescent="0.25">
      <c r="B2" s="15">
        <v>342.85714285714289</v>
      </c>
      <c r="C2" s="15" t="s">
        <v>80</v>
      </c>
      <c r="D2" s="15" t="s">
        <v>40</v>
      </c>
      <c r="E2" s="15">
        <v>1</v>
      </c>
      <c r="F2" s="15">
        <v>160</v>
      </c>
      <c r="G2" s="15">
        <v>140</v>
      </c>
      <c r="H2" s="15">
        <v>130</v>
      </c>
      <c r="J2" s="15" t="s">
        <v>83</v>
      </c>
    </row>
    <row r="3" spans="2:10" x14ac:dyDescent="0.25">
      <c r="D3" s="15" t="s">
        <v>41</v>
      </c>
      <c r="E3" s="15">
        <v>0.89147286821705429</v>
      </c>
      <c r="F3" s="15">
        <v>140</v>
      </c>
      <c r="G3" s="15">
        <v>120</v>
      </c>
      <c r="H3" s="15">
        <v>111.08527131782945</v>
      </c>
      <c r="J3" s="15" t="s">
        <v>86</v>
      </c>
    </row>
    <row r="4" spans="2:10" x14ac:dyDescent="0.25">
      <c r="D4" s="15" t="s">
        <v>42</v>
      </c>
      <c r="E4" s="15">
        <v>0.64496124031007751</v>
      </c>
      <c r="F4" s="15">
        <v>129</v>
      </c>
      <c r="G4" s="15">
        <v>99</v>
      </c>
      <c r="H4" s="15">
        <v>92.550387596899228</v>
      </c>
      <c r="J4" s="15" t="s">
        <v>88</v>
      </c>
    </row>
    <row r="5" spans="2:10" x14ac:dyDescent="0.25">
      <c r="D5" s="15" t="s">
        <v>43</v>
      </c>
      <c r="E5" s="15">
        <v>0.5844961240310077</v>
      </c>
      <c r="F5" s="15">
        <v>115</v>
      </c>
      <c r="G5" s="15">
        <v>95</v>
      </c>
      <c r="H5" s="15">
        <v>89.155038759689916</v>
      </c>
      <c r="J5" s="15" t="s">
        <v>89</v>
      </c>
    </row>
    <row r="6" spans="2:10" x14ac:dyDescent="0.25">
      <c r="D6" s="15" t="s">
        <v>49</v>
      </c>
      <c r="F6" s="15">
        <v>70</v>
      </c>
      <c r="H6" s="15">
        <v>68.914728682170548</v>
      </c>
      <c r="J6" s="15" t="s">
        <v>79</v>
      </c>
    </row>
    <row r="7" spans="2:10" x14ac:dyDescent="0.25">
      <c r="D7" s="15" t="s">
        <v>50</v>
      </c>
      <c r="F7" s="15">
        <v>65</v>
      </c>
      <c r="H7" s="15">
        <v>60</v>
      </c>
      <c r="J7" s="15" t="s">
        <v>91</v>
      </c>
    </row>
    <row r="12" spans="2:10" x14ac:dyDescent="0.25">
      <c r="B12" s="15" t="s">
        <v>92</v>
      </c>
      <c r="C12" s="15">
        <v>3</v>
      </c>
    </row>
    <row r="13" spans="2:10" x14ac:dyDescent="0.25">
      <c r="B13" s="15" t="s">
        <v>79</v>
      </c>
      <c r="C13" s="15">
        <f>65*($B$1 -C12)</f>
        <v>0</v>
      </c>
    </row>
    <row r="15" spans="2:10" x14ac:dyDescent="0.25">
      <c r="D15" s="15" t="s">
        <v>84</v>
      </c>
    </row>
    <row r="16" spans="2:10" x14ac:dyDescent="0.25">
      <c r="D16" s="15" t="s">
        <v>65</v>
      </c>
      <c r="E16" s="15" t="s">
        <v>67</v>
      </c>
    </row>
    <row r="17" spans="2:18" x14ac:dyDescent="0.25">
      <c r="C17" s="15" t="s">
        <v>69</v>
      </c>
    </row>
    <row r="18" spans="2:18" x14ac:dyDescent="0.25">
      <c r="C18" s="15" t="s">
        <v>40</v>
      </c>
      <c r="D18" s="15">
        <f>H2</f>
        <v>130</v>
      </c>
      <c r="E18" s="15">
        <v>160</v>
      </c>
    </row>
    <row r="19" spans="2:18" x14ac:dyDescent="0.25">
      <c r="C19" s="15" t="s">
        <v>41</v>
      </c>
      <c r="D19" s="15">
        <f t="shared" ref="D19:D23" si="0">H3</f>
        <v>111.08527131782945</v>
      </c>
      <c r="E19" s="15">
        <v>140</v>
      </c>
    </row>
    <row r="20" spans="2:18" x14ac:dyDescent="0.25">
      <c r="C20" s="15" t="s">
        <v>42</v>
      </c>
      <c r="D20" s="15">
        <f t="shared" si="0"/>
        <v>92.550387596899228</v>
      </c>
      <c r="E20" s="15">
        <v>129</v>
      </c>
    </row>
    <row r="21" spans="2:18" x14ac:dyDescent="0.25">
      <c r="C21" s="15" t="s">
        <v>43</v>
      </c>
      <c r="D21" s="15">
        <f t="shared" si="0"/>
        <v>89.155038759689916</v>
      </c>
      <c r="E21" s="15">
        <v>115</v>
      </c>
    </row>
    <row r="22" spans="2:18" x14ac:dyDescent="0.25">
      <c r="C22" s="15" t="s">
        <v>49</v>
      </c>
      <c r="D22" s="15">
        <f t="shared" si="0"/>
        <v>68.914728682170548</v>
      </c>
      <c r="E22" s="15">
        <v>70</v>
      </c>
    </row>
    <row r="23" spans="2:18" x14ac:dyDescent="0.25">
      <c r="C23" s="15" t="s">
        <v>50</v>
      </c>
      <c r="D23" s="15">
        <f t="shared" si="0"/>
        <v>60</v>
      </c>
      <c r="E23" s="15">
        <v>65</v>
      </c>
    </row>
    <row r="26" spans="2:18" x14ac:dyDescent="0.25">
      <c r="B26" s="15" t="s">
        <v>92</v>
      </c>
      <c r="C26" s="15">
        <v>2</v>
      </c>
    </row>
    <row r="27" spans="2:18" x14ac:dyDescent="0.25">
      <c r="B27" s="15" t="s">
        <v>90</v>
      </c>
      <c r="C27" s="15">
        <f>65*($B$1 -C26)</f>
        <v>65</v>
      </c>
      <c r="D27" s="15" t="s">
        <v>71</v>
      </c>
      <c r="E27" s="15">
        <f>B2-C27</f>
        <v>277.85714285714289</v>
      </c>
    </row>
    <row r="28" spans="2:18" x14ac:dyDescent="0.25">
      <c r="D28" s="15" t="s">
        <v>74</v>
      </c>
      <c r="Q28" s="15" t="s">
        <v>75</v>
      </c>
    </row>
    <row r="29" spans="2:18" x14ac:dyDescent="0.25">
      <c r="D29" s="15" t="s">
        <v>65</v>
      </c>
      <c r="E29" s="15" t="s">
        <v>67</v>
      </c>
      <c r="F29" s="15" t="s">
        <v>65</v>
      </c>
      <c r="H29" s="15" t="s">
        <v>65</v>
      </c>
      <c r="J29" s="15" t="s">
        <v>65</v>
      </c>
      <c r="L29" s="15" t="s">
        <v>65</v>
      </c>
      <c r="N29" s="15" t="s">
        <v>65</v>
      </c>
    </row>
    <row r="30" spans="2:18" x14ac:dyDescent="0.25">
      <c r="D30" s="15" t="s">
        <v>40</v>
      </c>
      <c r="E30" s="15" t="s">
        <v>40</v>
      </c>
      <c r="F30" s="15" t="s">
        <v>41</v>
      </c>
      <c r="G30" s="15" t="s">
        <v>41</v>
      </c>
      <c r="H30" s="15" t="s">
        <v>42</v>
      </c>
      <c r="I30" s="15" t="s">
        <v>42</v>
      </c>
      <c r="J30" s="15" t="s">
        <v>43</v>
      </c>
      <c r="K30" s="15" t="s">
        <v>43</v>
      </c>
      <c r="L30" s="15" t="s">
        <v>49</v>
      </c>
      <c r="M30" s="15" t="s">
        <v>49</v>
      </c>
      <c r="N30" s="15" t="s">
        <v>50</v>
      </c>
      <c r="O30" s="15" t="s">
        <v>50</v>
      </c>
    </row>
    <row r="31" spans="2:18" x14ac:dyDescent="0.25">
      <c r="B31" s="15" t="s">
        <v>18</v>
      </c>
      <c r="C31" s="15" t="s">
        <v>70</v>
      </c>
      <c r="Q31" s="15" t="s">
        <v>65</v>
      </c>
      <c r="R31" s="15" t="s">
        <v>67</v>
      </c>
    </row>
    <row r="32" spans="2:18" x14ac:dyDescent="0.25">
      <c r="B32" s="15">
        <f t="shared" ref="B32:B37" si="1">$B$2-E18</f>
        <v>182.85714285714289</v>
      </c>
      <c r="C32" s="15" t="s">
        <v>40</v>
      </c>
      <c r="D32" s="15" t="s">
        <v>73</v>
      </c>
      <c r="E32" s="15" t="s">
        <v>72</v>
      </c>
      <c r="F32" s="15" t="s">
        <v>73</v>
      </c>
      <c r="G32" s="15">
        <f>E18+$F$3</f>
        <v>300</v>
      </c>
      <c r="H32" s="15" t="s">
        <v>73</v>
      </c>
      <c r="I32" s="15">
        <f>E18+$F$4</f>
        <v>289</v>
      </c>
      <c r="J32" s="15" t="s">
        <v>76</v>
      </c>
      <c r="K32" s="15">
        <f>E18+$F$5</f>
        <v>275</v>
      </c>
      <c r="L32" s="15" t="s">
        <v>73</v>
      </c>
      <c r="M32" s="15">
        <f>E18+$F$6</f>
        <v>230</v>
      </c>
      <c r="N32" s="15" t="s">
        <v>77</v>
      </c>
      <c r="O32" s="15">
        <f>E18+$F$7</f>
        <v>225</v>
      </c>
      <c r="Q32" s="15">
        <f>MAX(D32,F32,H32,J32,L32,N32)</f>
        <v>0</v>
      </c>
      <c r="R32" s="15" t="s">
        <v>78</v>
      </c>
    </row>
    <row r="33" spans="2:22" x14ac:dyDescent="0.25">
      <c r="B33" s="15">
        <f t="shared" si="1"/>
        <v>202.85714285714289</v>
      </c>
      <c r="C33" s="15" t="s">
        <v>41</v>
      </c>
      <c r="D33" s="15" t="s">
        <v>73</v>
      </c>
      <c r="E33" s="15">
        <f>E19+$F$2</f>
        <v>300</v>
      </c>
      <c r="F33" s="15" t="s">
        <v>73</v>
      </c>
      <c r="G33" s="15" t="s">
        <v>76</v>
      </c>
      <c r="H33" s="15">
        <f>$H$4+$D19</f>
        <v>203.63565891472868</v>
      </c>
      <c r="I33" s="15">
        <f>E19+$F$4</f>
        <v>269</v>
      </c>
      <c r="J33" s="15" t="s">
        <v>76</v>
      </c>
      <c r="K33" s="15">
        <f>E19+$F$5</f>
        <v>255</v>
      </c>
      <c r="L33" s="15">
        <f>$H$6+$D19</f>
        <v>180</v>
      </c>
      <c r="M33" s="15">
        <f>E19+$F$6</f>
        <v>210</v>
      </c>
      <c r="N33" s="15">
        <f>$H$7+$D19</f>
        <v>171.08527131782944</v>
      </c>
      <c r="O33" s="15">
        <f>E19+$F$7</f>
        <v>205</v>
      </c>
      <c r="Q33" s="15">
        <f t="shared" ref="Q33:Q37" si="2">MAX(D33,F33,H33,J33,L33,N33)</f>
        <v>203.63565891472868</v>
      </c>
      <c r="R33" s="15">
        <v>210</v>
      </c>
      <c r="S33" s="15" t="s">
        <v>41</v>
      </c>
      <c r="T33" s="15" t="s">
        <v>49</v>
      </c>
    </row>
    <row r="34" spans="2:22" x14ac:dyDescent="0.25">
      <c r="B34" s="15">
        <f t="shared" si="1"/>
        <v>213.85714285714289</v>
      </c>
      <c r="C34" s="15" t="s">
        <v>42</v>
      </c>
      <c r="D34" s="15" t="s">
        <v>73</v>
      </c>
      <c r="E34" s="15">
        <f>E20+$F$2</f>
        <v>289</v>
      </c>
      <c r="F34" s="15">
        <f>$H$3+D20</f>
        <v>203.63565891472868</v>
      </c>
      <c r="G34" s="15">
        <f>E20+$F$3</f>
        <v>269</v>
      </c>
      <c r="H34" s="15" t="s">
        <v>76</v>
      </c>
      <c r="I34" s="15" t="s">
        <v>76</v>
      </c>
      <c r="J34" s="15" t="s">
        <v>76</v>
      </c>
      <c r="K34" s="15">
        <f>E20+$F$5</f>
        <v>244</v>
      </c>
      <c r="L34" s="15">
        <f>$H$6+$D20</f>
        <v>161.46511627906978</v>
      </c>
      <c r="M34" s="15">
        <f>E20+$F$6</f>
        <v>199</v>
      </c>
      <c r="N34" s="15">
        <f>$H$7+$D20</f>
        <v>152.55038759689921</v>
      </c>
      <c r="O34" s="15">
        <f>E20+$F$7</f>
        <v>194</v>
      </c>
      <c r="Q34" s="15">
        <f t="shared" si="2"/>
        <v>203.63565891472868</v>
      </c>
      <c r="R34" s="15">
        <v>199</v>
      </c>
      <c r="S34" s="15" t="s">
        <v>42</v>
      </c>
      <c r="T34" s="15" t="s">
        <v>49</v>
      </c>
    </row>
    <row r="35" spans="2:22" x14ac:dyDescent="0.25">
      <c r="B35" s="15">
        <f t="shared" si="1"/>
        <v>227.85714285714289</v>
      </c>
      <c r="C35" s="15" t="s">
        <v>43</v>
      </c>
      <c r="D35" s="15">
        <f>$H$2+$D21</f>
        <v>219.15503875968992</v>
      </c>
      <c r="E35" s="15">
        <f>E21+$F$2</f>
        <v>275</v>
      </c>
      <c r="F35" s="15">
        <f>$H$3+D21</f>
        <v>200.24031007751938</v>
      </c>
      <c r="G35" s="15">
        <f>E21+$F$3</f>
        <v>255</v>
      </c>
      <c r="H35" s="15">
        <f>$H$4+$D21</f>
        <v>181.70542635658916</v>
      </c>
      <c r="I35" s="15">
        <f>E21+$F$4</f>
        <v>244</v>
      </c>
      <c r="J35" s="15" t="s">
        <v>76</v>
      </c>
      <c r="K35" s="15" t="s">
        <v>76</v>
      </c>
      <c r="L35" s="15">
        <f>$H$6+$D21</f>
        <v>158.06976744186045</v>
      </c>
      <c r="M35" s="15">
        <f>E21+$F$6</f>
        <v>185</v>
      </c>
      <c r="N35" s="15">
        <f>$H$7+$D21</f>
        <v>149.15503875968992</v>
      </c>
      <c r="O35" s="15">
        <f>E21+$F$7</f>
        <v>180</v>
      </c>
      <c r="Q35" s="15">
        <f t="shared" si="2"/>
        <v>219.15503875968992</v>
      </c>
      <c r="R35" s="15">
        <v>275</v>
      </c>
      <c r="S35" s="15" t="s">
        <v>43</v>
      </c>
      <c r="T35" s="15" t="s">
        <v>40</v>
      </c>
    </row>
    <row r="36" spans="2:22" x14ac:dyDescent="0.25">
      <c r="B36" s="15">
        <f t="shared" si="1"/>
        <v>272.85714285714289</v>
      </c>
      <c r="C36" s="15" t="s">
        <v>49</v>
      </c>
      <c r="D36" s="15">
        <f t="shared" ref="D36:D37" si="3">$H$2+$D22</f>
        <v>198.91472868217056</v>
      </c>
      <c r="E36" s="15">
        <f>E22+$F$2</f>
        <v>230</v>
      </c>
      <c r="F36" s="15">
        <f>$H$3+D22</f>
        <v>180</v>
      </c>
      <c r="G36" s="15">
        <f>E22+$F$3</f>
        <v>210</v>
      </c>
      <c r="H36" s="15">
        <f>$H$4+$D22</f>
        <v>161.46511627906978</v>
      </c>
      <c r="I36" s="15">
        <f>E22+$F$4</f>
        <v>199</v>
      </c>
      <c r="J36" s="15">
        <f>$H$5+$D22</f>
        <v>158.06976744186045</v>
      </c>
      <c r="K36" s="15">
        <f>E22+$F$5</f>
        <v>185</v>
      </c>
      <c r="L36" s="15" t="s">
        <v>73</v>
      </c>
      <c r="M36" s="15" t="s">
        <v>76</v>
      </c>
      <c r="N36" s="15">
        <f>$H$7+$D22</f>
        <v>128.91472868217056</v>
      </c>
      <c r="O36" s="15">
        <f>E22+$F$7</f>
        <v>135</v>
      </c>
      <c r="Q36" s="15">
        <f t="shared" si="2"/>
        <v>198.91472868217056</v>
      </c>
      <c r="R36" s="15">
        <v>230</v>
      </c>
      <c r="S36" s="15" t="s">
        <v>49</v>
      </c>
      <c r="T36" s="15" t="s">
        <v>40</v>
      </c>
    </row>
    <row r="37" spans="2:22" x14ac:dyDescent="0.25">
      <c r="B37" s="15">
        <f t="shared" si="1"/>
        <v>277.85714285714289</v>
      </c>
      <c r="C37" s="15" t="s">
        <v>50</v>
      </c>
      <c r="D37" s="15">
        <f t="shared" si="3"/>
        <v>190</v>
      </c>
      <c r="E37" s="15">
        <f>E23+$F$2</f>
        <v>225</v>
      </c>
      <c r="F37" s="15">
        <f>$H$3+D23</f>
        <v>171.08527131782944</v>
      </c>
      <c r="G37" s="15">
        <f>E23+$F$3</f>
        <v>205</v>
      </c>
      <c r="H37" s="15">
        <f>$H$4+$D23</f>
        <v>152.55038759689921</v>
      </c>
      <c r="I37" s="15">
        <f>E23+$F$4</f>
        <v>194</v>
      </c>
      <c r="J37" s="15">
        <f>$H$5+$D23</f>
        <v>149.15503875968992</v>
      </c>
      <c r="K37" s="15">
        <f>E23+$F$5</f>
        <v>180</v>
      </c>
      <c r="L37" s="15">
        <f>$H$6+$D23</f>
        <v>128.91472868217056</v>
      </c>
      <c r="M37" s="15">
        <f>E23+$F$6</f>
        <v>135</v>
      </c>
      <c r="N37" s="15" t="s">
        <v>72</v>
      </c>
      <c r="O37" s="15" t="s">
        <v>72</v>
      </c>
      <c r="Q37" s="15">
        <f t="shared" si="2"/>
        <v>190</v>
      </c>
      <c r="R37" s="15">
        <v>225</v>
      </c>
      <c r="S37" s="15" t="s">
        <v>41</v>
      </c>
      <c r="T37" s="15" t="s">
        <v>40</v>
      </c>
    </row>
    <row r="40" spans="2:22" x14ac:dyDescent="0.25">
      <c r="B40" s="15" t="s">
        <v>92</v>
      </c>
      <c r="C40" s="15">
        <v>1</v>
      </c>
    </row>
    <row r="41" spans="2:22" x14ac:dyDescent="0.25">
      <c r="B41" s="15" t="s">
        <v>79</v>
      </c>
      <c r="C41" s="15">
        <f>C27*($B$1 -C40)</f>
        <v>130</v>
      </c>
      <c r="D41" s="15" t="s">
        <v>71</v>
      </c>
      <c r="E41" s="15">
        <f>B2-C41</f>
        <v>212.85714285714289</v>
      </c>
    </row>
    <row r="42" spans="2:22" x14ac:dyDescent="0.25">
      <c r="F42" s="15" t="s">
        <v>74</v>
      </c>
      <c r="S42" s="15" t="s">
        <v>82</v>
      </c>
    </row>
    <row r="43" spans="2:22" x14ac:dyDescent="0.25">
      <c r="F43" s="15" t="s">
        <v>65</v>
      </c>
      <c r="H43" s="15" t="s">
        <v>65</v>
      </c>
      <c r="J43" s="15" t="s">
        <v>65</v>
      </c>
      <c r="L43" s="15" t="s">
        <v>65</v>
      </c>
      <c r="N43" s="15" t="s">
        <v>65</v>
      </c>
      <c r="P43" s="15" t="s">
        <v>65</v>
      </c>
    </row>
    <row r="44" spans="2:22" x14ac:dyDescent="0.25">
      <c r="F44" s="15" t="s">
        <v>40</v>
      </c>
      <c r="G44" s="15" t="s">
        <v>40</v>
      </c>
      <c r="H44" s="15" t="s">
        <v>41</v>
      </c>
      <c r="I44" s="15" t="s">
        <v>41</v>
      </c>
      <c r="J44" s="15" t="s">
        <v>42</v>
      </c>
      <c r="K44" s="15" t="s">
        <v>42</v>
      </c>
      <c r="L44" s="15" t="s">
        <v>43</v>
      </c>
      <c r="M44" s="15" t="s">
        <v>43</v>
      </c>
      <c r="N44" s="15" t="s">
        <v>49</v>
      </c>
      <c r="O44" s="15" t="s">
        <v>49</v>
      </c>
      <c r="P44" s="15" t="s">
        <v>50</v>
      </c>
      <c r="Q44" s="15" t="s">
        <v>50</v>
      </c>
    </row>
    <row r="45" spans="2:22" x14ac:dyDescent="0.25">
      <c r="B45" s="15" t="s">
        <v>18</v>
      </c>
      <c r="C45" s="15" t="s">
        <v>81</v>
      </c>
      <c r="S45" s="15" t="s">
        <v>65</v>
      </c>
    </row>
    <row r="46" spans="2:22" x14ac:dyDescent="0.25">
      <c r="B46" s="15">
        <f>$B$2-R33</f>
        <v>132.85714285714289</v>
      </c>
      <c r="C46" s="15" t="s">
        <v>41</v>
      </c>
      <c r="D46" s="15" t="s">
        <v>49</v>
      </c>
      <c r="E46" s="15">
        <v>203.63565891472868</v>
      </c>
      <c r="F46" s="15" t="s">
        <v>73</v>
      </c>
      <c r="G46" s="15" t="s">
        <v>73</v>
      </c>
      <c r="H46" s="15" t="s">
        <v>73</v>
      </c>
      <c r="I46" s="15">
        <f>$R33 + $E$19</f>
        <v>350</v>
      </c>
      <c r="J46" s="15">
        <f>$D$20+E46</f>
        <v>296.18604651162792</v>
      </c>
      <c r="K46" s="15">
        <f>$R33 + $E$20</f>
        <v>339</v>
      </c>
      <c r="L46" s="15">
        <f>$D$21+$E46</f>
        <v>292.7906976744186</v>
      </c>
      <c r="M46" s="15">
        <f>$R33 + $E$21</f>
        <v>325</v>
      </c>
      <c r="N46" s="15" t="s">
        <v>76</v>
      </c>
      <c r="O46" s="15" t="s">
        <v>76</v>
      </c>
      <c r="P46" s="15">
        <f>$D$23+$E46</f>
        <v>263.63565891472865</v>
      </c>
      <c r="Q46" s="15">
        <f>$R33 + $E$23</f>
        <v>275</v>
      </c>
      <c r="S46" s="15">
        <f>MAX(F46,H46,J46,L46,N46,P46)</f>
        <v>296.18604651162792</v>
      </c>
      <c r="T46" s="15" t="s">
        <v>41</v>
      </c>
      <c r="U46" s="15" t="s">
        <v>49</v>
      </c>
      <c r="V46" s="15" t="s">
        <v>42</v>
      </c>
    </row>
    <row r="47" spans="2:22" x14ac:dyDescent="0.25">
      <c r="B47" s="15">
        <f>$B$2-R34</f>
        <v>143.85714285714289</v>
      </c>
      <c r="C47" s="15" t="s">
        <v>42</v>
      </c>
      <c r="D47" s="15" t="s">
        <v>49</v>
      </c>
      <c r="E47" s="15">
        <v>203.63565891472868</v>
      </c>
      <c r="F47" s="15" t="s">
        <v>73</v>
      </c>
      <c r="G47" s="15">
        <f>$R33 + $E$18</f>
        <v>370</v>
      </c>
      <c r="H47" s="15">
        <f>E47+D19</f>
        <v>314.72093023255815</v>
      </c>
      <c r="I47" s="15">
        <f>$R34 + $E$19</f>
        <v>339</v>
      </c>
      <c r="J47" s="15" t="s">
        <v>76</v>
      </c>
      <c r="K47" s="15" t="s">
        <v>76</v>
      </c>
      <c r="L47" s="15">
        <f>$D$21+$E47</f>
        <v>292.7906976744186</v>
      </c>
      <c r="M47" s="15">
        <f>$R34 + $E$21</f>
        <v>314</v>
      </c>
      <c r="N47" s="15" t="s">
        <v>76</v>
      </c>
      <c r="O47" s="15" t="s">
        <v>76</v>
      </c>
      <c r="P47" s="15">
        <f>$D$23+$E47</f>
        <v>263.63565891472865</v>
      </c>
      <c r="Q47" s="15">
        <f>$R34 + $E$23</f>
        <v>264</v>
      </c>
      <c r="S47" s="15">
        <f>MAX(F47,H47,J47,L47,N47,P47)</f>
        <v>314.72093023255815</v>
      </c>
      <c r="T47" s="15" t="s">
        <v>42</v>
      </c>
      <c r="U47" s="15" t="s">
        <v>49</v>
      </c>
      <c r="V47" s="15" t="s">
        <v>41</v>
      </c>
    </row>
    <row r="48" spans="2:22" x14ac:dyDescent="0.25">
      <c r="B48" s="15">
        <f>$B$2-R35</f>
        <v>67.85714285714289</v>
      </c>
      <c r="C48" s="15" t="s">
        <v>43</v>
      </c>
      <c r="D48" s="15" t="s">
        <v>40</v>
      </c>
      <c r="E48" s="15">
        <v>219.15503875968992</v>
      </c>
      <c r="F48" s="15" t="s">
        <v>76</v>
      </c>
      <c r="G48" s="15" t="s">
        <v>76</v>
      </c>
      <c r="H48" s="15" t="s">
        <v>73</v>
      </c>
      <c r="I48" s="15">
        <f>$R35 + $E$19</f>
        <v>415</v>
      </c>
      <c r="J48" s="15" t="s">
        <v>76</v>
      </c>
      <c r="K48" s="15">
        <f>$R35 + $E$20</f>
        <v>404</v>
      </c>
      <c r="L48" s="15" t="s">
        <v>76</v>
      </c>
      <c r="M48" s="15" t="s">
        <v>76</v>
      </c>
      <c r="N48" s="15">
        <f>$D$22+$E48*0.85^2</f>
        <v>227.25424418604649</v>
      </c>
      <c r="O48" s="15">
        <f>$R35 + $E$22</f>
        <v>345</v>
      </c>
      <c r="P48" s="15">
        <f>$D$23+$E48</f>
        <v>279.15503875968989</v>
      </c>
      <c r="Q48" s="15">
        <f>$R35 + $E$23</f>
        <v>340</v>
      </c>
      <c r="S48" s="15">
        <f t="shared" ref="S48:S50" si="4">MAX(F48,H48,J48,L48,N48,P48)</f>
        <v>279.15503875968989</v>
      </c>
      <c r="T48" s="15" t="s">
        <v>43</v>
      </c>
      <c r="U48" s="15" t="s">
        <v>40</v>
      </c>
      <c r="V48" s="15" t="s">
        <v>41</v>
      </c>
    </row>
    <row r="49" spans="2:22" x14ac:dyDescent="0.25">
      <c r="B49" s="15">
        <f>$B$2-R36</f>
        <v>112.85714285714289</v>
      </c>
      <c r="C49" s="15" t="s">
        <v>49</v>
      </c>
      <c r="D49" s="15" t="s">
        <v>40</v>
      </c>
      <c r="E49" s="15">
        <v>198.91472868217056</v>
      </c>
      <c r="F49" s="15" t="s">
        <v>76</v>
      </c>
      <c r="G49" s="15" t="s">
        <v>76</v>
      </c>
      <c r="H49" s="15" t="s">
        <v>73</v>
      </c>
      <c r="I49" s="15">
        <f>$R36 + $E$19</f>
        <v>370</v>
      </c>
      <c r="J49" s="15" t="s">
        <v>76</v>
      </c>
      <c r="K49" s="15">
        <f>$R36 + $E$20</f>
        <v>359</v>
      </c>
      <c r="L49" s="15" t="s">
        <v>76</v>
      </c>
      <c r="M49" s="15">
        <f>$R36 + $E$21</f>
        <v>345</v>
      </c>
      <c r="N49" s="15" t="s">
        <v>76</v>
      </c>
      <c r="O49" s="15" t="s">
        <v>76</v>
      </c>
      <c r="P49" s="15">
        <f>$D$23+$E49</f>
        <v>258.91472868217056</v>
      </c>
      <c r="Q49" s="15">
        <f>$R36 + $E$23</f>
        <v>295</v>
      </c>
      <c r="S49" s="15">
        <f t="shared" si="4"/>
        <v>258.91472868217056</v>
      </c>
      <c r="T49" s="15" t="s">
        <v>49</v>
      </c>
      <c r="U49" s="15" t="s">
        <v>40</v>
      </c>
      <c r="V49" s="15" t="s">
        <v>50</v>
      </c>
    </row>
    <row r="50" spans="2:22" x14ac:dyDescent="0.25">
      <c r="B50" s="15">
        <f>$B$2-R37</f>
        <v>117.85714285714289</v>
      </c>
      <c r="C50" s="15" t="s">
        <v>41</v>
      </c>
      <c r="D50" s="15" t="s">
        <v>40</v>
      </c>
      <c r="E50" s="15">
        <v>190</v>
      </c>
      <c r="F50" s="15" t="s">
        <v>76</v>
      </c>
      <c r="G50" s="15" t="s">
        <v>76</v>
      </c>
      <c r="H50" s="15" t="s">
        <v>76</v>
      </c>
      <c r="I50" s="15" t="s">
        <v>76</v>
      </c>
      <c r="J50" s="15" t="s">
        <v>76</v>
      </c>
      <c r="K50" s="15">
        <f>$R37 + $E$20</f>
        <v>354</v>
      </c>
      <c r="L50" s="15">
        <f>$D$21+$E50</f>
        <v>279.15503875968989</v>
      </c>
      <c r="M50" s="15">
        <f>$R37 + $E$21</f>
        <v>340</v>
      </c>
      <c r="N50" s="15">
        <f>$D$22+$E50</f>
        <v>258.91472868217056</v>
      </c>
      <c r="O50" s="15">
        <f>$R37 + $E$22</f>
        <v>295</v>
      </c>
      <c r="P50" s="15">
        <f>$D$23+$E50*0.85^2</f>
        <v>197.27499999999998</v>
      </c>
      <c r="Q50" s="15">
        <f>$R37 + $E$23</f>
        <v>290</v>
      </c>
      <c r="S50" s="15">
        <f t="shared" si="4"/>
        <v>279.15503875968989</v>
      </c>
      <c r="T50" s="15" t="s">
        <v>41</v>
      </c>
      <c r="U50" s="15" t="s">
        <v>40</v>
      </c>
      <c r="V50" s="15" t="s">
        <v>43</v>
      </c>
    </row>
    <row r="54" spans="2:22" x14ac:dyDescent="0.25">
      <c r="B54" s="15" t="s">
        <v>87</v>
      </c>
    </row>
    <row r="55" spans="2:22" x14ac:dyDescent="0.25">
      <c r="B55" s="15" t="s">
        <v>65</v>
      </c>
      <c r="C55" s="15" t="s">
        <v>67</v>
      </c>
    </row>
    <row r="56" spans="2:22" x14ac:dyDescent="0.25">
      <c r="B56" s="15">
        <v>314.72093023255815</v>
      </c>
      <c r="C56" s="15">
        <v>339</v>
      </c>
      <c r="D56" s="15" t="s">
        <v>42</v>
      </c>
      <c r="E56" s="15" t="s">
        <v>49</v>
      </c>
      <c r="F56" s="15" t="s">
        <v>41</v>
      </c>
    </row>
  </sheetData>
  <phoneticPr fontId="1" type="noConversion"/>
  <conditionalFormatting sqref="Q51 G34:G38 I35:I38 K36:K38 M37:M38">
    <cfRule type="cellIs" dxfId="23" priority="38" operator="greaterThan">
      <formula>$E$27</formula>
    </cfRule>
  </conditionalFormatting>
  <conditionalFormatting sqref="O51">
    <cfRule type="cellIs" dxfId="22" priority="39" operator="greaterThan">
      <formula>$E$27</formula>
    </cfRule>
  </conditionalFormatting>
  <conditionalFormatting sqref="G51">
    <cfRule type="cellIs" dxfId="21" priority="42" operator="greaterThan">
      <formula>$E$27</formula>
    </cfRule>
  </conditionalFormatting>
  <conditionalFormatting sqref="K51">
    <cfRule type="cellIs" dxfId="20" priority="41" operator="greaterThan">
      <formula>$E$27</formula>
    </cfRule>
  </conditionalFormatting>
  <conditionalFormatting sqref="M51">
    <cfRule type="cellIs" dxfId="19" priority="40" operator="greaterThan">
      <formula>$E$27</formula>
    </cfRule>
  </conditionalFormatting>
  <conditionalFormatting sqref="R32:R38">
    <cfRule type="cellIs" dxfId="18" priority="34" operator="greaterThan">
      <formula>$E$41</formula>
    </cfRule>
    <cfRule type="cellIs" dxfId="17" priority="35" operator="greaterThan">
      <formula>$E$27</formula>
    </cfRule>
  </conditionalFormatting>
  <conditionalFormatting sqref="E32:E38">
    <cfRule type="cellIs" dxfId="16" priority="33" operator="greaterThan">
      <formula>$E$27</formula>
    </cfRule>
  </conditionalFormatting>
  <conditionalFormatting sqref="N32:N38">
    <cfRule type="cellIs" dxfId="15" priority="22" operator="greaterThan">
      <formula>$E$41</formula>
    </cfRule>
    <cfRule type="cellIs" dxfId="14" priority="23" operator="greaterThan">
      <formula>$E$27</formula>
    </cfRule>
  </conditionalFormatting>
  <conditionalFormatting sqref="I46:I49 K48:K50 M49:M50 O50">
    <cfRule type="cellIs" dxfId="13" priority="15" operator="greaterThan">
      <formula>$B$2</formula>
    </cfRule>
  </conditionalFormatting>
  <conditionalFormatting sqref="I51">
    <cfRule type="cellIs" dxfId="12" priority="14" operator="greaterThan">
      <formula>$C$2</formula>
    </cfRule>
  </conditionalFormatting>
  <conditionalFormatting sqref="G47">
    <cfRule type="cellIs" dxfId="11" priority="13" operator="greaterThan">
      <formula>$B$2</formula>
    </cfRule>
  </conditionalFormatting>
  <conditionalFormatting sqref="K46">
    <cfRule type="cellIs" dxfId="10" priority="12" operator="greaterThan">
      <formula>$B$2</formula>
    </cfRule>
  </conditionalFormatting>
  <conditionalFormatting sqref="Q46:Q50">
    <cfRule type="cellIs" dxfId="9" priority="9" operator="greaterThan">
      <formula>$B$2</formula>
    </cfRule>
  </conditionalFormatting>
  <conditionalFormatting sqref="M46:M47">
    <cfRule type="cellIs" dxfId="8" priority="8" operator="greaterThan">
      <formula>$B$2</formula>
    </cfRule>
  </conditionalFormatting>
  <conditionalFormatting sqref="O48">
    <cfRule type="cellIs" dxfId="7" priority="7" operator="greaterThan">
      <formula>$B$2</formula>
    </cfRule>
  </conditionalFormatting>
  <conditionalFormatting sqref="G32">
    <cfRule type="cellIs" dxfId="6" priority="5" operator="greaterThan">
      <formula>$E$27</formula>
    </cfRule>
  </conditionalFormatting>
  <conditionalFormatting sqref="I32:I33">
    <cfRule type="cellIs" dxfId="5" priority="4" operator="greaterThan">
      <formula>$E$27</formula>
    </cfRule>
  </conditionalFormatting>
  <conditionalFormatting sqref="K32:K34">
    <cfRule type="cellIs" dxfId="4" priority="3" operator="greaterThan">
      <formula>$E$27</formula>
    </cfRule>
  </conditionalFormatting>
  <conditionalFormatting sqref="M32:M35">
    <cfRule type="cellIs" dxfId="3" priority="2" operator="greaterThan">
      <formula>$E$27</formula>
    </cfRule>
  </conditionalFormatting>
  <conditionalFormatting sqref="O32:O38">
    <cfRule type="cellIs" dxfId="2" priority="1" operator="greaterThan">
      <formula>$E$27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28"/>
  <sheetViews>
    <sheetView zoomScaleNormal="100" workbookViewId="0">
      <selection activeCell="F32" sqref="F32"/>
    </sheetView>
  </sheetViews>
  <sheetFormatPr defaultColWidth="8.75" defaultRowHeight="15.75" x14ac:dyDescent="0.25"/>
  <cols>
    <col min="1" max="1" width="11.25" style="1" bestFit="1" customWidth="1"/>
    <col min="2" max="2" width="7.125" style="2" bestFit="1" customWidth="1"/>
    <col min="3" max="4" width="8.75" style="1"/>
    <col min="5" max="5" width="19.375" style="1" bestFit="1" customWidth="1"/>
    <col min="6" max="7" width="19.375" style="1" customWidth="1"/>
    <col min="8" max="9" width="0" style="1" hidden="1" customWidth="1"/>
    <col min="10" max="10" width="16.375" style="1" hidden="1" customWidth="1"/>
    <col min="11" max="11" width="15.25" style="1" hidden="1" customWidth="1"/>
    <col min="12" max="12" width="11.25" style="1" hidden="1" customWidth="1"/>
    <col min="13" max="13" width="33.25" style="1" hidden="1" customWidth="1"/>
    <col min="14" max="16" width="0" style="1" hidden="1" customWidth="1"/>
    <col min="17" max="16384" width="8.75" style="1"/>
  </cols>
  <sheetData>
    <row r="2" spans="1:16" x14ac:dyDescent="0.25">
      <c r="D2" s="3"/>
      <c r="E2" s="3"/>
      <c r="F2" s="3"/>
      <c r="G2" s="3"/>
      <c r="I2" s="1" t="s">
        <v>26</v>
      </c>
      <c r="J2" s="1" t="s">
        <v>27</v>
      </c>
      <c r="K2" s="1" t="s">
        <v>28</v>
      </c>
      <c r="L2" s="1" t="s">
        <v>16</v>
      </c>
      <c r="M2" s="1" t="s">
        <v>20</v>
      </c>
    </row>
    <row r="4" spans="1:16" ht="47.25" x14ac:dyDescent="0.25">
      <c r="A4" s="1" t="s">
        <v>0</v>
      </c>
      <c r="B4" s="2" t="s">
        <v>2</v>
      </c>
      <c r="C4" s="1" t="s">
        <v>3</v>
      </c>
      <c r="D4" s="1" t="s">
        <v>21</v>
      </c>
      <c r="E4" s="2" t="s">
        <v>24</v>
      </c>
      <c r="F4" s="2" t="s">
        <v>30</v>
      </c>
      <c r="G4" s="2"/>
      <c r="I4" s="1" t="s">
        <v>17</v>
      </c>
      <c r="J4" s="1" t="s">
        <v>22</v>
      </c>
      <c r="K4" s="1" t="s">
        <v>25</v>
      </c>
      <c r="L4" s="1" t="s">
        <v>29</v>
      </c>
    </row>
    <row r="5" spans="1:16" x14ac:dyDescent="0.25">
      <c r="A5" s="1" t="s">
        <v>4</v>
      </c>
      <c r="B5" s="2">
        <v>677</v>
      </c>
      <c r="C5" s="1">
        <v>115</v>
      </c>
      <c r="D5" s="1">
        <v>90</v>
      </c>
      <c r="E5" s="4">
        <f>(1/B5)*40000+(1/C5)*4000+D5</f>
        <v>183.86680367349561</v>
      </c>
      <c r="F5" s="4">
        <f>(1/B5)*40000+(1/C5)*4000+D5*0.5</f>
        <v>138.86680367349561</v>
      </c>
      <c r="G5" s="4"/>
      <c r="I5" s="1" t="s">
        <v>7</v>
      </c>
      <c r="J5" s="1" t="s">
        <v>23</v>
      </c>
      <c r="K5" s="1" t="s">
        <v>15</v>
      </c>
    </row>
    <row r="6" spans="1:16" x14ac:dyDescent="0.25">
      <c r="A6" s="1" t="s">
        <v>5</v>
      </c>
      <c r="B6" s="2">
        <v>945</v>
      </c>
      <c r="C6" s="1">
        <v>125</v>
      </c>
      <c r="D6" s="1">
        <v>80</v>
      </c>
      <c r="E6" s="4">
        <f t="shared" ref="E6:E16" si="0">(1/B6)*40000+(1/C6)*4000+D6</f>
        <v>154.32804232804233</v>
      </c>
      <c r="F6" s="4">
        <f t="shared" ref="F6:F16" si="1">(1/B6)*40000+(1/C6)*4000+D6*0.5</f>
        <v>114.32804232804233</v>
      </c>
      <c r="G6" s="4"/>
      <c r="H6" s="1" t="s">
        <v>18</v>
      </c>
      <c r="I6" s="1">
        <f>800-C8</f>
        <v>715</v>
      </c>
      <c r="J6" s="1">
        <f>I6-C9</f>
        <v>625</v>
      </c>
      <c r="K6" s="1">
        <f>J6-C16</f>
        <v>565</v>
      </c>
    </row>
    <row r="7" spans="1:16" x14ac:dyDescent="0.25">
      <c r="A7" s="1" t="s">
        <v>6</v>
      </c>
      <c r="B7" s="2">
        <v>716</v>
      </c>
      <c r="C7" s="1">
        <v>129</v>
      </c>
      <c r="D7" s="1">
        <v>90</v>
      </c>
      <c r="E7" s="4">
        <f t="shared" si="0"/>
        <v>176.873673725694</v>
      </c>
      <c r="F7" s="4">
        <f t="shared" si="1"/>
        <v>131.873673725694</v>
      </c>
      <c r="G7" s="4"/>
      <c r="H7" s="1" t="s">
        <v>19</v>
      </c>
      <c r="I7" s="1">
        <f>4000-B8</f>
        <v>3700</v>
      </c>
      <c r="J7" s="1">
        <f>I7-B9</f>
        <v>3400</v>
      </c>
      <c r="K7" s="1">
        <f>J7-B16</f>
        <v>3020</v>
      </c>
    </row>
    <row r="8" spans="1:16" x14ac:dyDescent="0.25">
      <c r="A8" s="1" t="s">
        <v>7</v>
      </c>
      <c r="B8" s="2">
        <v>300</v>
      </c>
      <c r="C8" s="1">
        <v>85</v>
      </c>
      <c r="D8" s="1">
        <v>85</v>
      </c>
      <c r="E8" s="4">
        <f t="shared" si="0"/>
        <v>265.39215686274508</v>
      </c>
      <c r="F8" s="4">
        <f t="shared" si="1"/>
        <v>222.89215686274511</v>
      </c>
      <c r="G8" s="4"/>
      <c r="H8" s="1" t="s">
        <v>1</v>
      </c>
      <c r="I8" s="4">
        <f>E8</f>
        <v>265.39215686274508</v>
      </c>
      <c r="J8" s="5">
        <f>I8+E9</f>
        <v>528.1699346405228</v>
      </c>
      <c r="K8" s="5">
        <f>J8+E16</f>
        <v>775.0997592019263</v>
      </c>
    </row>
    <row r="9" spans="1:16" x14ac:dyDescent="0.25">
      <c r="A9" s="1" t="s">
        <v>8</v>
      </c>
      <c r="B9" s="2">
        <v>300</v>
      </c>
      <c r="C9" s="1">
        <v>90</v>
      </c>
      <c r="D9" s="1">
        <v>85</v>
      </c>
      <c r="E9" s="7">
        <f t="shared" si="0"/>
        <v>262.77777777777777</v>
      </c>
      <c r="F9" s="4">
        <f t="shared" si="1"/>
        <v>220.27777777777777</v>
      </c>
      <c r="G9" s="4"/>
    </row>
    <row r="10" spans="1:16" x14ac:dyDescent="0.25">
      <c r="A10" s="1" t="s">
        <v>9</v>
      </c>
      <c r="B10" s="2">
        <v>370</v>
      </c>
      <c r="C10" s="1">
        <v>70</v>
      </c>
      <c r="D10" s="1">
        <v>80</v>
      </c>
      <c r="E10" s="4">
        <f t="shared" si="0"/>
        <v>245.25096525096524</v>
      </c>
      <c r="F10" s="4">
        <f t="shared" si="1"/>
        <v>205.25096525096524</v>
      </c>
      <c r="G10" s="4"/>
    </row>
    <row r="11" spans="1:16" x14ac:dyDescent="0.25">
      <c r="A11" s="1" t="s">
        <v>10</v>
      </c>
      <c r="B11" s="2">
        <v>875</v>
      </c>
      <c r="C11" s="1">
        <v>120</v>
      </c>
      <c r="D11" s="1">
        <v>95</v>
      </c>
      <c r="E11" s="4">
        <f t="shared" si="0"/>
        <v>174.04761904761904</v>
      </c>
      <c r="F11" s="4">
        <f t="shared" si="1"/>
        <v>126.54761904761905</v>
      </c>
      <c r="G11" s="4"/>
    </row>
    <row r="12" spans="1:16" x14ac:dyDescent="0.25">
      <c r="A12" s="1" t="s">
        <v>11</v>
      </c>
      <c r="B12" s="2">
        <v>570</v>
      </c>
      <c r="C12" s="1">
        <v>110</v>
      </c>
      <c r="D12" s="1">
        <v>90</v>
      </c>
      <c r="E12" s="4">
        <f t="shared" si="0"/>
        <v>196.53907496012761</v>
      </c>
      <c r="F12" s="4">
        <f t="shared" si="1"/>
        <v>151.53907496012761</v>
      </c>
      <c r="G12" s="4"/>
    </row>
    <row r="13" spans="1:16" x14ac:dyDescent="0.25">
      <c r="A13" s="1" t="s">
        <v>12</v>
      </c>
      <c r="B13" s="2">
        <v>440</v>
      </c>
      <c r="C13" s="1">
        <v>105</v>
      </c>
      <c r="D13" s="1">
        <v>85</v>
      </c>
      <c r="E13" s="4">
        <f t="shared" si="0"/>
        <v>214.00432900432901</v>
      </c>
      <c r="F13" s="4">
        <f t="shared" si="1"/>
        <v>171.50432900432901</v>
      </c>
      <c r="G13" s="4"/>
    </row>
    <row r="14" spans="1:16" x14ac:dyDescent="0.25">
      <c r="A14" s="1" t="s">
        <v>13</v>
      </c>
      <c r="B14" s="2">
        <v>550</v>
      </c>
      <c r="C14" s="1">
        <v>120</v>
      </c>
      <c r="D14" s="1">
        <v>95</v>
      </c>
      <c r="E14" s="4">
        <f t="shared" si="0"/>
        <v>201.06060606060606</v>
      </c>
      <c r="F14" s="4">
        <f t="shared" si="1"/>
        <v>153.56060606060606</v>
      </c>
      <c r="G14" s="4"/>
    </row>
    <row r="15" spans="1:16" x14ac:dyDescent="0.25">
      <c r="A15" s="1" t="s">
        <v>14</v>
      </c>
      <c r="B15" s="2">
        <v>450</v>
      </c>
      <c r="C15" s="1">
        <v>135</v>
      </c>
      <c r="D15" s="1">
        <v>70</v>
      </c>
      <c r="E15" s="4">
        <f t="shared" si="0"/>
        <v>188.51851851851853</v>
      </c>
      <c r="F15" s="4">
        <f t="shared" si="1"/>
        <v>153.51851851851853</v>
      </c>
      <c r="G15" s="4"/>
      <c r="K15" s="1">
        <f t="shared" ref="K15:K27" si="2">1/B5</f>
        <v>1.4771048744460858E-3</v>
      </c>
      <c r="L15" s="1">
        <v>60</v>
      </c>
      <c r="M15" s="1">
        <f>L15/K15</f>
        <v>40620</v>
      </c>
    </row>
    <row r="16" spans="1:16" x14ac:dyDescent="0.25">
      <c r="A16" s="1" t="s">
        <v>15</v>
      </c>
      <c r="B16" s="2">
        <v>380</v>
      </c>
      <c r="C16" s="1">
        <v>60</v>
      </c>
      <c r="D16" s="1">
        <v>75</v>
      </c>
      <c r="E16" s="4">
        <f t="shared" si="0"/>
        <v>246.92982456140351</v>
      </c>
      <c r="F16" s="4">
        <f t="shared" si="1"/>
        <v>209.42982456140351</v>
      </c>
      <c r="G16" s="4"/>
      <c r="K16" s="1">
        <f t="shared" si="2"/>
        <v>1.0582010582010583E-3</v>
      </c>
      <c r="L16" s="1">
        <v>60</v>
      </c>
      <c r="M16" s="1">
        <f t="shared" ref="M16:M27" si="3">L16/K16</f>
        <v>56699.999999999993</v>
      </c>
      <c r="N16" s="1">
        <f t="shared" ref="N16:N27" si="4">1/C5</f>
        <v>8.6956521739130436E-3</v>
      </c>
      <c r="O16" s="1">
        <v>40</v>
      </c>
      <c r="P16" s="1">
        <f>O16/N16</f>
        <v>4600</v>
      </c>
    </row>
    <row r="17" spans="2:16" x14ac:dyDescent="0.25">
      <c r="B17" s="2">
        <f>AVERAGE(B5:B16)</f>
        <v>547.75</v>
      </c>
      <c r="C17" s="2">
        <f>AVERAGE(C5:C16)</f>
        <v>105.33333333333333</v>
      </c>
      <c r="K17" s="1">
        <f t="shared" si="2"/>
        <v>1.3966480446927375E-3</v>
      </c>
      <c r="L17" s="1">
        <v>60</v>
      </c>
      <c r="M17" s="1">
        <f t="shared" si="3"/>
        <v>42960</v>
      </c>
      <c r="N17" s="1">
        <f t="shared" si="4"/>
        <v>8.0000000000000002E-3</v>
      </c>
      <c r="O17" s="1">
        <v>40</v>
      </c>
      <c r="P17" s="1">
        <f t="shared" ref="P17:P27" si="5">O17/N17</f>
        <v>5000</v>
      </c>
    </row>
    <row r="18" spans="2:16" x14ac:dyDescent="0.25">
      <c r="B18" s="2">
        <f>7*B17</f>
        <v>3834.25</v>
      </c>
      <c r="K18" s="1">
        <f t="shared" si="2"/>
        <v>3.3333333333333335E-3</v>
      </c>
      <c r="L18" s="1">
        <v>60</v>
      </c>
      <c r="M18" s="1">
        <f t="shared" si="3"/>
        <v>18000</v>
      </c>
      <c r="N18" s="1">
        <f t="shared" si="4"/>
        <v>7.7519379844961239E-3</v>
      </c>
      <c r="O18" s="1">
        <v>40</v>
      </c>
      <c r="P18" s="1">
        <f t="shared" si="5"/>
        <v>5160</v>
      </c>
    </row>
    <row r="19" spans="2:16" x14ac:dyDescent="0.25">
      <c r="K19" s="1">
        <f t="shared" si="2"/>
        <v>3.3333333333333335E-3</v>
      </c>
      <c r="L19" s="1">
        <v>60</v>
      </c>
      <c r="M19" s="1">
        <f t="shared" si="3"/>
        <v>18000</v>
      </c>
      <c r="N19" s="1">
        <f t="shared" si="4"/>
        <v>1.1764705882352941E-2</v>
      </c>
      <c r="O19" s="1">
        <v>40</v>
      </c>
      <c r="P19" s="1">
        <f t="shared" si="5"/>
        <v>3400</v>
      </c>
    </row>
    <row r="20" spans="2:16" x14ac:dyDescent="0.25">
      <c r="K20" s="1">
        <f t="shared" si="2"/>
        <v>2.7027027027027029E-3</v>
      </c>
      <c r="L20" s="1">
        <v>60</v>
      </c>
      <c r="M20" s="1">
        <f t="shared" si="3"/>
        <v>22200</v>
      </c>
      <c r="N20" s="1">
        <f t="shared" si="4"/>
        <v>1.1111111111111112E-2</v>
      </c>
      <c r="O20" s="1">
        <v>40</v>
      </c>
      <c r="P20" s="1">
        <f t="shared" si="5"/>
        <v>3600</v>
      </c>
    </row>
    <row r="21" spans="2:16" x14ac:dyDescent="0.25">
      <c r="K21" s="1">
        <f t="shared" si="2"/>
        <v>1.1428571428571429E-3</v>
      </c>
      <c r="L21" s="1">
        <v>60</v>
      </c>
      <c r="M21" s="1">
        <f t="shared" si="3"/>
        <v>52499.999999999993</v>
      </c>
      <c r="N21" s="1">
        <f t="shared" si="4"/>
        <v>1.4285714285714285E-2</v>
      </c>
      <c r="O21" s="1">
        <v>40</v>
      </c>
      <c r="P21" s="1">
        <f t="shared" si="5"/>
        <v>2800</v>
      </c>
    </row>
    <row r="22" spans="2:16" x14ac:dyDescent="0.25">
      <c r="K22" s="1">
        <f t="shared" si="2"/>
        <v>1.7543859649122807E-3</v>
      </c>
      <c r="L22" s="1">
        <v>60</v>
      </c>
      <c r="M22" s="1">
        <f t="shared" si="3"/>
        <v>34200</v>
      </c>
      <c r="N22" s="1">
        <f t="shared" si="4"/>
        <v>8.3333333333333332E-3</v>
      </c>
      <c r="O22" s="1">
        <v>40</v>
      </c>
      <c r="P22" s="1">
        <f t="shared" si="5"/>
        <v>4800</v>
      </c>
    </row>
    <row r="23" spans="2:16" x14ac:dyDescent="0.25">
      <c r="K23" s="1">
        <f t="shared" si="2"/>
        <v>2.2727272727272726E-3</v>
      </c>
      <c r="L23" s="1">
        <v>60</v>
      </c>
      <c r="M23" s="1">
        <f t="shared" si="3"/>
        <v>26400</v>
      </c>
      <c r="N23" s="1">
        <f t="shared" si="4"/>
        <v>9.0909090909090905E-3</v>
      </c>
      <c r="O23" s="1">
        <v>40</v>
      </c>
      <c r="P23" s="1">
        <f t="shared" si="5"/>
        <v>4400</v>
      </c>
    </row>
    <row r="24" spans="2:16" x14ac:dyDescent="0.25">
      <c r="K24" s="1">
        <f t="shared" si="2"/>
        <v>1.8181818181818182E-3</v>
      </c>
      <c r="L24" s="1">
        <v>60</v>
      </c>
      <c r="M24" s="1">
        <f t="shared" si="3"/>
        <v>33000</v>
      </c>
      <c r="N24" s="1">
        <f t="shared" si="4"/>
        <v>9.5238095238095247E-3</v>
      </c>
      <c r="O24" s="1">
        <v>40</v>
      </c>
      <c r="P24" s="1">
        <f t="shared" si="5"/>
        <v>4200</v>
      </c>
    </row>
    <row r="25" spans="2:16" x14ac:dyDescent="0.25">
      <c r="K25" s="1">
        <f t="shared" si="2"/>
        <v>2.2222222222222222E-3</v>
      </c>
      <c r="L25" s="1">
        <v>60</v>
      </c>
      <c r="M25" s="1">
        <f t="shared" si="3"/>
        <v>27000</v>
      </c>
      <c r="N25" s="1">
        <f t="shared" si="4"/>
        <v>8.3333333333333332E-3</v>
      </c>
      <c r="O25" s="1">
        <v>40</v>
      </c>
      <c r="P25" s="1">
        <f t="shared" si="5"/>
        <v>4800</v>
      </c>
    </row>
    <row r="26" spans="2:16" x14ac:dyDescent="0.25">
      <c r="K26" s="1">
        <f t="shared" si="2"/>
        <v>2.631578947368421E-3</v>
      </c>
      <c r="L26" s="1">
        <v>60</v>
      </c>
      <c r="M26" s="1">
        <f t="shared" si="3"/>
        <v>22800</v>
      </c>
      <c r="N26" s="1">
        <f t="shared" si="4"/>
        <v>7.4074074074074077E-3</v>
      </c>
      <c r="O26" s="1">
        <v>40</v>
      </c>
      <c r="P26" s="1">
        <f t="shared" si="5"/>
        <v>5400</v>
      </c>
    </row>
    <row r="27" spans="2:16" x14ac:dyDescent="0.25">
      <c r="K27" s="1">
        <f t="shared" si="2"/>
        <v>1.8256503879507074E-3</v>
      </c>
      <c r="L27" s="1">
        <v>60</v>
      </c>
      <c r="M27" s="1">
        <f t="shared" si="3"/>
        <v>32865</v>
      </c>
      <c r="N27" s="1">
        <f t="shared" si="4"/>
        <v>1.6666666666666666E-2</v>
      </c>
      <c r="O27" s="1">
        <v>40</v>
      </c>
      <c r="P27" s="1">
        <f t="shared" si="5"/>
        <v>2400</v>
      </c>
    </row>
    <row r="28" spans="2:16" x14ac:dyDescent="0.25">
      <c r="M28" s="1">
        <f>AVERAGE(M16:M27)</f>
        <v>32218.75</v>
      </c>
      <c r="P28" s="1">
        <f>AVERAGE(P16:P27)</f>
        <v>4213.333333333333</v>
      </c>
    </row>
  </sheetData>
  <phoneticPr fontId="1" type="noConversion"/>
  <conditionalFormatting sqref="E1:E1048576">
    <cfRule type="top10" dxfId="1" priority="1" percent="1" rank="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28"/>
  <sheetViews>
    <sheetView zoomScaleNormal="100" workbookViewId="0">
      <selection activeCell="E29" sqref="E29"/>
    </sheetView>
  </sheetViews>
  <sheetFormatPr defaultColWidth="8.75" defaultRowHeight="14.1" customHeight="1" x14ac:dyDescent="0.25"/>
  <cols>
    <col min="1" max="1" width="11.25" style="1" bestFit="1" customWidth="1"/>
    <col min="2" max="2" width="14.375" style="2" bestFit="1" customWidth="1"/>
    <col min="3" max="3" width="15.25" style="1" bestFit="1" customWidth="1"/>
    <col min="4" max="4" width="15.75" style="1" bestFit="1" customWidth="1"/>
    <col min="5" max="5" width="33.25" style="1" bestFit="1" customWidth="1"/>
    <col min="6" max="6" width="19.375" style="1" customWidth="1"/>
    <col min="7" max="7" width="19.375" style="1" hidden="1" customWidth="1"/>
    <col min="8" max="9" width="0" style="1" hidden="1" customWidth="1"/>
    <col min="10" max="10" width="16.375" style="1" hidden="1" customWidth="1"/>
    <col min="11" max="11" width="15.25" style="1" hidden="1" customWidth="1"/>
    <col min="12" max="12" width="11.25" style="1" hidden="1" customWidth="1"/>
    <col min="13" max="13" width="33.25" style="1" hidden="1" customWidth="1"/>
    <col min="14" max="16384" width="8.75" style="1"/>
  </cols>
  <sheetData>
    <row r="2" spans="1:16" s="8" customFormat="1" ht="31.5" x14ac:dyDescent="0.25">
      <c r="A2" s="8" t="s">
        <v>26</v>
      </c>
      <c r="B2" s="8" t="s">
        <v>28</v>
      </c>
      <c r="C2" s="8" t="s">
        <v>27</v>
      </c>
      <c r="D2" s="8" t="s">
        <v>36</v>
      </c>
      <c r="E2" s="8" t="s">
        <v>35</v>
      </c>
      <c r="G2" s="9"/>
    </row>
    <row r="4" spans="1:16" ht="63" x14ac:dyDescent="0.25">
      <c r="A4" s="10" t="s">
        <v>0</v>
      </c>
      <c r="B4" s="11" t="s">
        <v>2</v>
      </c>
      <c r="C4" s="10" t="s">
        <v>3</v>
      </c>
      <c r="D4" s="10" t="s">
        <v>52</v>
      </c>
      <c r="E4" s="11" t="s">
        <v>32</v>
      </c>
      <c r="F4" s="11" t="s">
        <v>31</v>
      </c>
      <c r="G4" s="2"/>
      <c r="I4" s="1" t="s">
        <v>17</v>
      </c>
      <c r="J4" s="1" t="s">
        <v>22</v>
      </c>
      <c r="K4" s="1" t="s">
        <v>25</v>
      </c>
      <c r="L4" s="1" t="s">
        <v>29</v>
      </c>
    </row>
    <row r="5" spans="1:16" ht="14.1" customHeight="1" x14ac:dyDescent="0.25">
      <c r="A5" s="12" t="s">
        <v>5</v>
      </c>
      <c r="B5" s="13">
        <v>945</v>
      </c>
      <c r="C5" s="12">
        <v>160</v>
      </c>
      <c r="D5" s="12">
        <v>130</v>
      </c>
      <c r="E5" s="14">
        <f>(1/B5)*20000+(1/C5)*1000+D5</f>
        <v>157.41402116402116</v>
      </c>
      <c r="F5" s="14">
        <f>(1/B5)*20000+(1/C5)*1000+D5*0.85</f>
        <v>137.91402116402116</v>
      </c>
      <c r="G5" s="4"/>
      <c r="I5" s="1" t="s">
        <v>5</v>
      </c>
      <c r="J5" s="1" t="s">
        <v>7</v>
      </c>
      <c r="K5" s="1" t="s">
        <v>33</v>
      </c>
    </row>
    <row r="6" spans="1:16" ht="14.1" customHeight="1" x14ac:dyDescent="0.25">
      <c r="A6" s="12" t="s">
        <v>10</v>
      </c>
      <c r="B6" s="13">
        <v>875</v>
      </c>
      <c r="C6" s="12">
        <v>140</v>
      </c>
      <c r="D6" s="12">
        <v>120</v>
      </c>
      <c r="E6" s="14">
        <f t="shared" ref="E6:E16" si="0">(1/B6)*20000+(1/C6)*1000+D6</f>
        <v>150</v>
      </c>
      <c r="F6" s="14">
        <f t="shared" ref="F6:F16" si="1">(1/B6)*20000+(1/C6)*1000+D6*0.85</f>
        <v>132</v>
      </c>
      <c r="G6" s="4"/>
      <c r="H6" s="1" t="s">
        <v>18</v>
      </c>
      <c r="I6" s="1">
        <f>400-C5</f>
        <v>240</v>
      </c>
      <c r="J6" s="1">
        <f>I6-C6</f>
        <v>100</v>
      </c>
      <c r="K6" s="1">
        <f>J6-C16</f>
        <v>40</v>
      </c>
    </row>
    <row r="7" spans="1:16" ht="14.1" customHeight="1" x14ac:dyDescent="0.25">
      <c r="A7" s="12" t="s">
        <v>6</v>
      </c>
      <c r="B7" s="13">
        <v>716</v>
      </c>
      <c r="C7" s="12">
        <v>129</v>
      </c>
      <c r="D7" s="12">
        <v>99</v>
      </c>
      <c r="E7" s="14">
        <f t="shared" si="0"/>
        <v>134.68489887835088</v>
      </c>
      <c r="F7" s="14">
        <f t="shared" si="1"/>
        <v>119.83489887835086</v>
      </c>
      <c r="G7" s="4"/>
      <c r="H7" s="1" t="s">
        <v>19</v>
      </c>
      <c r="I7" s="1">
        <f>2000-B5</f>
        <v>1055</v>
      </c>
      <c r="J7" s="1">
        <f>I7-B6</f>
        <v>180</v>
      </c>
      <c r="K7" s="1">
        <f>J7-B16</f>
        <v>-120</v>
      </c>
    </row>
    <row r="8" spans="1:16" ht="14.1" customHeight="1" x14ac:dyDescent="0.25">
      <c r="A8" s="12" t="s">
        <v>4</v>
      </c>
      <c r="B8" s="13">
        <v>677</v>
      </c>
      <c r="C8" s="12">
        <v>115</v>
      </c>
      <c r="D8" s="12">
        <v>95</v>
      </c>
      <c r="E8" s="14">
        <f t="shared" si="0"/>
        <v>133.23774966283474</v>
      </c>
      <c r="F8" s="14">
        <f t="shared" si="1"/>
        <v>118.98774966283476</v>
      </c>
      <c r="G8" s="4"/>
      <c r="H8" s="1" t="s">
        <v>1</v>
      </c>
      <c r="I8" s="4">
        <f>E5</f>
        <v>157.41402116402116</v>
      </c>
      <c r="J8" s="6">
        <f>I8+E6</f>
        <v>307.41402116402116</v>
      </c>
      <c r="K8" s="5">
        <f>J8+E16</f>
        <v>445.74735449735454</v>
      </c>
    </row>
    <row r="9" spans="1:16" ht="14.1" customHeight="1" x14ac:dyDescent="0.25">
      <c r="A9" s="12" t="s">
        <v>11</v>
      </c>
      <c r="B9" s="13">
        <v>570</v>
      </c>
      <c r="C9" s="12">
        <v>110</v>
      </c>
      <c r="D9" s="12">
        <v>90</v>
      </c>
      <c r="E9" s="14">
        <f t="shared" si="0"/>
        <v>134.17862838915471</v>
      </c>
      <c r="F9" s="14">
        <f t="shared" si="1"/>
        <v>120.67862838915471</v>
      </c>
      <c r="G9" s="4"/>
    </row>
    <row r="10" spans="1:16" ht="14.1" customHeight="1" x14ac:dyDescent="0.25">
      <c r="A10" s="12" t="s">
        <v>13</v>
      </c>
      <c r="B10" s="13">
        <v>550</v>
      </c>
      <c r="C10" s="12">
        <v>120</v>
      </c>
      <c r="D10" s="12">
        <v>88</v>
      </c>
      <c r="E10" s="14">
        <f t="shared" si="0"/>
        <v>132.69696969696969</v>
      </c>
      <c r="F10" s="14">
        <f t="shared" si="1"/>
        <v>119.4969696969697</v>
      </c>
      <c r="G10" s="4"/>
    </row>
    <row r="11" spans="1:16" ht="14.1" customHeight="1" x14ac:dyDescent="0.25">
      <c r="A11" s="12" t="s">
        <v>14</v>
      </c>
      <c r="B11" s="13">
        <v>450</v>
      </c>
      <c r="C11" s="12">
        <v>135</v>
      </c>
      <c r="D11" s="12">
        <v>85</v>
      </c>
      <c r="E11" s="14">
        <f t="shared" si="0"/>
        <v>136.85185185185185</v>
      </c>
      <c r="F11" s="14">
        <f t="shared" si="1"/>
        <v>124.10185185185185</v>
      </c>
      <c r="G11" s="4"/>
    </row>
    <row r="12" spans="1:16" ht="14.1" customHeight="1" x14ac:dyDescent="0.25">
      <c r="A12" s="12" t="s">
        <v>12</v>
      </c>
      <c r="B12" s="13">
        <v>440</v>
      </c>
      <c r="C12" s="12">
        <v>105</v>
      </c>
      <c r="D12" s="12">
        <v>80</v>
      </c>
      <c r="E12" s="14">
        <f t="shared" si="0"/>
        <v>134.97835497835499</v>
      </c>
      <c r="F12" s="14">
        <f t="shared" si="1"/>
        <v>122.97835497835499</v>
      </c>
      <c r="G12" s="4"/>
    </row>
    <row r="13" spans="1:16" ht="14.1" customHeight="1" x14ac:dyDescent="0.25">
      <c r="A13" s="12" t="s">
        <v>15</v>
      </c>
      <c r="B13" s="13">
        <v>380</v>
      </c>
      <c r="C13" s="12">
        <v>60</v>
      </c>
      <c r="D13" s="12">
        <v>75</v>
      </c>
      <c r="E13" s="14">
        <f t="shared" si="0"/>
        <v>144.29824561403507</v>
      </c>
      <c r="F13" s="14">
        <f t="shared" si="1"/>
        <v>133.04824561403507</v>
      </c>
      <c r="G13" s="4"/>
    </row>
    <row r="14" spans="1:16" ht="14.1" customHeight="1" x14ac:dyDescent="0.25">
      <c r="A14" s="12" t="s">
        <v>9</v>
      </c>
      <c r="B14" s="13">
        <v>370</v>
      </c>
      <c r="C14" s="12">
        <v>70</v>
      </c>
      <c r="D14" s="12">
        <v>70</v>
      </c>
      <c r="E14" s="14">
        <f t="shared" si="0"/>
        <v>138.33976833976834</v>
      </c>
      <c r="F14" s="14">
        <f t="shared" si="1"/>
        <v>127.83976833976834</v>
      </c>
      <c r="G14" s="4"/>
    </row>
    <row r="15" spans="1:16" ht="14.1" customHeight="1" x14ac:dyDescent="0.25">
      <c r="A15" s="12" t="s">
        <v>7</v>
      </c>
      <c r="B15" s="13">
        <v>300</v>
      </c>
      <c r="C15" s="12">
        <v>65</v>
      </c>
      <c r="D15" s="12">
        <v>60</v>
      </c>
      <c r="E15" s="14">
        <f t="shared" si="0"/>
        <v>142.05128205128204</v>
      </c>
      <c r="F15" s="14">
        <f t="shared" si="1"/>
        <v>133.05128205128204</v>
      </c>
      <c r="G15" s="4"/>
      <c r="K15" s="1">
        <f t="shared" ref="K15:K27" si="2">1/B5</f>
        <v>1.0582010582010583E-3</v>
      </c>
      <c r="L15" s="1">
        <v>60</v>
      </c>
      <c r="M15" s="1">
        <f>L15/K15</f>
        <v>56699.999999999993</v>
      </c>
    </row>
    <row r="16" spans="1:16" ht="14.1" customHeight="1" x14ac:dyDescent="0.25">
      <c r="A16" s="12" t="s">
        <v>8</v>
      </c>
      <c r="B16" s="13">
        <v>300</v>
      </c>
      <c r="C16" s="12">
        <v>60</v>
      </c>
      <c r="D16" s="12">
        <v>55</v>
      </c>
      <c r="E16" s="14">
        <f t="shared" si="0"/>
        <v>138.33333333333334</v>
      </c>
      <c r="F16" s="14">
        <f t="shared" si="1"/>
        <v>130.08333333333334</v>
      </c>
      <c r="G16" s="4"/>
      <c r="K16" s="1">
        <f t="shared" si="2"/>
        <v>1.1428571428571429E-3</v>
      </c>
      <c r="L16" s="1">
        <v>60</v>
      </c>
      <c r="M16" s="1">
        <f t="shared" ref="M16:M27" si="3">L16/K16</f>
        <v>52499.999999999993</v>
      </c>
      <c r="N16" s="1">
        <f t="shared" ref="N16:N27" si="4">1/C5</f>
        <v>6.2500000000000003E-3</v>
      </c>
      <c r="O16" s="1">
        <v>40</v>
      </c>
      <c r="P16" s="1">
        <f>O16/N16</f>
        <v>6400</v>
      </c>
    </row>
    <row r="17" spans="1:16" ht="14.1" customHeight="1" x14ac:dyDescent="0.25">
      <c r="A17" s="1" t="s">
        <v>34</v>
      </c>
      <c r="B17" s="2">
        <f>AVERAGE(B5:B16)</f>
        <v>547.75</v>
      </c>
      <c r="C17" s="2">
        <f>AVERAGE(C5:C16)</f>
        <v>105.75</v>
      </c>
      <c r="K17" s="1">
        <f t="shared" si="2"/>
        <v>1.3966480446927375E-3</v>
      </c>
      <c r="L17" s="1">
        <v>60</v>
      </c>
      <c r="M17" s="1">
        <f t="shared" si="3"/>
        <v>42960</v>
      </c>
      <c r="N17" s="1">
        <f t="shared" si="4"/>
        <v>7.1428571428571426E-3</v>
      </c>
      <c r="O17" s="1">
        <v>40</v>
      </c>
      <c r="P17" s="1">
        <f t="shared" ref="P17:P27" si="5">O17/N17</f>
        <v>5600</v>
      </c>
    </row>
    <row r="18" spans="1:16" ht="14.1" customHeight="1" x14ac:dyDescent="0.25">
      <c r="K18" s="1">
        <f t="shared" si="2"/>
        <v>1.4771048744460858E-3</v>
      </c>
      <c r="L18" s="1">
        <v>60</v>
      </c>
      <c r="M18" s="1">
        <f t="shared" si="3"/>
        <v>40620</v>
      </c>
      <c r="N18" s="1">
        <f t="shared" si="4"/>
        <v>7.7519379844961239E-3</v>
      </c>
      <c r="O18" s="1">
        <v>40</v>
      </c>
      <c r="P18" s="1">
        <f t="shared" si="5"/>
        <v>5160</v>
      </c>
    </row>
    <row r="19" spans="1:16" ht="14.1" customHeight="1" x14ac:dyDescent="0.25">
      <c r="C19" s="2"/>
      <c r="K19" s="1">
        <f t="shared" si="2"/>
        <v>1.7543859649122807E-3</v>
      </c>
      <c r="L19" s="1">
        <v>60</v>
      </c>
      <c r="M19" s="1">
        <f t="shared" si="3"/>
        <v>34200</v>
      </c>
      <c r="N19" s="1">
        <f t="shared" si="4"/>
        <v>8.6956521739130436E-3</v>
      </c>
      <c r="O19" s="1">
        <v>40</v>
      </c>
      <c r="P19" s="1">
        <f t="shared" si="5"/>
        <v>4600</v>
      </c>
    </row>
    <row r="20" spans="1:16" ht="14.1" customHeight="1" x14ac:dyDescent="0.25">
      <c r="K20" s="1">
        <f t="shared" si="2"/>
        <v>1.8181818181818182E-3</v>
      </c>
      <c r="L20" s="1">
        <v>60</v>
      </c>
      <c r="M20" s="1">
        <f t="shared" si="3"/>
        <v>33000</v>
      </c>
      <c r="N20" s="1">
        <f t="shared" si="4"/>
        <v>9.0909090909090905E-3</v>
      </c>
      <c r="O20" s="1">
        <v>40</v>
      </c>
      <c r="P20" s="1">
        <f t="shared" si="5"/>
        <v>4400</v>
      </c>
    </row>
    <row r="21" spans="1:16" ht="14.1" customHeight="1" x14ac:dyDescent="0.25">
      <c r="K21" s="1">
        <f t="shared" si="2"/>
        <v>2.2222222222222222E-3</v>
      </c>
      <c r="L21" s="1">
        <v>60</v>
      </c>
      <c r="M21" s="1">
        <f t="shared" si="3"/>
        <v>27000</v>
      </c>
      <c r="N21" s="1">
        <f t="shared" si="4"/>
        <v>8.3333333333333332E-3</v>
      </c>
      <c r="O21" s="1">
        <v>40</v>
      </c>
      <c r="P21" s="1">
        <f t="shared" si="5"/>
        <v>4800</v>
      </c>
    </row>
    <row r="22" spans="1:16" ht="14.1" customHeight="1" x14ac:dyDescent="0.25">
      <c r="K22" s="1">
        <f t="shared" si="2"/>
        <v>2.2727272727272726E-3</v>
      </c>
      <c r="L22" s="1">
        <v>60</v>
      </c>
      <c r="M22" s="1">
        <f t="shared" si="3"/>
        <v>26400</v>
      </c>
      <c r="N22" s="1">
        <f t="shared" si="4"/>
        <v>7.4074074074074077E-3</v>
      </c>
      <c r="O22" s="1">
        <v>40</v>
      </c>
      <c r="P22" s="1">
        <f t="shared" si="5"/>
        <v>5400</v>
      </c>
    </row>
    <row r="23" spans="1:16" ht="14.1" customHeight="1" x14ac:dyDescent="0.25">
      <c r="K23" s="1">
        <f t="shared" si="2"/>
        <v>2.631578947368421E-3</v>
      </c>
      <c r="L23" s="1">
        <v>60</v>
      </c>
      <c r="M23" s="1">
        <f t="shared" si="3"/>
        <v>22800</v>
      </c>
      <c r="N23" s="1">
        <f t="shared" si="4"/>
        <v>9.5238095238095247E-3</v>
      </c>
      <c r="O23" s="1">
        <v>40</v>
      </c>
      <c r="P23" s="1">
        <f t="shared" si="5"/>
        <v>4200</v>
      </c>
    </row>
    <row r="24" spans="1:16" ht="14.1" customHeight="1" x14ac:dyDescent="0.25">
      <c r="K24" s="1">
        <f t="shared" si="2"/>
        <v>2.7027027027027029E-3</v>
      </c>
      <c r="L24" s="1">
        <v>60</v>
      </c>
      <c r="M24" s="1">
        <f t="shared" si="3"/>
        <v>22200</v>
      </c>
      <c r="N24" s="1">
        <f t="shared" si="4"/>
        <v>1.6666666666666666E-2</v>
      </c>
      <c r="O24" s="1">
        <v>40</v>
      </c>
      <c r="P24" s="1">
        <f t="shared" si="5"/>
        <v>2400</v>
      </c>
    </row>
    <row r="25" spans="1:16" ht="14.1" customHeight="1" x14ac:dyDescent="0.25">
      <c r="K25" s="1">
        <f t="shared" si="2"/>
        <v>3.3333333333333335E-3</v>
      </c>
      <c r="L25" s="1">
        <v>60</v>
      </c>
      <c r="M25" s="1">
        <f t="shared" si="3"/>
        <v>18000</v>
      </c>
      <c r="N25" s="1">
        <f t="shared" si="4"/>
        <v>1.4285714285714285E-2</v>
      </c>
      <c r="O25" s="1">
        <v>40</v>
      </c>
      <c r="P25" s="1">
        <f t="shared" si="5"/>
        <v>2800</v>
      </c>
    </row>
    <row r="26" spans="1:16" ht="14.1" customHeight="1" x14ac:dyDescent="0.25">
      <c r="K26" s="1">
        <f t="shared" si="2"/>
        <v>3.3333333333333335E-3</v>
      </c>
      <c r="L26" s="1">
        <v>60</v>
      </c>
      <c r="M26" s="1">
        <f t="shared" si="3"/>
        <v>18000</v>
      </c>
      <c r="N26" s="1">
        <f t="shared" si="4"/>
        <v>1.5384615384615385E-2</v>
      </c>
      <c r="O26" s="1">
        <v>40</v>
      </c>
      <c r="P26" s="1">
        <f t="shared" si="5"/>
        <v>2600</v>
      </c>
    </row>
    <row r="27" spans="1:16" ht="14.1" customHeight="1" x14ac:dyDescent="0.25">
      <c r="K27" s="1">
        <f t="shared" si="2"/>
        <v>1.8256503879507074E-3</v>
      </c>
      <c r="L27" s="1">
        <v>60</v>
      </c>
      <c r="M27" s="1">
        <f t="shared" si="3"/>
        <v>32865</v>
      </c>
      <c r="N27" s="1">
        <f t="shared" si="4"/>
        <v>1.6666666666666666E-2</v>
      </c>
      <c r="O27" s="1">
        <v>40</v>
      </c>
      <c r="P27" s="1">
        <f t="shared" si="5"/>
        <v>2400</v>
      </c>
    </row>
    <row r="28" spans="1:16" ht="14.1" customHeight="1" x14ac:dyDescent="0.25">
      <c r="M28" s="1">
        <f>AVERAGE(M16:M27)</f>
        <v>30878.75</v>
      </c>
      <c r="P28" s="1">
        <f>AVERAGE(P16:P27)</f>
        <v>4230</v>
      </c>
    </row>
  </sheetData>
  <sortState xmlns:xlrd2="http://schemas.microsoft.com/office/spreadsheetml/2017/richdata2" ref="A5:F16">
    <sortCondition descending="1" ref="B5:B16"/>
  </sortState>
  <phoneticPr fontId="1" type="noConversion"/>
  <conditionalFormatting sqref="E1 E3:E19 E21:E1048576">
    <cfRule type="top10" dxfId="0" priority="1" percent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DP (2)</vt:lpstr>
      <vt:lpstr>DP</vt:lpstr>
      <vt:lpstr>直接算更改後數據(失敗)</vt:lpstr>
      <vt:lpstr>工作表2</vt:lpstr>
      <vt:lpstr>正規化</vt:lpstr>
      <vt:lpstr>試算3天(成功)</vt:lpstr>
      <vt:lpstr>原數據</vt:lpstr>
      <vt:lpstr>更改後數據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2022-08-24T12:03:16Z</dcterms:created>
  <dcterms:modified xsi:type="dcterms:W3CDTF">2022-12-24T13:23:22Z</dcterms:modified>
</cp:coreProperties>
</file>