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aveExternalLinkValues="0" defaultThemeVersion="153222"/>
  <mc:AlternateContent xmlns:mc="http://schemas.openxmlformats.org/markup-compatibility/2006">
    <mc:Choice Requires="x15">
      <x15ac:absPath xmlns:x15ac="http://schemas.microsoft.com/office/spreadsheetml/2010/11/ac" url="C:\Users\mgershkovich\Documents\"/>
    </mc:Choice>
  </mc:AlternateContent>
  <bookViews>
    <workbookView xWindow="0" yWindow="0" windowWidth="28800" windowHeight="12435" firstSheet="3" activeTab="3"/>
  </bookViews>
  <sheets>
    <sheet name="CS Master" sheetId="1" state="hidden" r:id="rId1"/>
    <sheet name="CS Portfolio" sheetId="2" state="hidden" r:id="rId2"/>
    <sheet name="Bi-Weekly to Monthly" sheetId="3" state="hidden" r:id="rId3"/>
    <sheet name="Bi-Weekly SecVal" sheetId="4" r:id="rId4"/>
  </sheets>
  <calcPr calcId="152511" calcOnSave="0"/>
</workbook>
</file>

<file path=xl/calcChain.xml><?xml version="1.0" encoding="utf-8"?>
<calcChain xmlns="http://schemas.openxmlformats.org/spreadsheetml/2006/main">
  <c r="K4" i="4" l="1"/>
  <c r="K5" i="4" s="1"/>
  <c r="K7" i="4" s="1"/>
  <c r="L6" i="4"/>
  <c r="O7" i="4"/>
  <c r="C3" i="4"/>
  <c r="H2" i="4" s="1"/>
  <c r="C4" i="4"/>
  <c r="C11" i="4" s="1"/>
  <c r="C5" i="4"/>
  <c r="C6" i="4"/>
  <c r="C7" i="4"/>
  <c r="F11" i="4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A11" i="4"/>
  <c r="D9" i="4"/>
  <c r="C9" i="4"/>
  <c r="B9" i="4"/>
  <c r="K6" i="3"/>
  <c r="C107" i="3"/>
  <c r="C3" i="3"/>
  <c r="K5" i="3"/>
  <c r="D2" i="3"/>
  <c r="C2" i="3"/>
  <c r="B2" i="3"/>
  <c r="K4" i="3"/>
  <c r="F3" i="3"/>
  <c r="B3" i="3"/>
  <c r="B4" i="3"/>
  <c r="B5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1" i="3"/>
  <c r="C4" i="3"/>
  <c r="A4" i="3"/>
  <c r="A5" i="3"/>
  <c r="F4" i="3"/>
  <c r="D3" i="3"/>
  <c r="DL57" i="2"/>
  <c r="CV57" i="2"/>
  <c r="AZ57" i="2"/>
  <c r="AJ57" i="2"/>
  <c r="EQ56" i="2"/>
  <c r="EP56" i="2"/>
  <c r="EO56" i="2"/>
  <c r="EN56" i="2"/>
  <c r="EM56" i="2"/>
  <c r="EL56" i="2"/>
  <c r="EK56" i="2"/>
  <c r="EJ56" i="2"/>
  <c r="EI56" i="2"/>
  <c r="EH56" i="2"/>
  <c r="EG56" i="2"/>
  <c r="EF56" i="2"/>
  <c r="EE56" i="2"/>
  <c r="ED56" i="2"/>
  <c r="EC56" i="2"/>
  <c r="EB56" i="2"/>
  <c r="EA56" i="2"/>
  <c r="DZ56" i="2"/>
  <c r="DY56" i="2"/>
  <c r="DX56" i="2"/>
  <c r="DW56" i="2"/>
  <c r="DV56" i="2"/>
  <c r="DU56" i="2"/>
  <c r="DT56" i="2"/>
  <c r="DS56" i="2"/>
  <c r="DR56" i="2"/>
  <c r="DQ56" i="2"/>
  <c r="DP56" i="2"/>
  <c r="DO56" i="2"/>
  <c r="DN56" i="2"/>
  <c r="DM56" i="2"/>
  <c r="DL56" i="2"/>
  <c r="DK56" i="2"/>
  <c r="DJ56" i="2"/>
  <c r="DI56" i="2"/>
  <c r="DH56" i="2"/>
  <c r="DG56" i="2"/>
  <c r="DF56" i="2"/>
  <c r="DE56" i="2"/>
  <c r="DD56" i="2"/>
  <c r="DC56" i="2"/>
  <c r="DB56" i="2"/>
  <c r="DA56" i="2"/>
  <c r="CZ56" i="2"/>
  <c r="CY56" i="2"/>
  <c r="CX56" i="2"/>
  <c r="CW56" i="2"/>
  <c r="CV56" i="2"/>
  <c r="CU56" i="2"/>
  <c r="CT56" i="2"/>
  <c r="CS56" i="2"/>
  <c r="CR56" i="2"/>
  <c r="CQ56" i="2"/>
  <c r="CP56" i="2"/>
  <c r="CO56" i="2"/>
  <c r="CN56" i="2"/>
  <c r="CM56" i="2"/>
  <c r="CL56" i="2"/>
  <c r="CK56" i="2"/>
  <c r="CJ56" i="2"/>
  <c r="CI56" i="2"/>
  <c r="CH56" i="2"/>
  <c r="CG56" i="2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7" i="2"/>
  <c r="C56" i="2"/>
  <c r="B57" i="2"/>
  <c r="CF57" i="2"/>
  <c r="EQ57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BK1" i="2"/>
  <c r="BL1" i="2"/>
  <c r="BM1" i="2"/>
  <c r="BN1" i="2"/>
  <c r="BO1" i="2"/>
  <c r="BP1" i="2"/>
  <c r="BQ1" i="2"/>
  <c r="BR1" i="2"/>
  <c r="BS1" i="2"/>
  <c r="BT1" i="2"/>
  <c r="BU1" i="2"/>
  <c r="BV1" i="2"/>
  <c r="BW1" i="2"/>
  <c r="BX1" i="2"/>
  <c r="BY1" i="2"/>
  <c r="BZ1" i="2"/>
  <c r="CA1" i="2"/>
  <c r="CB1" i="2"/>
  <c r="CC1" i="2"/>
  <c r="CD1" i="2"/>
  <c r="CE1" i="2"/>
  <c r="CF1" i="2"/>
  <c r="CG1" i="2"/>
  <c r="CH1" i="2"/>
  <c r="CI1" i="2"/>
  <c r="CJ1" i="2"/>
  <c r="CK1" i="2"/>
  <c r="CL1" i="2"/>
  <c r="CM1" i="2"/>
  <c r="CN1" i="2"/>
  <c r="CO1" i="2"/>
  <c r="CP1" i="2"/>
  <c r="CQ1" i="2"/>
  <c r="CR1" i="2"/>
  <c r="CS1" i="2"/>
  <c r="CT1" i="2"/>
  <c r="CU1" i="2"/>
  <c r="CV1" i="2"/>
  <c r="CW1" i="2"/>
  <c r="CX1" i="2"/>
  <c r="CY1" i="2"/>
  <c r="CZ1" i="2"/>
  <c r="DA1" i="2"/>
  <c r="DB1" i="2"/>
  <c r="DC1" i="2"/>
  <c r="DD1" i="2"/>
  <c r="DE1" i="2"/>
  <c r="DF1" i="2"/>
  <c r="DG1" i="2"/>
  <c r="DH1" i="2"/>
  <c r="DI1" i="2"/>
  <c r="DJ1" i="2"/>
  <c r="DK1" i="2"/>
  <c r="DL1" i="2"/>
  <c r="DM1" i="2"/>
  <c r="DN1" i="2"/>
  <c r="DO1" i="2"/>
  <c r="DP1" i="2"/>
  <c r="DQ1" i="2"/>
  <c r="DR1" i="2"/>
  <c r="DS1" i="2"/>
  <c r="DT1" i="2"/>
  <c r="DU1" i="2"/>
  <c r="DV1" i="2"/>
  <c r="DW1" i="2"/>
  <c r="DX1" i="2"/>
  <c r="D1" i="2"/>
  <c r="C1" i="2"/>
  <c r="EQ55" i="2"/>
  <c r="EP55" i="2"/>
  <c r="EO55" i="2"/>
  <c r="EN55" i="2"/>
  <c r="EM55" i="2"/>
  <c r="EL55" i="2"/>
  <c r="EK55" i="2"/>
  <c r="EJ55" i="2"/>
  <c r="EI55" i="2"/>
  <c r="EH55" i="2"/>
  <c r="EG55" i="2"/>
  <c r="EF55" i="2"/>
  <c r="EE55" i="2"/>
  <c r="ED55" i="2"/>
  <c r="EC55" i="2"/>
  <c r="EB55" i="2"/>
  <c r="EA55" i="2"/>
  <c r="DZ55" i="2"/>
  <c r="DY55" i="2"/>
  <c r="DX55" i="2"/>
  <c r="DW55" i="2"/>
  <c r="DV55" i="2"/>
  <c r="DU55" i="2"/>
  <c r="DT55" i="2"/>
  <c r="DS55" i="2"/>
  <c r="DR55" i="2"/>
  <c r="DQ55" i="2"/>
  <c r="DP55" i="2"/>
  <c r="DO55" i="2"/>
  <c r="DN55" i="2"/>
  <c r="DM55" i="2"/>
  <c r="DL55" i="2"/>
  <c r="DK55" i="2"/>
  <c r="DJ55" i="2"/>
  <c r="DI55" i="2"/>
  <c r="DH55" i="2"/>
  <c r="DG55" i="2"/>
  <c r="DF55" i="2"/>
  <c r="DE55" i="2"/>
  <c r="DD55" i="2"/>
  <c r="DC55" i="2"/>
  <c r="DB55" i="2"/>
  <c r="DA55" i="2"/>
  <c r="CZ55" i="2"/>
  <c r="CY55" i="2"/>
  <c r="CX55" i="2"/>
  <c r="CW55" i="2"/>
  <c r="CV55" i="2"/>
  <c r="CU55" i="2"/>
  <c r="CT55" i="2"/>
  <c r="CS55" i="2"/>
  <c r="CR55" i="2"/>
  <c r="CQ55" i="2"/>
  <c r="CP55" i="2"/>
  <c r="CO55" i="2"/>
  <c r="CN55" i="2"/>
  <c r="CM55" i="2"/>
  <c r="CL55" i="2"/>
  <c r="CK55" i="2"/>
  <c r="CJ55" i="2"/>
  <c r="CI55" i="2"/>
  <c r="CH55" i="2"/>
  <c r="CG55" i="2"/>
  <c r="CF55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H57" i="2"/>
  <c r="H58" i="2"/>
  <c r="X57" i="2"/>
  <c r="AN57" i="2"/>
  <c r="BD57" i="2"/>
  <c r="BT57" i="2"/>
  <c r="CJ57" i="2"/>
  <c r="CZ57" i="2"/>
  <c r="DP57" i="2"/>
  <c r="EF57" i="2"/>
  <c r="L57" i="2"/>
  <c r="AB57" i="2"/>
  <c r="AR57" i="2"/>
  <c r="BH57" i="2"/>
  <c r="BX57" i="2"/>
  <c r="CN57" i="2"/>
  <c r="DD57" i="2"/>
  <c r="DT57" i="2"/>
  <c r="EJ57" i="2"/>
  <c r="P57" i="2"/>
  <c r="AF57" i="2"/>
  <c r="AV57" i="2"/>
  <c r="BL57" i="2"/>
  <c r="CB57" i="2"/>
  <c r="CR57" i="2"/>
  <c r="DH57" i="2"/>
  <c r="DX57" i="2"/>
  <c r="EN57" i="2"/>
  <c r="E57" i="2"/>
  <c r="I57" i="2"/>
  <c r="M57" i="2"/>
  <c r="Q57" i="2"/>
  <c r="U57" i="2"/>
  <c r="Y57" i="2"/>
  <c r="AC57" i="2"/>
  <c r="AG57" i="2"/>
  <c r="AK57" i="2"/>
  <c r="AO57" i="2"/>
  <c r="AS57" i="2"/>
  <c r="AW57" i="2"/>
  <c r="BA57" i="2"/>
  <c r="BE57" i="2"/>
  <c r="BI57" i="2"/>
  <c r="BM57" i="2"/>
  <c r="BQ57" i="2"/>
  <c r="BU57" i="2"/>
  <c r="BY57" i="2"/>
  <c r="CC57" i="2"/>
  <c r="CG57" i="2"/>
  <c r="CK57" i="2"/>
  <c r="CO57" i="2"/>
  <c r="CS57" i="2"/>
  <c r="CW57" i="2"/>
  <c r="DA57" i="2"/>
  <c r="DE57" i="2"/>
  <c r="DI57" i="2"/>
  <c r="DM57" i="2"/>
  <c r="DQ57" i="2"/>
  <c r="DU57" i="2"/>
  <c r="DY57" i="2"/>
  <c r="EC57" i="2"/>
  <c r="EG57" i="2"/>
  <c r="EK57" i="2"/>
  <c r="EO57" i="2"/>
  <c r="F57" i="2"/>
  <c r="J57" i="2"/>
  <c r="J58" i="2"/>
  <c r="N57" i="2"/>
  <c r="R57" i="2"/>
  <c r="V57" i="2"/>
  <c r="Z57" i="2"/>
  <c r="AD57" i="2"/>
  <c r="AH57" i="2"/>
  <c r="AL57" i="2"/>
  <c r="AP57" i="2"/>
  <c r="AT57" i="2"/>
  <c r="AX57" i="2"/>
  <c r="BB57" i="2"/>
  <c r="BF57" i="2"/>
  <c r="BJ57" i="2"/>
  <c r="BN57" i="2"/>
  <c r="BR57" i="2"/>
  <c r="BV57" i="2"/>
  <c r="BZ57" i="2"/>
  <c r="CD57" i="2"/>
  <c r="CH57" i="2"/>
  <c r="CL57" i="2"/>
  <c r="CP57" i="2"/>
  <c r="CT57" i="2"/>
  <c r="CX57" i="2"/>
  <c r="DB57" i="2"/>
  <c r="DF57" i="2"/>
  <c r="DJ57" i="2"/>
  <c r="DN57" i="2"/>
  <c r="DR57" i="2"/>
  <c r="DV57" i="2"/>
  <c r="DZ57" i="2"/>
  <c r="ED57" i="2"/>
  <c r="EH57" i="2"/>
  <c r="EL57" i="2"/>
  <c r="EP57" i="2"/>
  <c r="G57" i="2"/>
  <c r="K57" i="2"/>
  <c r="O57" i="2"/>
  <c r="S57" i="2"/>
  <c r="W57" i="2"/>
  <c r="AA57" i="2"/>
  <c r="AE57" i="2"/>
  <c r="AI57" i="2"/>
  <c r="AM57" i="2"/>
  <c r="AQ57" i="2"/>
  <c r="AU57" i="2"/>
  <c r="AY57" i="2"/>
  <c r="BC57" i="2"/>
  <c r="BG57" i="2"/>
  <c r="BK57" i="2"/>
  <c r="BO57" i="2"/>
  <c r="BS57" i="2"/>
  <c r="BW57" i="2"/>
  <c r="CA57" i="2"/>
  <c r="CE57" i="2"/>
  <c r="CI57" i="2"/>
  <c r="CM57" i="2"/>
  <c r="CQ57" i="2"/>
  <c r="CU57" i="2"/>
  <c r="CY57" i="2"/>
  <c r="DC57" i="2"/>
  <c r="DG57" i="2"/>
  <c r="DK57" i="2"/>
  <c r="DO57" i="2"/>
  <c r="DS57" i="2"/>
  <c r="DW57" i="2"/>
  <c r="EA57" i="2"/>
  <c r="EE57" i="2"/>
  <c r="EI57" i="2"/>
  <c r="EM57" i="2"/>
  <c r="D57" i="2"/>
  <c r="BP57" i="2"/>
  <c r="EB57" i="2"/>
  <c r="T57" i="2"/>
  <c r="D4" i="3"/>
  <c r="F5" i="3"/>
  <c r="F6" i="3"/>
  <c r="F7" i="3"/>
  <c r="D5" i="3"/>
  <c r="B6" i="3"/>
  <c r="A6" i="3"/>
  <c r="B7" i="3"/>
  <c r="D6" i="3"/>
  <c r="F8" i="3"/>
  <c r="A7" i="3"/>
  <c r="F9" i="3"/>
  <c r="B8" i="3"/>
  <c r="D7" i="3"/>
  <c r="A8" i="3"/>
  <c r="D8" i="3"/>
  <c r="B9" i="3"/>
  <c r="F10" i="3"/>
  <c r="A9" i="3"/>
  <c r="F11" i="3"/>
  <c r="D9" i="3"/>
  <c r="B10" i="3"/>
  <c r="A10" i="3"/>
  <c r="B11" i="3"/>
  <c r="D10" i="3"/>
  <c r="F12" i="3"/>
  <c r="A11" i="3"/>
  <c r="B12" i="3"/>
  <c r="D11" i="3"/>
  <c r="F13" i="3"/>
  <c r="A12" i="3"/>
  <c r="F14" i="3"/>
  <c r="B13" i="3"/>
  <c r="D12" i="3"/>
  <c r="A13" i="3"/>
  <c r="D13" i="3"/>
  <c r="B14" i="3"/>
  <c r="F15" i="3"/>
  <c r="A14" i="3"/>
  <c r="B15" i="3"/>
  <c r="D14" i="3"/>
  <c r="F16" i="3"/>
  <c r="A15" i="3"/>
  <c r="F17" i="3"/>
  <c r="B16" i="3"/>
  <c r="D15" i="3"/>
  <c r="A16" i="3"/>
  <c r="D16" i="3"/>
  <c r="B17" i="3"/>
  <c r="F18" i="3"/>
  <c r="A17" i="3"/>
  <c r="D17" i="3"/>
  <c r="B18" i="3"/>
  <c r="F19" i="3"/>
  <c r="A18" i="3"/>
  <c r="F20" i="3"/>
  <c r="B19" i="3"/>
  <c r="D18" i="3"/>
  <c r="A19" i="3"/>
  <c r="D19" i="3"/>
  <c r="B20" i="3"/>
  <c r="F21" i="3"/>
  <c r="A20" i="3"/>
  <c r="F22" i="3"/>
  <c r="B21" i="3"/>
  <c r="D20" i="3"/>
  <c r="A21" i="3"/>
  <c r="D21" i="3"/>
  <c r="B22" i="3"/>
  <c r="F23" i="3"/>
  <c r="A22" i="3"/>
  <c r="F24" i="3"/>
  <c r="D22" i="3"/>
  <c r="B23" i="3"/>
  <c r="A23" i="3"/>
  <c r="F25" i="3"/>
  <c r="D23" i="3"/>
  <c r="B24" i="3"/>
  <c r="A24" i="3"/>
  <c r="D24" i="3"/>
  <c r="B25" i="3"/>
  <c r="F26" i="3"/>
  <c r="A25" i="3"/>
  <c r="F27" i="3"/>
  <c r="D25" i="3"/>
  <c r="B26" i="3"/>
  <c r="A26" i="3"/>
  <c r="D26" i="3"/>
  <c r="B27" i="3"/>
  <c r="F28" i="3"/>
  <c r="A27" i="3"/>
  <c r="F29" i="3"/>
  <c r="B28" i="3"/>
  <c r="D27" i="3"/>
  <c r="A28" i="3"/>
  <c r="B29" i="3"/>
  <c r="D28" i="3"/>
  <c r="F30" i="3"/>
  <c r="A29" i="3"/>
  <c r="F31" i="3"/>
  <c r="D29" i="3"/>
  <c r="B30" i="3"/>
  <c r="A30" i="3"/>
  <c r="D30" i="3"/>
  <c r="B31" i="3"/>
  <c r="F32" i="3"/>
  <c r="A31" i="3"/>
  <c r="D31" i="3"/>
  <c r="B32" i="3"/>
  <c r="F33" i="3"/>
  <c r="A32" i="3"/>
  <c r="D32" i="3"/>
  <c r="B33" i="3"/>
  <c r="F34" i="3"/>
  <c r="A33" i="3"/>
  <c r="F35" i="3"/>
  <c r="D33" i="3"/>
  <c r="B34" i="3"/>
  <c r="A34" i="3"/>
  <c r="B35" i="3"/>
  <c r="D34" i="3"/>
  <c r="F36" i="3"/>
  <c r="A35" i="3"/>
  <c r="F37" i="3"/>
  <c r="D35" i="3"/>
  <c r="B36" i="3"/>
  <c r="A36" i="3"/>
  <c r="B37" i="3"/>
  <c r="D36" i="3"/>
  <c r="F38" i="3"/>
  <c r="A37" i="3"/>
  <c r="F39" i="3"/>
  <c r="D37" i="3"/>
  <c r="B38" i="3"/>
  <c r="A38" i="3"/>
  <c r="B39" i="3"/>
  <c r="D38" i="3"/>
  <c r="F40" i="3"/>
  <c r="A39" i="3"/>
  <c r="F41" i="3"/>
  <c r="D39" i="3"/>
  <c r="B40" i="3"/>
  <c r="A40" i="3"/>
  <c r="B41" i="3"/>
  <c r="D40" i="3"/>
  <c r="F42" i="3"/>
  <c r="A41" i="3"/>
  <c r="F43" i="3"/>
  <c r="B42" i="3"/>
  <c r="D41" i="3"/>
  <c r="A42" i="3"/>
  <c r="D42" i="3"/>
  <c r="B43" i="3"/>
  <c r="F44" i="3"/>
  <c r="A43" i="3"/>
  <c r="F45" i="3"/>
  <c r="D43" i="3"/>
  <c r="B44" i="3"/>
  <c r="A44" i="3"/>
  <c r="F46" i="3"/>
  <c r="D44" i="3"/>
  <c r="B45" i="3"/>
  <c r="A45" i="3"/>
  <c r="B46" i="3"/>
  <c r="D45" i="3"/>
  <c r="F47" i="3"/>
  <c r="A46" i="3"/>
  <c r="D46" i="3"/>
  <c r="B47" i="3"/>
  <c r="F48" i="3"/>
  <c r="A47" i="3"/>
  <c r="F49" i="3"/>
  <c r="D47" i="3"/>
  <c r="B48" i="3"/>
  <c r="A48" i="3"/>
  <c r="B49" i="3"/>
  <c r="D48" i="3"/>
  <c r="F50" i="3"/>
  <c r="A49" i="3"/>
  <c r="F51" i="3"/>
  <c r="B50" i="3"/>
  <c r="D49" i="3"/>
  <c r="A50" i="3"/>
  <c r="D50" i="3"/>
  <c r="B51" i="3"/>
  <c r="F52" i="3"/>
  <c r="A51" i="3"/>
  <c r="F53" i="3"/>
  <c r="D51" i="3"/>
  <c r="B52" i="3"/>
  <c r="A52" i="3"/>
  <c r="D52" i="3"/>
  <c r="B53" i="3"/>
  <c r="F54" i="3"/>
  <c r="A53" i="3"/>
  <c r="F55" i="3"/>
  <c r="B54" i="3"/>
  <c r="D53" i="3"/>
  <c r="A54" i="3"/>
  <c r="D54" i="3"/>
  <c r="B55" i="3"/>
  <c r="F56" i="3"/>
  <c r="A55" i="3"/>
  <c r="F57" i="3"/>
  <c r="B56" i="3"/>
  <c r="D55" i="3"/>
  <c r="A56" i="3"/>
  <c r="B57" i="3"/>
  <c r="D56" i="3"/>
  <c r="F58" i="3"/>
  <c r="A57" i="3"/>
  <c r="B58" i="3"/>
  <c r="D57" i="3"/>
  <c r="F59" i="3"/>
  <c r="A58" i="3"/>
  <c r="F60" i="3"/>
  <c r="D58" i="3"/>
  <c r="B59" i="3"/>
  <c r="A59" i="3"/>
  <c r="D59" i="3"/>
  <c r="B60" i="3"/>
  <c r="F61" i="3"/>
  <c r="A60" i="3"/>
  <c r="F62" i="3"/>
  <c r="D60" i="3"/>
  <c r="B61" i="3"/>
  <c r="A61" i="3"/>
  <c r="B62" i="3"/>
  <c r="D61" i="3"/>
  <c r="F63" i="3"/>
  <c r="A62" i="3"/>
  <c r="D62" i="3"/>
  <c r="B63" i="3"/>
  <c r="F64" i="3"/>
  <c r="A63" i="3"/>
  <c r="F65" i="3"/>
  <c r="D63" i="3"/>
  <c r="B64" i="3"/>
  <c r="A64" i="3"/>
  <c r="B65" i="3"/>
  <c r="D64" i="3"/>
  <c r="F66" i="3"/>
  <c r="A65" i="3"/>
  <c r="F67" i="3"/>
  <c r="B66" i="3"/>
  <c r="D65" i="3"/>
  <c r="A66" i="3"/>
  <c r="D66" i="3"/>
  <c r="B67" i="3"/>
  <c r="F68" i="3"/>
  <c r="A67" i="3"/>
  <c r="F69" i="3"/>
  <c r="B68" i="3"/>
  <c r="D67" i="3"/>
  <c r="A68" i="3"/>
  <c r="D68" i="3"/>
  <c r="B69" i="3"/>
  <c r="F70" i="3"/>
  <c r="A69" i="3"/>
  <c r="B70" i="3"/>
  <c r="D69" i="3"/>
  <c r="A70" i="3"/>
  <c r="D70" i="3"/>
  <c r="B71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D71" i="3"/>
  <c r="B72" i="3"/>
  <c r="D72" i="3"/>
  <c r="B73" i="3"/>
  <c r="D73" i="3"/>
  <c r="B74" i="3"/>
  <c r="B75" i="3"/>
  <c r="D74" i="3"/>
  <c r="D75" i="3"/>
  <c r="B76" i="3"/>
  <c r="B77" i="3"/>
  <c r="D76" i="3"/>
  <c r="D77" i="3"/>
  <c r="B78" i="3"/>
  <c r="D78" i="3"/>
  <c r="B79" i="3"/>
  <c r="D79" i="3"/>
  <c r="B80" i="3"/>
  <c r="D80" i="3"/>
  <c r="B81" i="3"/>
  <c r="D81" i="3"/>
  <c r="B82" i="3"/>
  <c r="B83" i="3"/>
  <c r="D82" i="3"/>
  <c r="D83" i="3"/>
  <c r="B84" i="3"/>
  <c r="B85" i="3"/>
  <c r="D84" i="3"/>
  <c r="D85" i="3"/>
  <c r="B86" i="3"/>
  <c r="D86" i="3"/>
  <c r="B87" i="3"/>
  <c r="D87" i="3"/>
  <c r="B88" i="3"/>
  <c r="D88" i="3"/>
  <c r="B89" i="3"/>
  <c r="D89" i="3"/>
  <c r="B90" i="3"/>
  <c r="B91" i="3"/>
  <c r="D90" i="3"/>
  <c r="D91" i="3"/>
  <c r="B92" i="3"/>
  <c r="B93" i="3"/>
  <c r="D92" i="3"/>
  <c r="D93" i="3"/>
  <c r="B94" i="3"/>
  <c r="D94" i="3"/>
  <c r="B95" i="3"/>
  <c r="D95" i="3"/>
  <c r="B96" i="3"/>
  <c r="D96" i="3"/>
  <c r="B97" i="3"/>
  <c r="D97" i="3"/>
  <c r="B98" i="3"/>
  <c r="B99" i="3"/>
  <c r="D98" i="3"/>
  <c r="D99" i="3"/>
  <c r="B100" i="3"/>
  <c r="B101" i="3"/>
  <c r="D100" i="3"/>
  <c r="D101" i="3"/>
  <c r="B102" i="3"/>
  <c r="D102" i="3"/>
  <c r="B103" i="3"/>
  <c r="D103" i="3"/>
  <c r="B104" i="3"/>
  <c r="D104" i="3"/>
  <c r="B105" i="3"/>
  <c r="D105" i="3"/>
  <c r="B106" i="3"/>
  <c r="D106" i="3"/>
  <c r="G4" i="3"/>
  <c r="B107" i="3"/>
  <c r="D107" i="3"/>
  <c r="G5" i="3"/>
  <c r="H5" i="3"/>
  <c r="G6" i="3"/>
  <c r="H6" i="3"/>
  <c r="H4" i="3"/>
  <c r="G3" i="3"/>
  <c r="G7" i="3"/>
  <c r="H7" i="3"/>
  <c r="G8" i="3"/>
  <c r="H8" i="3"/>
  <c r="G9" i="3"/>
  <c r="H9" i="3"/>
  <c r="G10" i="3"/>
  <c r="H10" i="3"/>
  <c r="G12" i="3"/>
  <c r="H12" i="3"/>
  <c r="G11" i="3"/>
  <c r="H11" i="3"/>
  <c r="G13" i="3"/>
  <c r="H13" i="3"/>
  <c r="G15" i="3"/>
  <c r="H15" i="3"/>
  <c r="G14" i="3"/>
  <c r="H14" i="3"/>
  <c r="G16" i="3"/>
  <c r="H16" i="3"/>
  <c r="G20" i="3"/>
  <c r="H20" i="3"/>
  <c r="G18" i="3"/>
  <c r="H18" i="3"/>
  <c r="G17" i="3"/>
  <c r="H17" i="3"/>
  <c r="G19" i="3"/>
  <c r="H19" i="3"/>
  <c r="G21" i="3"/>
  <c r="H21" i="3"/>
  <c r="G23" i="3"/>
  <c r="H23" i="3"/>
  <c r="G22" i="3"/>
  <c r="H22" i="3"/>
  <c r="G24" i="3"/>
  <c r="H24" i="3"/>
  <c r="G25" i="3"/>
  <c r="H25" i="3"/>
  <c r="G27" i="3"/>
  <c r="H27" i="3"/>
  <c r="G26" i="3"/>
  <c r="H26" i="3"/>
  <c r="G29" i="3"/>
  <c r="H29" i="3"/>
  <c r="G28" i="3"/>
  <c r="H28" i="3"/>
  <c r="G30" i="3"/>
  <c r="H30" i="3"/>
  <c r="G34" i="3"/>
  <c r="H34" i="3"/>
  <c r="G31" i="3"/>
  <c r="H31" i="3"/>
  <c r="G32" i="3"/>
  <c r="H32" i="3"/>
  <c r="G33" i="3"/>
  <c r="H33" i="3"/>
  <c r="G36" i="3"/>
  <c r="H36" i="3"/>
  <c r="G35" i="3"/>
  <c r="H35" i="3"/>
  <c r="G39" i="3"/>
  <c r="H39" i="3"/>
  <c r="G37" i="3"/>
  <c r="H37" i="3"/>
  <c r="G38" i="3"/>
  <c r="H38" i="3"/>
  <c r="G40" i="3"/>
  <c r="H40" i="3"/>
  <c r="G41" i="3"/>
  <c r="H41" i="3"/>
  <c r="G43" i="3"/>
  <c r="H43" i="3"/>
  <c r="G44" i="3"/>
  <c r="H44" i="3"/>
  <c r="G42" i="3"/>
  <c r="H42" i="3"/>
  <c r="G45" i="3"/>
  <c r="H45" i="3"/>
  <c r="G46" i="3"/>
  <c r="H46" i="3"/>
  <c r="G47" i="3"/>
  <c r="H47" i="3"/>
  <c r="G49" i="3"/>
  <c r="H49" i="3"/>
  <c r="G48" i="3"/>
  <c r="H48" i="3"/>
  <c r="G50" i="3"/>
  <c r="H50" i="3"/>
  <c r="G52" i="3"/>
  <c r="H52" i="3"/>
  <c r="G51" i="3"/>
  <c r="H51" i="3"/>
  <c r="G55" i="3"/>
  <c r="H55" i="3"/>
  <c r="G54" i="3"/>
  <c r="H54" i="3"/>
  <c r="G53" i="3"/>
  <c r="H53" i="3"/>
  <c r="G57" i="3"/>
  <c r="H57" i="3"/>
  <c r="G56" i="3"/>
  <c r="H56" i="3"/>
  <c r="G58" i="3"/>
  <c r="H58" i="3"/>
  <c r="G59" i="3"/>
  <c r="H59" i="3"/>
  <c r="G61" i="3"/>
  <c r="H61" i="3"/>
  <c r="G60" i="3"/>
  <c r="H60" i="3"/>
  <c r="G62" i="3"/>
  <c r="H62" i="3"/>
  <c r="G63" i="3"/>
  <c r="H63" i="3"/>
  <c r="G66" i="3"/>
  <c r="H66" i="3"/>
  <c r="G64" i="3"/>
  <c r="H64" i="3"/>
  <c r="G65" i="3"/>
  <c r="H65" i="3"/>
  <c r="G68" i="3"/>
  <c r="H68" i="3"/>
  <c r="G67" i="3"/>
  <c r="H67" i="3"/>
  <c r="G69" i="3"/>
  <c r="H69" i="3"/>
  <c r="G70" i="3"/>
  <c r="H70" i="3"/>
  <c r="G1" i="3"/>
  <c r="H3" i="3"/>
  <c r="B10" i="4"/>
  <c r="D10" i="4" s="1"/>
  <c r="G10" i="4"/>
  <c r="K6" i="4" l="1"/>
  <c r="C10" i="4"/>
  <c r="B11" i="4"/>
  <c r="D11" i="4" s="1"/>
  <c r="A12" i="4"/>
  <c r="G11" i="4"/>
  <c r="G12" i="4" l="1"/>
  <c r="A13" i="4"/>
  <c r="C12" i="4"/>
  <c r="B12" i="4"/>
  <c r="D12" i="4" s="1"/>
  <c r="A14" i="4" l="1"/>
  <c r="B13" i="4"/>
  <c r="D13" i="4" s="1"/>
  <c r="C13" i="4"/>
  <c r="G13" i="4"/>
  <c r="G14" i="4" l="1"/>
  <c r="A15" i="4"/>
  <c r="C14" i="4"/>
  <c r="B14" i="4"/>
  <c r="D14" i="4" s="1"/>
  <c r="B15" i="4" l="1"/>
  <c r="D15" i="4" s="1"/>
  <c r="A16" i="4"/>
  <c r="C15" i="4"/>
  <c r="G15" i="4"/>
  <c r="B16" i="4" l="1"/>
  <c r="D16" i="4" s="1"/>
  <c r="A17" i="4"/>
  <c r="C16" i="4"/>
  <c r="G16" i="4"/>
  <c r="G17" i="4" l="1"/>
  <c r="A18" i="4"/>
  <c r="B17" i="4"/>
  <c r="D17" i="4" s="1"/>
  <c r="C17" i="4"/>
  <c r="A19" i="4" l="1"/>
  <c r="C18" i="4"/>
  <c r="B18" i="4"/>
  <c r="D18" i="4" s="1"/>
  <c r="G18" i="4"/>
  <c r="G19" i="4" l="1"/>
  <c r="A20" i="4"/>
  <c r="B19" i="4"/>
  <c r="D19" i="4" s="1"/>
  <c r="C19" i="4"/>
  <c r="C20" i="4" l="1"/>
  <c r="B20" i="4"/>
  <c r="D20" i="4" s="1"/>
  <c r="A21" i="4"/>
  <c r="G20" i="4"/>
  <c r="G21" i="4" l="1"/>
  <c r="A22" i="4"/>
  <c r="C21" i="4"/>
  <c r="B21" i="4"/>
  <c r="D21" i="4" s="1"/>
  <c r="A23" i="4" l="1"/>
  <c r="B22" i="4"/>
  <c r="D22" i="4" s="1"/>
  <c r="C22" i="4"/>
  <c r="G22" i="4"/>
  <c r="G23" i="4" l="1"/>
  <c r="A24" i="4"/>
  <c r="C23" i="4"/>
  <c r="B23" i="4"/>
  <c r="D23" i="4" s="1"/>
  <c r="A25" i="4" l="1"/>
  <c r="B24" i="4"/>
  <c r="D24" i="4" s="1"/>
  <c r="C24" i="4"/>
  <c r="G24" i="4"/>
  <c r="G25" i="4" l="1"/>
  <c r="A26" i="4"/>
  <c r="C25" i="4"/>
  <c r="B25" i="4"/>
  <c r="D25" i="4" s="1"/>
  <c r="C26" i="4" l="1"/>
  <c r="A27" i="4"/>
  <c r="B26" i="4"/>
  <c r="D26" i="4" s="1"/>
  <c r="G26" i="4"/>
  <c r="A28" i="4" l="1"/>
  <c r="C27" i="4"/>
  <c r="B27" i="4"/>
  <c r="D27" i="4" s="1"/>
  <c r="G27" i="4"/>
  <c r="G28" i="4" l="1"/>
  <c r="A29" i="4"/>
  <c r="C28" i="4"/>
  <c r="B28" i="4"/>
  <c r="D28" i="4" s="1"/>
  <c r="A30" i="4" l="1"/>
  <c r="C29" i="4"/>
  <c r="B29" i="4"/>
  <c r="D29" i="4" s="1"/>
  <c r="G29" i="4"/>
  <c r="G30" i="4" l="1"/>
  <c r="A31" i="4"/>
  <c r="B30" i="4"/>
  <c r="D30" i="4" s="1"/>
  <c r="C30" i="4"/>
  <c r="C31" i="4" l="1"/>
  <c r="B31" i="4"/>
  <c r="D31" i="4" s="1"/>
  <c r="A32" i="4"/>
  <c r="G31" i="4"/>
  <c r="G32" i="4" l="1"/>
  <c r="C32" i="4"/>
  <c r="A33" i="4"/>
  <c r="B32" i="4"/>
  <c r="D32" i="4" s="1"/>
  <c r="A34" i="4" l="1"/>
  <c r="B33" i="4"/>
  <c r="D33" i="4" s="1"/>
  <c r="C33" i="4"/>
  <c r="G33" i="4"/>
  <c r="A35" i="4" l="1"/>
  <c r="B34" i="4"/>
  <c r="D34" i="4" s="1"/>
  <c r="C34" i="4"/>
  <c r="G34" i="4"/>
  <c r="G35" i="4" l="1"/>
  <c r="C35" i="4"/>
  <c r="A36" i="4"/>
  <c r="B35" i="4"/>
  <c r="D35" i="4" s="1"/>
  <c r="C36" i="4" l="1"/>
  <c r="B36" i="4"/>
  <c r="D36" i="4" s="1"/>
  <c r="A37" i="4"/>
  <c r="G36" i="4"/>
  <c r="A38" i="4" l="1"/>
  <c r="C37" i="4"/>
  <c r="B37" i="4"/>
  <c r="D37" i="4" s="1"/>
  <c r="G37" i="4"/>
  <c r="G38" i="4" l="1"/>
  <c r="B38" i="4"/>
  <c r="D38" i="4" s="1"/>
  <c r="A39" i="4"/>
  <c r="C38" i="4"/>
  <c r="G39" i="4" l="1"/>
  <c r="A40" i="4"/>
  <c r="B39" i="4"/>
  <c r="D39" i="4" s="1"/>
  <c r="C39" i="4"/>
  <c r="A41" i="4" l="1"/>
  <c r="B40" i="4"/>
  <c r="D40" i="4" s="1"/>
  <c r="C40" i="4"/>
  <c r="G40" i="4"/>
  <c r="G41" i="4" l="1"/>
  <c r="A42" i="4"/>
  <c r="C41" i="4"/>
  <c r="B41" i="4"/>
  <c r="D41" i="4" s="1"/>
  <c r="C42" i="4" l="1"/>
  <c r="B42" i="4"/>
  <c r="D42" i="4" s="1"/>
  <c r="A43" i="4"/>
  <c r="G42" i="4"/>
  <c r="A44" i="4" l="1"/>
  <c r="C43" i="4"/>
  <c r="B43" i="4"/>
  <c r="D43" i="4" s="1"/>
  <c r="G43" i="4"/>
  <c r="G44" i="4" l="1"/>
  <c r="A45" i="4"/>
  <c r="C44" i="4"/>
  <c r="B44" i="4"/>
  <c r="D44" i="4" s="1"/>
  <c r="A46" i="4" l="1"/>
  <c r="C45" i="4"/>
  <c r="B45" i="4"/>
  <c r="D45" i="4" s="1"/>
  <c r="G45" i="4"/>
  <c r="G46" i="4" l="1"/>
  <c r="A47" i="4"/>
  <c r="C46" i="4"/>
  <c r="B46" i="4"/>
  <c r="D46" i="4" s="1"/>
  <c r="B47" i="4" l="1"/>
  <c r="D47" i="4" s="1"/>
  <c r="A48" i="4"/>
  <c r="C47" i="4"/>
  <c r="G47" i="4"/>
  <c r="G48" i="4" l="1"/>
  <c r="B48" i="4"/>
  <c r="D48" i="4" s="1"/>
  <c r="A49" i="4"/>
  <c r="C48" i="4"/>
  <c r="A50" i="4" l="1"/>
  <c r="C49" i="4"/>
  <c r="B49" i="4"/>
  <c r="D49" i="4" s="1"/>
  <c r="G49" i="4"/>
  <c r="G50" i="4" l="1"/>
  <c r="A51" i="4"/>
  <c r="C50" i="4"/>
  <c r="B50" i="4"/>
  <c r="D50" i="4" s="1"/>
  <c r="A52" i="4" l="1"/>
  <c r="C51" i="4"/>
  <c r="B51" i="4"/>
  <c r="D51" i="4" s="1"/>
  <c r="G51" i="4"/>
  <c r="G52" i="4" l="1"/>
  <c r="A53" i="4"/>
  <c r="C52" i="4"/>
  <c r="B52" i="4"/>
  <c r="D52" i="4" s="1"/>
  <c r="A54" i="4" l="1"/>
  <c r="C53" i="4"/>
  <c r="B53" i="4"/>
  <c r="D53" i="4" s="1"/>
  <c r="G53" i="4"/>
  <c r="G54" i="4" l="1"/>
  <c r="C54" i="4"/>
  <c r="A55" i="4"/>
  <c r="B54" i="4"/>
  <c r="D54" i="4" s="1"/>
  <c r="A56" i="4" l="1"/>
  <c r="C55" i="4"/>
  <c r="B55" i="4"/>
  <c r="D55" i="4" s="1"/>
  <c r="G55" i="4"/>
  <c r="G56" i="4" l="1"/>
  <c r="A57" i="4"/>
  <c r="B56" i="4"/>
  <c r="D56" i="4" s="1"/>
  <c r="C56" i="4"/>
  <c r="A58" i="4" l="1"/>
  <c r="C57" i="4"/>
  <c r="B57" i="4"/>
  <c r="D57" i="4" s="1"/>
  <c r="G57" i="4"/>
  <c r="G58" i="4" l="1"/>
  <c r="C58" i="4"/>
  <c r="A59" i="4"/>
  <c r="B58" i="4"/>
  <c r="D58" i="4" s="1"/>
  <c r="C59" i="4" l="1"/>
  <c r="A60" i="4"/>
  <c r="B59" i="4"/>
  <c r="D59" i="4" s="1"/>
  <c r="G59" i="4"/>
  <c r="G60" i="4" l="1"/>
  <c r="A61" i="4"/>
  <c r="C60" i="4"/>
  <c r="B60" i="4"/>
  <c r="D60" i="4" s="1"/>
  <c r="A62" i="4" l="1"/>
  <c r="C61" i="4"/>
  <c r="B61" i="4"/>
  <c r="D61" i="4" s="1"/>
  <c r="G61" i="4"/>
  <c r="G62" i="4" l="1"/>
  <c r="A63" i="4"/>
  <c r="C62" i="4"/>
  <c r="B62" i="4"/>
  <c r="D62" i="4" s="1"/>
  <c r="C63" i="4" l="1"/>
  <c r="B63" i="4"/>
  <c r="D63" i="4" s="1"/>
  <c r="A64" i="4"/>
  <c r="G63" i="4"/>
  <c r="A65" i="4" l="1"/>
  <c r="B64" i="4"/>
  <c r="D64" i="4" s="1"/>
  <c r="C64" i="4"/>
  <c r="G64" i="4"/>
  <c r="G65" i="4" l="1"/>
  <c r="A66" i="4"/>
  <c r="C65" i="4"/>
  <c r="B65" i="4"/>
  <c r="D65" i="4" s="1"/>
  <c r="A67" i="4" l="1"/>
  <c r="B66" i="4"/>
  <c r="D66" i="4" s="1"/>
  <c r="C66" i="4"/>
  <c r="G66" i="4"/>
  <c r="G67" i="4" l="1"/>
  <c r="C67" i="4"/>
  <c r="A68" i="4"/>
  <c r="B67" i="4"/>
  <c r="D67" i="4" s="1"/>
  <c r="B68" i="4" l="1"/>
  <c r="D68" i="4" s="1"/>
  <c r="A69" i="4"/>
  <c r="C68" i="4"/>
  <c r="G68" i="4"/>
  <c r="G69" i="4" l="1"/>
  <c r="A70" i="4"/>
  <c r="C69" i="4"/>
  <c r="B69" i="4"/>
  <c r="D69" i="4" s="1"/>
  <c r="A71" i="4" l="1"/>
  <c r="B70" i="4"/>
  <c r="D70" i="4" s="1"/>
  <c r="C70" i="4"/>
  <c r="G70" i="4"/>
  <c r="G71" i="4" l="1"/>
  <c r="A72" i="4"/>
  <c r="C71" i="4"/>
  <c r="B71" i="4"/>
  <c r="D71" i="4" s="1"/>
  <c r="A73" i="4" l="1"/>
  <c r="B72" i="4"/>
  <c r="D72" i="4" s="1"/>
  <c r="C72" i="4"/>
  <c r="G72" i="4"/>
  <c r="G73" i="4" l="1"/>
  <c r="A74" i="4"/>
  <c r="C73" i="4"/>
  <c r="B73" i="4"/>
  <c r="D73" i="4" s="1"/>
  <c r="C74" i="4" l="1"/>
  <c r="B74" i="4"/>
  <c r="D74" i="4" s="1"/>
  <c r="A75" i="4"/>
  <c r="G74" i="4"/>
  <c r="A76" i="4" l="1"/>
  <c r="C75" i="4"/>
  <c r="B75" i="4"/>
  <c r="D75" i="4" s="1"/>
  <c r="G75" i="4"/>
  <c r="G76" i="4" l="1"/>
  <c r="A77" i="4"/>
  <c r="C76" i="4"/>
  <c r="B76" i="4"/>
  <c r="D76" i="4" s="1"/>
  <c r="A78" i="4" l="1"/>
  <c r="C77" i="4"/>
  <c r="B77" i="4"/>
  <c r="D77" i="4" s="1"/>
  <c r="G77" i="4"/>
  <c r="C78" i="4" l="1"/>
  <c r="A79" i="4"/>
  <c r="B78" i="4"/>
  <c r="D78" i="4" s="1"/>
  <c r="C79" i="4" l="1"/>
  <c r="A80" i="4"/>
  <c r="B79" i="4"/>
  <c r="D79" i="4" s="1"/>
  <c r="B80" i="4" l="1"/>
  <c r="D80" i="4" s="1"/>
  <c r="C80" i="4"/>
  <c r="A81" i="4"/>
  <c r="A82" i="4" l="1"/>
  <c r="C81" i="4"/>
  <c r="B81" i="4"/>
  <c r="D81" i="4" s="1"/>
  <c r="A83" i="4" l="1"/>
  <c r="B82" i="4"/>
  <c r="D82" i="4" s="1"/>
  <c r="C82" i="4"/>
  <c r="C83" i="4" l="1"/>
  <c r="A84" i="4"/>
  <c r="B83" i="4"/>
  <c r="D83" i="4" s="1"/>
  <c r="B84" i="4" l="1"/>
  <c r="D84" i="4" s="1"/>
  <c r="A85" i="4"/>
  <c r="C84" i="4"/>
  <c r="A86" i="4" l="1"/>
  <c r="C85" i="4"/>
  <c r="B85" i="4"/>
  <c r="D85" i="4" s="1"/>
  <c r="A87" i="4" l="1"/>
  <c r="B86" i="4"/>
  <c r="D86" i="4" s="1"/>
  <c r="C86" i="4"/>
  <c r="A88" i="4" l="1"/>
  <c r="C87" i="4"/>
  <c r="B87" i="4"/>
  <c r="D87" i="4" s="1"/>
  <c r="A89" i="4" l="1"/>
  <c r="C88" i="4"/>
  <c r="B88" i="4"/>
  <c r="D88" i="4" s="1"/>
  <c r="A90" i="4" l="1"/>
  <c r="C89" i="4"/>
  <c r="B89" i="4"/>
  <c r="D89" i="4" s="1"/>
  <c r="B90" i="4" l="1"/>
  <c r="D90" i="4" s="1"/>
  <c r="A91" i="4"/>
  <c r="C90" i="4"/>
  <c r="A92" i="4" l="1"/>
  <c r="B91" i="4"/>
  <c r="D91" i="4" s="1"/>
  <c r="C91" i="4"/>
  <c r="A93" i="4" l="1"/>
  <c r="C92" i="4"/>
  <c r="B92" i="4"/>
  <c r="D92" i="4" s="1"/>
  <c r="A94" i="4" l="1"/>
  <c r="C93" i="4"/>
  <c r="B93" i="4"/>
  <c r="D93" i="4" s="1"/>
  <c r="A95" i="4" l="1"/>
  <c r="C94" i="4"/>
  <c r="B94" i="4"/>
  <c r="D94" i="4" s="1"/>
  <c r="C95" i="4" l="1"/>
  <c r="A96" i="4"/>
  <c r="B95" i="4"/>
  <c r="D95" i="4" s="1"/>
  <c r="A97" i="4" l="1"/>
  <c r="B96" i="4"/>
  <c r="D96" i="4" s="1"/>
  <c r="C96" i="4"/>
  <c r="A98" i="4" l="1"/>
  <c r="C97" i="4"/>
  <c r="B97" i="4"/>
  <c r="D97" i="4" s="1"/>
  <c r="A99" i="4" l="1"/>
  <c r="B98" i="4"/>
  <c r="D98" i="4" s="1"/>
  <c r="C98" i="4"/>
  <c r="A100" i="4" l="1"/>
  <c r="C99" i="4"/>
  <c r="B99" i="4"/>
  <c r="D99" i="4" s="1"/>
  <c r="C100" i="4" l="1"/>
  <c r="B100" i="4"/>
  <c r="D100" i="4" s="1"/>
  <c r="A101" i="4"/>
  <c r="A102" i="4" l="1"/>
  <c r="C101" i="4"/>
  <c r="B101" i="4"/>
  <c r="D101" i="4" s="1"/>
  <c r="B102" i="4" l="1"/>
  <c r="D102" i="4" s="1"/>
  <c r="A103" i="4"/>
  <c r="C102" i="4"/>
  <c r="A104" i="4" l="1"/>
  <c r="C103" i="4"/>
  <c r="B103" i="4"/>
  <c r="D103" i="4" s="1"/>
  <c r="A105" i="4" l="1"/>
  <c r="B104" i="4"/>
  <c r="D104" i="4" s="1"/>
  <c r="C104" i="4"/>
  <c r="A106" i="4" l="1"/>
  <c r="C105" i="4"/>
  <c r="B105" i="4"/>
  <c r="D105" i="4" s="1"/>
  <c r="B106" i="4" l="1"/>
  <c r="D106" i="4" s="1"/>
  <c r="C106" i="4"/>
  <c r="A107" i="4"/>
  <c r="C107" i="4" l="1"/>
  <c r="A108" i="4"/>
  <c r="B107" i="4"/>
  <c r="D107" i="4" s="1"/>
  <c r="A109" i="4" l="1"/>
  <c r="B108" i="4"/>
  <c r="D108" i="4" s="1"/>
  <c r="C108" i="4"/>
  <c r="C109" i="4" l="1"/>
  <c r="A110" i="4"/>
  <c r="B109" i="4"/>
  <c r="D109" i="4" s="1"/>
  <c r="A111" i="4" l="1"/>
  <c r="C110" i="4"/>
  <c r="B110" i="4"/>
  <c r="D110" i="4" s="1"/>
  <c r="C111" i="4" l="1"/>
  <c r="A112" i="4"/>
  <c r="B111" i="4"/>
  <c r="D111" i="4" s="1"/>
  <c r="C112" i="4" l="1"/>
  <c r="B112" i="4"/>
  <c r="D112" i="4" s="1"/>
  <c r="A113" i="4"/>
  <c r="A114" i="4" l="1"/>
  <c r="B113" i="4"/>
  <c r="D113" i="4" s="1"/>
  <c r="C113" i="4"/>
  <c r="C114" i="4" l="1"/>
  <c r="A115" i="4"/>
  <c r="B114" i="4"/>
  <c r="D114" i="4" s="1"/>
  <c r="C115" i="4" l="1"/>
  <c r="A116" i="4"/>
  <c r="B115" i="4"/>
  <c r="D115" i="4" s="1"/>
  <c r="A117" i="4" l="1"/>
  <c r="B116" i="4"/>
  <c r="D116" i="4" s="1"/>
  <c r="C116" i="4"/>
  <c r="B117" i="4" l="1"/>
  <c r="D117" i="4" s="1"/>
  <c r="A118" i="4"/>
  <c r="C117" i="4"/>
  <c r="A119" i="4" l="1"/>
  <c r="C118" i="4"/>
  <c r="B118" i="4"/>
  <c r="D118" i="4" s="1"/>
  <c r="A120" i="4" l="1"/>
  <c r="C119" i="4"/>
  <c r="B119" i="4"/>
  <c r="D119" i="4" s="1"/>
  <c r="B120" i="4" l="1"/>
  <c r="D120" i="4" s="1"/>
  <c r="C120" i="4"/>
  <c r="A121" i="4"/>
  <c r="A122" i="4" l="1"/>
  <c r="B121" i="4"/>
  <c r="D121" i="4" s="1"/>
  <c r="C121" i="4"/>
  <c r="C122" i="4" l="1"/>
  <c r="A123" i="4"/>
  <c r="B122" i="4"/>
  <c r="D122" i="4" s="1"/>
  <c r="C123" i="4" l="1"/>
  <c r="A124" i="4"/>
  <c r="B123" i="4"/>
  <c r="D123" i="4" s="1"/>
  <c r="A125" i="4" l="1"/>
  <c r="B124" i="4"/>
  <c r="D124" i="4" s="1"/>
  <c r="C124" i="4"/>
  <c r="C125" i="4" l="1"/>
  <c r="B125" i="4"/>
  <c r="D125" i="4" s="1"/>
  <c r="A126" i="4"/>
  <c r="A127" i="4" l="1"/>
  <c r="B126" i="4"/>
  <c r="D126" i="4" s="1"/>
  <c r="C126" i="4"/>
  <c r="A128" i="4" l="1"/>
  <c r="C127" i="4"/>
  <c r="B127" i="4"/>
  <c r="D127" i="4" s="1"/>
  <c r="B128" i="4" l="1"/>
  <c r="D128" i="4" s="1"/>
  <c r="A129" i="4"/>
  <c r="C128" i="4"/>
  <c r="C129" i="4" l="1"/>
  <c r="A130" i="4"/>
  <c r="B129" i="4"/>
  <c r="D129" i="4" s="1"/>
  <c r="C130" i="4" l="1"/>
  <c r="A131" i="4"/>
  <c r="B130" i="4"/>
  <c r="D130" i="4" s="1"/>
  <c r="B131" i="4" l="1"/>
  <c r="D131" i="4" s="1"/>
  <c r="C131" i="4"/>
  <c r="A132" i="4"/>
  <c r="A133" i="4" l="1"/>
  <c r="C132" i="4"/>
  <c r="B132" i="4"/>
  <c r="D132" i="4" s="1"/>
  <c r="B133" i="4" l="1"/>
  <c r="D133" i="4" s="1"/>
  <c r="C133" i="4"/>
  <c r="A134" i="4"/>
  <c r="A135" i="4" l="1"/>
  <c r="C134" i="4"/>
  <c r="B134" i="4"/>
  <c r="D134" i="4" s="1"/>
  <c r="A136" i="4" l="1"/>
  <c r="C135" i="4"/>
  <c r="B135" i="4"/>
  <c r="D135" i="4" s="1"/>
  <c r="C136" i="4" l="1"/>
  <c r="B136" i="4"/>
  <c r="D136" i="4" s="1"/>
  <c r="A137" i="4"/>
  <c r="A138" i="4" l="1"/>
  <c r="C137" i="4"/>
  <c r="B137" i="4"/>
  <c r="D137" i="4" s="1"/>
  <c r="B138" i="4" l="1"/>
  <c r="D138" i="4" s="1"/>
  <c r="C138" i="4"/>
  <c r="A139" i="4"/>
  <c r="C139" i="4" l="1"/>
  <c r="A140" i="4"/>
  <c r="B139" i="4"/>
  <c r="D139" i="4" s="1"/>
  <c r="B140" i="4" l="1"/>
  <c r="D140" i="4" s="1"/>
  <c r="A141" i="4"/>
  <c r="C140" i="4"/>
  <c r="B141" i="4" l="1"/>
  <c r="D141" i="4" s="1"/>
  <c r="A142" i="4"/>
  <c r="C141" i="4"/>
  <c r="A143" i="4" l="1"/>
  <c r="B142" i="4"/>
  <c r="D142" i="4" s="1"/>
  <c r="C142" i="4"/>
  <c r="A144" i="4" l="1"/>
  <c r="B143" i="4"/>
  <c r="D143" i="4" s="1"/>
  <c r="C143" i="4"/>
  <c r="A145" i="4" l="1"/>
  <c r="B144" i="4"/>
  <c r="D144" i="4" s="1"/>
  <c r="C144" i="4"/>
  <c r="B145" i="4" l="1"/>
  <c r="D145" i="4" s="1"/>
  <c r="A146" i="4"/>
  <c r="C145" i="4"/>
  <c r="C146" i="4" l="1"/>
  <c r="A147" i="4"/>
  <c r="B146" i="4"/>
  <c r="D146" i="4" s="1"/>
  <c r="A148" i="4" l="1"/>
  <c r="C147" i="4"/>
  <c r="B147" i="4"/>
  <c r="D147" i="4" s="1"/>
  <c r="A149" i="4" l="1"/>
  <c r="B148" i="4"/>
  <c r="D148" i="4" s="1"/>
  <c r="C148" i="4"/>
  <c r="A150" i="4" l="1"/>
  <c r="B149" i="4"/>
  <c r="D149" i="4" s="1"/>
  <c r="C149" i="4"/>
  <c r="A151" i="4" l="1"/>
  <c r="B150" i="4"/>
  <c r="D150" i="4" s="1"/>
  <c r="C150" i="4"/>
  <c r="A152" i="4" l="1"/>
  <c r="B151" i="4"/>
  <c r="D151" i="4" s="1"/>
  <c r="C151" i="4"/>
  <c r="B152" i="4" l="1"/>
  <c r="D152" i="4" s="1"/>
  <c r="A153" i="4"/>
  <c r="C152" i="4"/>
  <c r="A154" i="4" l="1"/>
  <c r="C153" i="4"/>
  <c r="B153" i="4"/>
  <c r="D153" i="4" s="1"/>
  <c r="A155" i="4" l="1"/>
  <c r="C154" i="4"/>
  <c r="B154" i="4"/>
  <c r="D154" i="4" s="1"/>
  <c r="A156" i="4" l="1"/>
  <c r="B155" i="4"/>
  <c r="D155" i="4" s="1"/>
  <c r="C155" i="4"/>
  <c r="B156" i="4" l="1"/>
  <c r="D156" i="4" s="1"/>
  <c r="C156" i="4"/>
  <c r="A157" i="4"/>
  <c r="C157" i="4" l="1"/>
  <c r="A158" i="4"/>
  <c r="B157" i="4"/>
  <c r="D157" i="4" s="1"/>
  <c r="A159" i="4" l="1"/>
  <c r="C158" i="4"/>
  <c r="B158" i="4"/>
  <c r="D158" i="4" s="1"/>
  <c r="A160" i="4" l="1"/>
  <c r="C159" i="4"/>
  <c r="B159" i="4"/>
  <c r="D159" i="4" s="1"/>
  <c r="A161" i="4" l="1"/>
  <c r="B160" i="4"/>
  <c r="D160" i="4" s="1"/>
  <c r="C160" i="4"/>
  <c r="A162" i="4" l="1"/>
  <c r="C161" i="4"/>
  <c r="B161" i="4"/>
  <c r="D161" i="4" s="1"/>
  <c r="A163" i="4" l="1"/>
  <c r="B162" i="4"/>
  <c r="D162" i="4" s="1"/>
  <c r="C162" i="4"/>
  <c r="A164" i="4" l="1"/>
  <c r="C163" i="4"/>
  <c r="B163" i="4"/>
  <c r="D163" i="4" s="1"/>
  <c r="A165" i="4" l="1"/>
  <c r="C164" i="4"/>
  <c r="B164" i="4"/>
  <c r="D164" i="4" s="1"/>
  <c r="A166" i="4" l="1"/>
  <c r="B165" i="4"/>
  <c r="D165" i="4" s="1"/>
  <c r="C165" i="4"/>
  <c r="B166" i="4" l="1"/>
  <c r="D166" i="4" s="1"/>
  <c r="C166" i="4"/>
  <c r="A167" i="4"/>
  <c r="A168" i="4" l="1"/>
  <c r="B167" i="4"/>
  <c r="D167" i="4" s="1"/>
  <c r="C167" i="4"/>
  <c r="B168" i="4" l="1"/>
  <c r="D168" i="4" s="1"/>
  <c r="A169" i="4"/>
  <c r="C168" i="4"/>
  <c r="A170" i="4" l="1"/>
  <c r="B169" i="4"/>
  <c r="D169" i="4" s="1"/>
  <c r="C169" i="4"/>
  <c r="A171" i="4" l="1"/>
  <c r="C170" i="4"/>
  <c r="B170" i="4"/>
  <c r="D170" i="4" s="1"/>
  <c r="A172" i="4" l="1"/>
  <c r="C171" i="4"/>
  <c r="B171" i="4"/>
  <c r="D171" i="4" s="1"/>
  <c r="B172" i="4" l="1"/>
  <c r="D172" i="4" s="1"/>
  <c r="A173" i="4"/>
  <c r="C172" i="4"/>
  <c r="A174" i="4" l="1"/>
  <c r="C173" i="4"/>
  <c r="B173" i="4"/>
  <c r="D173" i="4" s="1"/>
  <c r="C174" i="4" l="1"/>
  <c r="B174" i="4"/>
  <c r="D174" i="4" s="1"/>
  <c r="A175" i="4"/>
  <c r="A176" i="4" l="1"/>
  <c r="B175" i="4"/>
  <c r="D175" i="4" s="1"/>
  <c r="C175" i="4"/>
  <c r="B176" i="4" l="1"/>
  <c r="D176" i="4" s="1"/>
  <c r="A177" i="4"/>
  <c r="C176" i="4"/>
  <c r="A178" i="4" l="1"/>
  <c r="B177" i="4"/>
  <c r="D177" i="4" s="1"/>
  <c r="C177" i="4"/>
  <c r="A179" i="4" l="1"/>
  <c r="C178" i="4"/>
  <c r="B178" i="4"/>
  <c r="D178" i="4" s="1"/>
  <c r="A180" i="4" l="1"/>
  <c r="C179" i="4"/>
  <c r="B179" i="4"/>
  <c r="D179" i="4" s="1"/>
  <c r="A181" i="4" l="1"/>
  <c r="C180" i="4"/>
  <c r="B180" i="4"/>
  <c r="D180" i="4" s="1"/>
  <c r="A182" i="4" l="1"/>
  <c r="B181" i="4"/>
  <c r="D181" i="4" s="1"/>
  <c r="C181" i="4"/>
  <c r="B182" i="4" l="1"/>
  <c r="D182" i="4" s="1"/>
  <c r="C182" i="4"/>
  <c r="A183" i="4"/>
  <c r="A184" i="4" l="1"/>
  <c r="C183" i="4"/>
  <c r="B183" i="4"/>
  <c r="D183" i="4" s="1"/>
  <c r="C184" i="4" l="1"/>
  <c r="A185" i="4"/>
  <c r="B184" i="4"/>
  <c r="D184" i="4" s="1"/>
  <c r="A186" i="4" l="1"/>
  <c r="C185" i="4"/>
  <c r="B185" i="4"/>
  <c r="D185" i="4" s="1"/>
  <c r="A187" i="4" l="1"/>
  <c r="C186" i="4"/>
  <c r="B186" i="4"/>
  <c r="D186" i="4" s="1"/>
  <c r="A188" i="4" l="1"/>
  <c r="B187" i="4"/>
  <c r="D187" i="4" s="1"/>
  <c r="C187" i="4"/>
  <c r="C188" i="4" l="1"/>
  <c r="A189" i="4"/>
  <c r="B188" i="4"/>
  <c r="D188" i="4" s="1"/>
  <c r="B189" i="4" l="1"/>
  <c r="D189" i="4" s="1"/>
  <c r="C189" i="4"/>
  <c r="C8" i="4" s="1"/>
  <c r="H12" i="4" l="1"/>
  <c r="I12" i="4" s="1"/>
  <c r="H10" i="4"/>
  <c r="H11" i="4"/>
  <c r="I11" i="4" s="1"/>
  <c r="H13" i="4"/>
  <c r="I13" i="4" s="1"/>
  <c r="H14" i="4"/>
  <c r="I14" i="4" s="1"/>
  <c r="H17" i="4"/>
  <c r="I17" i="4" s="1"/>
  <c r="H15" i="4"/>
  <c r="I15" i="4" s="1"/>
  <c r="H16" i="4"/>
  <c r="I16" i="4" s="1"/>
  <c r="H20" i="4"/>
  <c r="I20" i="4" s="1"/>
  <c r="H18" i="4"/>
  <c r="I18" i="4" s="1"/>
  <c r="H21" i="4"/>
  <c r="I21" i="4" s="1"/>
  <c r="H19" i="4"/>
  <c r="I19" i="4" s="1"/>
  <c r="H23" i="4"/>
  <c r="I23" i="4" s="1"/>
  <c r="H22" i="4"/>
  <c r="I22" i="4" s="1"/>
  <c r="H25" i="4"/>
  <c r="I25" i="4" s="1"/>
  <c r="H24" i="4"/>
  <c r="I24" i="4" s="1"/>
  <c r="H26" i="4"/>
  <c r="I26" i="4" s="1"/>
  <c r="H28" i="4"/>
  <c r="I28" i="4" s="1"/>
  <c r="H27" i="4"/>
  <c r="I27" i="4" s="1"/>
  <c r="H29" i="4"/>
  <c r="I29" i="4" s="1"/>
  <c r="H30" i="4"/>
  <c r="I30" i="4" s="1"/>
  <c r="H31" i="4"/>
  <c r="I31" i="4" s="1"/>
  <c r="H34" i="4"/>
  <c r="I34" i="4" s="1"/>
  <c r="H32" i="4"/>
  <c r="I32" i="4" s="1"/>
  <c r="H33" i="4"/>
  <c r="I33" i="4" s="1"/>
  <c r="H35" i="4"/>
  <c r="I35" i="4" s="1"/>
  <c r="H37" i="4"/>
  <c r="I37" i="4" s="1"/>
  <c r="H38" i="4"/>
  <c r="I38" i="4" s="1"/>
  <c r="H36" i="4"/>
  <c r="I36" i="4" s="1"/>
  <c r="H39" i="4"/>
  <c r="I39" i="4" s="1"/>
  <c r="H42" i="4"/>
  <c r="I42" i="4" s="1"/>
  <c r="H41" i="4"/>
  <c r="I41" i="4" s="1"/>
  <c r="H40" i="4"/>
  <c r="I40" i="4" s="1"/>
  <c r="H43" i="4"/>
  <c r="I43" i="4" s="1"/>
  <c r="H44" i="4"/>
  <c r="I44" i="4" s="1"/>
  <c r="H45" i="4"/>
  <c r="I45" i="4" s="1"/>
  <c r="H47" i="4"/>
  <c r="I47" i="4" s="1"/>
  <c r="H46" i="4"/>
  <c r="I46" i="4" s="1"/>
  <c r="H49" i="4"/>
  <c r="I49" i="4" s="1"/>
  <c r="H48" i="4"/>
  <c r="I48" i="4" s="1"/>
  <c r="H50" i="4"/>
  <c r="I50" i="4" s="1"/>
  <c r="H51" i="4"/>
  <c r="I51" i="4" s="1"/>
  <c r="H54" i="4"/>
  <c r="I54" i="4" s="1"/>
  <c r="H52" i="4"/>
  <c r="I52" i="4" s="1"/>
  <c r="H53" i="4"/>
  <c r="I53" i="4" s="1"/>
  <c r="H55" i="4"/>
  <c r="I55" i="4" s="1"/>
  <c r="H57" i="4"/>
  <c r="I57" i="4" s="1"/>
  <c r="H59" i="4"/>
  <c r="I59" i="4" s="1"/>
  <c r="H56" i="4"/>
  <c r="I56" i="4" s="1"/>
  <c r="H58" i="4"/>
  <c r="I58" i="4" s="1"/>
  <c r="H60" i="4"/>
  <c r="I60" i="4" s="1"/>
  <c r="H61" i="4"/>
  <c r="I61" i="4" s="1"/>
  <c r="H62" i="4"/>
  <c r="I62" i="4" s="1"/>
  <c r="H63" i="4"/>
  <c r="I63" i="4" s="1"/>
  <c r="H66" i="4"/>
  <c r="I66" i="4" s="1"/>
  <c r="H64" i="4"/>
  <c r="I64" i="4" s="1"/>
  <c r="H65" i="4"/>
  <c r="I65" i="4" s="1"/>
  <c r="H68" i="4"/>
  <c r="I68" i="4" s="1"/>
  <c r="H67" i="4"/>
  <c r="I67" i="4" s="1"/>
  <c r="H69" i="4"/>
  <c r="I69" i="4" s="1"/>
  <c r="H71" i="4"/>
  <c r="I71" i="4" s="1"/>
  <c r="H70" i="4"/>
  <c r="I70" i="4" s="1"/>
  <c r="H74" i="4"/>
  <c r="I74" i="4" s="1"/>
  <c r="H73" i="4"/>
  <c r="I73" i="4" s="1"/>
  <c r="H72" i="4"/>
  <c r="I72" i="4" s="1"/>
  <c r="H75" i="4"/>
  <c r="I75" i="4" s="1"/>
  <c r="H77" i="4"/>
  <c r="I77" i="4" s="1"/>
  <c r="H76" i="4"/>
  <c r="I76" i="4" s="1"/>
  <c r="I10" i="4" l="1"/>
  <c r="H3" i="4" s="1"/>
  <c r="H8" i="4"/>
</calcChain>
</file>

<file path=xl/comments1.xml><?xml version="1.0" encoding="utf-8"?>
<comments xmlns="http://schemas.openxmlformats.org/spreadsheetml/2006/main">
  <authors>
    <author>Starchenko, Vladimir</author>
  </authors>
  <commentList>
    <comment ref="A33" authorId="0" shapeId="0">
      <text>
        <r>
          <rPr>
            <b/>
            <sz val="9"/>
            <color indexed="81"/>
            <rFont val="Tahoma"/>
            <family val="2"/>
          </rPr>
          <t>Starchenko, Vladimir:</t>
        </r>
        <r>
          <rPr>
            <sz val="9"/>
            <color indexed="81"/>
            <rFont val="Tahoma"/>
            <family val="2"/>
          </rPr>
          <t xml:space="preserve">
FIS Close Date to be as of Calendar Month end date. </t>
        </r>
      </text>
    </comment>
  </commentList>
</comments>
</file>

<file path=xl/sharedStrings.xml><?xml version="1.0" encoding="utf-8"?>
<sst xmlns="http://schemas.openxmlformats.org/spreadsheetml/2006/main" count="1701" uniqueCount="354">
  <si>
    <t>281647201</t>
  </si>
  <si>
    <t xml:space="preserve">A </t>
  </si>
  <si>
    <t>Active</t>
  </si>
  <si>
    <t>CREDITQUALILTY</t>
  </si>
  <si>
    <t>Current</t>
  </si>
  <si>
    <t>ENDOFCALENDARMO</t>
  </si>
  <si>
    <t>ISSERVICINGRECORD</t>
  </si>
  <si>
    <t xml:space="preserve">JUL_2015  </t>
  </si>
  <si>
    <t xml:space="preserve">MERIT     </t>
  </si>
  <si>
    <t>N</t>
  </si>
  <si>
    <t>NEWUSEDIND</t>
  </si>
  <si>
    <t>O_ACCRUEDINCLTD</t>
  </si>
  <si>
    <t>O_ACCRUEDINCYTD</t>
  </si>
  <si>
    <t>O_ACCUMDEPRLTD</t>
  </si>
  <si>
    <t>O_ACCUMDEPRLTD_PRIOR</t>
  </si>
  <si>
    <t>O_CONTRACTRATE</t>
  </si>
  <si>
    <t>O_CONTRACTRESIDUAL</t>
  </si>
  <si>
    <t>O_CURRDEPEXPSCHED</t>
  </si>
  <si>
    <t>O_CURRDEPEXPTAKEN</t>
  </si>
  <si>
    <t>O_CURREXCESSMILEDISCPMT</t>
  </si>
  <si>
    <t>O_CURREXCESSMILEPMT</t>
  </si>
  <si>
    <t>O_CURRINTACCRUAL</t>
  </si>
  <si>
    <t>O_CURRLEASEPULLAHEADPMT</t>
  </si>
  <si>
    <t>O_CURRMAXPULLAHEADNBRPMTS</t>
  </si>
  <si>
    <t>O_CURRMOCASHPMT</t>
  </si>
  <si>
    <t>O_CURRRENTPMT</t>
  </si>
  <si>
    <t>O_CURRTOTINTPMT</t>
  </si>
  <si>
    <t>O_CURRTOTNETPMT</t>
  </si>
  <si>
    <t>O_CURRTOTPREPAIDPRINPMT</t>
  </si>
  <si>
    <t>O_CURRTOTPRINPMT</t>
  </si>
  <si>
    <t>O_CURRTOTSCHEDPRINPMT</t>
  </si>
  <si>
    <t>O_CURRTOTTRUSTCASHPMT</t>
  </si>
  <si>
    <t>O_CURRWEARNTEARPMT</t>
  </si>
  <si>
    <t>O_DELINQ121TO150BAL</t>
  </si>
  <si>
    <t>O_DELINQ121TO150IND</t>
  </si>
  <si>
    <t>O_DELINQ151TO180BAL</t>
  </si>
  <si>
    <t>O_DELINQ151TO180IND</t>
  </si>
  <si>
    <t>O_DELINQ181PLUSBAL</t>
  </si>
  <si>
    <t>O_DELINQ181PLUSIND</t>
  </si>
  <si>
    <t>O_DELINQ1TO30BAL</t>
  </si>
  <si>
    <t>O_DELINQ1TO30IND</t>
  </si>
  <si>
    <t>O_DELINQ31TO60BAL</t>
  </si>
  <si>
    <t>O_DELINQ31TO60IND</t>
  </si>
  <si>
    <t>O_DELINQ61TO90BAL</t>
  </si>
  <si>
    <t>O_DELINQ61TO90IND</t>
  </si>
  <si>
    <t>O_DELINQ91TO120BAL</t>
  </si>
  <si>
    <t>O_DELINQ91TO120IND</t>
  </si>
  <si>
    <t>O_DELINQBUCKET</t>
  </si>
  <si>
    <t>O_DELINQCURRBAL</t>
  </si>
  <si>
    <t>O_DELINQCURRIND</t>
  </si>
  <si>
    <t>O_EXCSSMILEAGERECVDLTD</t>
  </si>
  <si>
    <t>O_EXCSSWEARNTEARRECVDLTD</t>
  </si>
  <si>
    <t>O_FINANCEDAMT</t>
  </si>
  <si>
    <t>O_IMPLICITLEASERATE</t>
  </si>
  <si>
    <t>O_INTAMTRECVDLTD</t>
  </si>
  <si>
    <t>O_LASTSERVICINGDATE</t>
  </si>
  <si>
    <t>O_LEASEMILEAGEDISCOUNTPDLTD</t>
  </si>
  <si>
    <t>O_LEASEPULLAHEADREMPMTS</t>
  </si>
  <si>
    <t>O_MATURITYDATE</t>
  </si>
  <si>
    <t>O_MOPMT</t>
  </si>
  <si>
    <t>O_MOTOMATURITY</t>
  </si>
  <si>
    <t>O_NBROFPMTSMADE</t>
  </si>
  <si>
    <t>O_NETRECEIPTSACTUALLTD</t>
  </si>
  <si>
    <t>O_ORIGTERM</t>
  </si>
  <si>
    <t>O_PREVACCRUEDINCLTD</t>
  </si>
  <si>
    <t>O_PREVACCRUEDINCYTD</t>
  </si>
  <si>
    <t>O_PREVACCUMDEPRLTD</t>
  </si>
  <si>
    <t>O_PREVEXCSSMILEAGERECVDLTD</t>
  </si>
  <si>
    <t>O_PREVEXCSSWEARNTEARRECVDLTD</t>
  </si>
  <si>
    <t>O_PREVINTAMTRECVDLTD</t>
  </si>
  <si>
    <t>O_PREVLEASEMILEAGEDISCPDLTD</t>
  </si>
  <si>
    <t>O_PREVNETRECEIPTSACTUALLTD</t>
  </si>
  <si>
    <t>O_PREVPRINCIPALBALANCEUNPAID</t>
  </si>
  <si>
    <t>O_PREVPRINRECVDLTD</t>
  </si>
  <si>
    <t>O_PRINCIPALBALANCEUNPAID</t>
  </si>
  <si>
    <t>O_PRINRECVDLTD</t>
  </si>
  <si>
    <t>O_PULLAHEADDATE</t>
  </si>
  <si>
    <t>O_REMPMTS</t>
  </si>
  <si>
    <t>O_REMTERM</t>
  </si>
  <si>
    <t>O_REPOINDICATOR</t>
  </si>
  <si>
    <t>O_SECURITYDEPOSIT</t>
  </si>
  <si>
    <t>O_STANDARDEATE</t>
  </si>
  <si>
    <t>O_TERMINATIONDATE</t>
  </si>
  <si>
    <t>O_VEHICLESALEDATE</t>
  </si>
  <si>
    <t>PAYOFFSOURCE</t>
  </si>
  <si>
    <t>PAYOFF_SOURCE_CATEGORY</t>
  </si>
  <si>
    <t>PCD_ACCT_NBR</t>
  </si>
  <si>
    <t>PCD_ACT_D</t>
  </si>
  <si>
    <t>PCD_SALE_DATE</t>
  </si>
  <si>
    <t>PCD_SALE_ID</t>
  </si>
  <si>
    <t>RECORDCOUNT</t>
  </si>
  <si>
    <t>SALESPROCEEDS</t>
  </si>
  <si>
    <t>STANDARDRATE</t>
  </si>
  <si>
    <t>S_ACCTSTATUS</t>
  </si>
  <si>
    <t>S_BALANCEMETHOD</t>
  </si>
  <si>
    <t>S_BEGACCTSTATUS</t>
  </si>
  <si>
    <t>S_BEGACTIVECTR</t>
  </si>
  <si>
    <t>S_BEGCHARGEOFFBAL</t>
  </si>
  <si>
    <t>S_BEGDEFPRINBAL</t>
  </si>
  <si>
    <t>S_BEGEXCESSPRINBAL</t>
  </si>
  <si>
    <t>S_BEGEXCESSRECOVBAL</t>
  </si>
  <si>
    <t>S_CHARGEOFFDATE</t>
  </si>
  <si>
    <t>S_CLEANUPPRINBAL</t>
  </si>
  <si>
    <t>S_CLOSEDDATE</t>
  </si>
  <si>
    <t>S_CURDEFPRINBAL</t>
  </si>
  <si>
    <t>S_CURRACTIVELIQPROCEEDS</t>
  </si>
  <si>
    <t>S_CURRADJLIQPROCEEDS</t>
  </si>
  <si>
    <t>S_CURRADJPRINPMT</t>
  </si>
  <si>
    <t>S_CURRADJRECOVPMT</t>
  </si>
  <si>
    <t>S_CURRCHARGEOFFINTAMT</t>
  </si>
  <si>
    <t>S_CURRCHARGEOFFPRINAMT</t>
  </si>
  <si>
    <t>S_CURRCHARGEOFFTOTAMT</t>
  </si>
  <si>
    <t>S_CURRDEFAULTINTAMT</t>
  </si>
  <si>
    <t>S_CURRDEFAULTPRINAMT</t>
  </si>
  <si>
    <t>S_CURRDEFAULTTOTAMT</t>
  </si>
  <si>
    <t>S_CURRDEFINTPMT</t>
  </si>
  <si>
    <t>S_CURRDEFPRINPMT</t>
  </si>
  <si>
    <t>S_CURREXCESSLIQUIDATIONS</t>
  </si>
  <si>
    <t>S_CURREXCESSPRINPMT</t>
  </si>
  <si>
    <t>S_CURREXCESSPRINPMTUSED</t>
  </si>
  <si>
    <t>S_CURREXCESSRECOVPMT</t>
  </si>
  <si>
    <t>S_CURREXCESSRECOVPMTUSED</t>
  </si>
  <si>
    <t>S_CURRINVSCHEDINTDUE</t>
  </si>
  <si>
    <t>S_CURRPRIN2INTPMT</t>
  </si>
  <si>
    <t>S_CURRSMALLLOSSPRINAMT</t>
  </si>
  <si>
    <t>S_CURRTOTADJCASHPMT</t>
  </si>
  <si>
    <t>S_CURRTOTINTPMT</t>
  </si>
  <si>
    <t>S_CURRTOTLIQPROCEEDS</t>
  </si>
  <si>
    <t>S_CURRTOTPREPAIDPRINPMT</t>
  </si>
  <si>
    <t>S_CURRTOTPRINPMT</t>
  </si>
  <si>
    <t>S_CURRTOTRECOVPMT</t>
  </si>
  <si>
    <t>S_CURRTOTSCHEDPRINPMT</t>
  </si>
  <si>
    <t>S_DAYSDELINQ</t>
  </si>
  <si>
    <t>S_DEALCLEANUPDATE</t>
  </si>
  <si>
    <t>S_DEFAULTDATE</t>
  </si>
  <si>
    <t>S_EARLYTERMDATE</t>
  </si>
  <si>
    <t>S_ENDACTIVEIND</t>
  </si>
  <si>
    <t>S_ENDCHARGEOFFBAL</t>
  </si>
  <si>
    <t>S_ENDEXCESSPRINBAL</t>
  </si>
  <si>
    <t>S_ENDEXCESSRECOVBAL</t>
  </si>
  <si>
    <t>S_INVBEGPRINBAL</t>
  </si>
  <si>
    <t>S_INVEXCESSMILEDISCPMT</t>
  </si>
  <si>
    <t>S_INVEXCESSMILEPMT</t>
  </si>
  <si>
    <t>S_INVPRINBAL</t>
  </si>
  <si>
    <t>S_INVRATE</t>
  </si>
  <si>
    <t>S_INVRESIDUAL</t>
  </si>
  <si>
    <t>S_INVRESIDUALPV</t>
  </si>
  <si>
    <t>S_INVWEARNTEARPMT</t>
  </si>
  <si>
    <t>S_MANUALADMINREPURCH</t>
  </si>
  <si>
    <t>S_MANUALWARRREPURCH</t>
  </si>
  <si>
    <t>S_MININVRATE</t>
  </si>
  <si>
    <t>S_NBROFDAYSPASTMATURITY</t>
  </si>
  <si>
    <t>S_NETCHARGEOFF</t>
  </si>
  <si>
    <t>S_REMAMTINLEASEPAK</t>
  </si>
  <si>
    <t>S_REMBALATCLOSE</t>
  </si>
  <si>
    <t>S_REPURCHASEDATE</t>
  </si>
  <si>
    <t>S_REPURCHBEGPRINBAL</t>
  </si>
  <si>
    <t>S_REPURCHENDPRINBAL</t>
  </si>
  <si>
    <t>S_RESIDUALGAIN</t>
  </si>
  <si>
    <t>S_RESIDUALLOSS</t>
  </si>
  <si>
    <t>S_RESIDUALLOSSIND</t>
  </si>
  <si>
    <t>S_RESIDUALLOSSRECOVERY</t>
  </si>
  <si>
    <t>S_REVISEDBALANCEMETHOD</t>
  </si>
  <si>
    <t>S_REVISEDINVRATE</t>
  </si>
  <si>
    <t>S_REVISEDINVRESIDUAL</t>
  </si>
  <si>
    <t>S_REVISEDINVRESIDUALPV</t>
  </si>
  <si>
    <t>S_REVISEDMININVRATE</t>
  </si>
  <si>
    <t>S_REVISEDSECVALUE</t>
  </si>
  <si>
    <t>S_SALESPROCEEDS</t>
  </si>
  <si>
    <t>S_SCHEDTERMDATE</t>
  </si>
  <si>
    <t>S_SECVALUE</t>
  </si>
  <si>
    <t>S_SMALLBALLOSSDATE</t>
  </si>
  <si>
    <t>S_VEHICLESALEDATE</t>
  </si>
  <si>
    <t>S_YSOCAMT</t>
  </si>
  <si>
    <t>SecValue</t>
  </si>
  <si>
    <t>TRUST_ID</t>
  </si>
  <si>
    <t>VEHICLEMAKE</t>
  </si>
  <si>
    <t>VOLKSWAGEN</t>
  </si>
  <si>
    <t>Production</t>
  </si>
  <si>
    <t>LOANLEASEINDICATOR</t>
  </si>
  <si>
    <t>MOPMT</t>
  </si>
  <si>
    <t>REMPMTS</t>
  </si>
  <si>
    <t>NBROFPMTSMADE</t>
  </si>
  <si>
    <t>PRINCIPALBALANCEUNPAID</t>
  </si>
  <si>
    <t>ACCRUEDINCLTD</t>
  </si>
  <si>
    <t>ACCRUEDINCYTD</t>
  </si>
  <si>
    <t>EXCSSMILEAGERECVDLTD</t>
  </si>
  <si>
    <t>EXCSSWEARNTEARRECVDLTD</t>
  </si>
  <si>
    <t>INTAMTRECVDLTD</t>
  </si>
  <si>
    <t>LEASEMILEAGEDISCOUNTPDLTD</t>
  </si>
  <si>
    <t>NETRECEIPTSACTUALLTD</t>
  </si>
  <si>
    <t>PRINRECVDLTD</t>
  </si>
  <si>
    <t>ACCUMDEPR</t>
  </si>
  <si>
    <t>LPACCOUNTSTATUS</t>
  </si>
  <si>
    <t>BOOKDATE</t>
  </si>
  <si>
    <t>EFFECTIVEDATE</t>
  </si>
  <si>
    <t>MATURITYDATE</t>
  </si>
  <si>
    <t>CONTRACTRESIDUAL</t>
  </si>
  <si>
    <t>DEFAULTINDICATOR</t>
  </si>
  <si>
    <t>SKIPINDICATOR</t>
  </si>
  <si>
    <t>VEHICLESOLDINDICATOR</t>
  </si>
  <si>
    <t>REPOINDICATOR</t>
  </si>
  <si>
    <t>EXTENSIONINDICATOR</t>
  </si>
  <si>
    <t>CONTRACTEXTEDNDED</t>
  </si>
  <si>
    <t>ALGPCT</t>
  </si>
  <si>
    <t>ALGBUMPPCT</t>
  </si>
  <si>
    <t>ALGRESIDUAL</t>
  </si>
  <si>
    <t>ALGCURRENTRESIDUAL</t>
  </si>
  <si>
    <t>BASERESIDUAL</t>
  </si>
  <si>
    <t>DISCOUNTRATE</t>
  </si>
  <si>
    <t>IMPLICITLEASERATE</t>
  </si>
  <si>
    <t>ESTDISCOUNTRATE</t>
  </si>
  <si>
    <t>CONTRACTRATE</t>
  </si>
  <si>
    <t>ORIGYIELD</t>
  </si>
  <si>
    <t>YIELD</t>
  </si>
  <si>
    <t>LPAEXCEPTNIND</t>
  </si>
  <si>
    <t>MILEAGEBUMPPCT</t>
  </si>
  <si>
    <t>ACQFEE</t>
  </si>
  <si>
    <t>FINANCEDAMT</t>
  </si>
  <si>
    <t>ALLOWANCEMILES</t>
  </si>
  <si>
    <t>AUTOAPPROVAL</t>
  </si>
  <si>
    <t>BALLOONPMT</t>
  </si>
  <si>
    <t>BILLINGFACTOR</t>
  </si>
  <si>
    <t>ORIGSTATE</t>
  </si>
  <si>
    <t>CONTRACTTYPE</t>
  </si>
  <si>
    <t>COOBLIGOR</t>
  </si>
  <si>
    <t>CUSTOMCREDITSCORE</t>
  </si>
  <si>
    <t>DAYSDELINQ</t>
  </si>
  <si>
    <t>DEALERCODE</t>
  </si>
  <si>
    <t>NBRDEFERREDPMTS</t>
  </si>
  <si>
    <t>DEFERREDPMTAMT</t>
  </si>
  <si>
    <t>MODEPREXP</t>
  </si>
  <si>
    <t>DEALERRESERVE</t>
  </si>
  <si>
    <t>DOWNPMT</t>
  </si>
  <si>
    <t>FICO</t>
  </si>
  <si>
    <t>GARAGINGCITY</t>
  </si>
  <si>
    <t>GARAGINGSTATE</t>
  </si>
  <si>
    <t>GARAGINGZIP</t>
  </si>
  <si>
    <t>GROSSCAPCOST</t>
  </si>
  <si>
    <t>MILEAGEPURCHASEELIGIBILITY</t>
  </si>
  <si>
    <t>MSRP</t>
  </si>
  <si>
    <t>OBLIGORMOINCOMEATORIG</t>
  </si>
  <si>
    <t>OFFICE</t>
  </si>
  <si>
    <t>ORIGTERM</t>
  </si>
  <si>
    <t>RATESUBVENTIONAMT</t>
  </si>
  <si>
    <t>REGION</t>
  </si>
  <si>
    <t>REMTERM</t>
  </si>
  <si>
    <t>RESIDSUBVENTIONAMT</t>
  </si>
  <si>
    <t>SECURITYDEPOSIT</t>
  </si>
  <si>
    <t>TIMESDELINQ31_60</t>
  </si>
  <si>
    <t>TIMESDELINQ61_90</t>
  </si>
  <si>
    <t>TIMESDELINQ91_120</t>
  </si>
  <si>
    <t>TIMESDELINQ121_150</t>
  </si>
  <si>
    <t>TIMESDELINQ150PLUS</t>
  </si>
  <si>
    <t>TYPECODE</t>
  </si>
  <si>
    <t>VEHICLEMODEL</t>
  </si>
  <si>
    <t>VEHICLESALEDATE</t>
  </si>
  <si>
    <t>VEHICLEYR</t>
  </si>
  <si>
    <t>VIN</t>
  </si>
  <si>
    <t>MATURITYYR</t>
  </si>
  <si>
    <t>MOTOMATURITY</t>
  </si>
  <si>
    <t>NETBOOKVALUE</t>
  </si>
  <si>
    <t>NBRPMTSACCRUED</t>
  </si>
  <si>
    <t>SINGLEPMTLEASEFLAG</t>
  </si>
  <si>
    <t>UNDERWRITTINGEXCEPTION</t>
  </si>
  <si>
    <t>VEHICLESHORTMODEL</t>
  </si>
  <si>
    <t>DEAL_TEMPIMPORT</t>
  </si>
  <si>
    <t>BOOKYEAR</t>
  </si>
  <si>
    <t>SUSPENDEDINDICATOR</t>
  </si>
  <si>
    <t>DELINQAMT</t>
  </si>
  <si>
    <t>EXTENSIONNBROFMONTHS</t>
  </si>
  <si>
    <t>LPAPROGRAMCODE</t>
  </si>
  <si>
    <t>LPABONUSCOUPONNBR</t>
  </si>
  <si>
    <t>TEST</t>
  </si>
  <si>
    <t>RENTRECBAL</t>
  </si>
  <si>
    <t>O_DAYSDELINQ</t>
  </si>
  <si>
    <t>CLOSEDINLP</t>
  </si>
  <si>
    <t>LP_ABSSTATUS</t>
  </si>
  <si>
    <t>NBRSCHEDREMPMTS</t>
  </si>
  <si>
    <t>PARTIALAMORTPMT</t>
  </si>
  <si>
    <t>REMPMTS_WHOLENUMBER</t>
  </si>
  <si>
    <t>DELINQHISTORY</t>
  </si>
  <si>
    <t>VEHICLETYPE</t>
  </si>
  <si>
    <t>LPAIND</t>
  </si>
  <si>
    <t>PULLAHEADEXCEPTN</t>
  </si>
  <si>
    <t>COMPANY</t>
  </si>
  <si>
    <t>CONTRACTSALVAGEAMT</t>
  </si>
  <si>
    <t>PRINCIPALBALANCEUNPAID_PRIOR</t>
  </si>
  <si>
    <t>ACCUMDEPR_PRIOR</t>
  </si>
  <si>
    <t>LPACCOUNTSTATUS_PRIOR</t>
  </si>
  <si>
    <t>NETRECEIPTSACTUALLTD_PRIOR</t>
  </si>
  <si>
    <t>SALESPROCEEDS_PRIOR</t>
  </si>
  <si>
    <t>FINANCEDAMT_PRIOR</t>
  </si>
  <si>
    <t>ACCRUEDINCLTD_PRIOR</t>
  </si>
  <si>
    <t>BANKRUPTCY_IND</t>
  </si>
  <si>
    <t>TERMINATION_STATUS</t>
  </si>
  <si>
    <t>TERMINATION_STATUS_CHG_DATE</t>
  </si>
  <si>
    <t>TERMINATION_TYPE</t>
  </si>
  <si>
    <t>DISPOSAL_STATUS</t>
  </si>
  <si>
    <t>DISPOSAL_STATUS_CHG_DATE</t>
  </si>
  <si>
    <t>CURRENT_ACCOUNT_BALANCE</t>
  </si>
  <si>
    <t>ACCRUAL_FLAT_AMT</t>
  </si>
  <si>
    <t>PROCESS_STATUS</t>
  </si>
  <si>
    <t>REPOSESSION_STATUS</t>
  </si>
  <si>
    <t>FLAT_CANCEL_STATUS</t>
  </si>
  <si>
    <t>FIRST_PMT_DUE_DT</t>
  </si>
  <si>
    <t>CURRENT_PMT_DUE_DT</t>
  </si>
  <si>
    <t>USED_VEHICLE_VALUE</t>
  </si>
  <si>
    <t>LPA_IND</t>
  </si>
  <si>
    <t>MTD_RENT_INCOME_AMT</t>
  </si>
  <si>
    <t>ACCT_STATUS_CD</t>
  </si>
  <si>
    <t>DATASOURCE</t>
  </si>
  <si>
    <t>PCD_ACCT_NBR_OLD</t>
  </si>
  <si>
    <t>Loan</t>
  </si>
  <si>
    <t>ANOR</t>
  </si>
  <si>
    <t>Y</t>
  </si>
  <si>
    <t>NA</t>
  </si>
  <si>
    <t>NS</t>
  </si>
  <si>
    <t>3</t>
  </si>
  <si>
    <t>5862</t>
  </si>
  <si>
    <t>FALMOUTH</t>
  </si>
  <si>
    <t>B0P 1L0</t>
  </si>
  <si>
    <t>1</t>
  </si>
  <si>
    <t>INSL</t>
  </si>
  <si>
    <t>2013 JETTA TRENDLINE +</t>
  </si>
  <si>
    <t>2013</t>
  </si>
  <si>
    <t>3VW1K7AJ5DM282957</t>
  </si>
  <si>
    <t>JETTA</t>
  </si>
  <si>
    <t>Never Delinquent</t>
  </si>
  <si>
    <t>CAR</t>
  </si>
  <si>
    <t>2</t>
  </si>
  <si>
    <t>003</t>
  </si>
  <si>
    <t>RSI2</t>
  </si>
  <si>
    <t>JETTA TRENDLINE</t>
  </si>
  <si>
    <t>0001</t>
  </si>
  <si>
    <t>0</t>
  </si>
  <si>
    <t>AC</t>
  </si>
  <si>
    <t>FIS</t>
  </si>
  <si>
    <t>MERIT</t>
  </si>
  <si>
    <t>VQA</t>
  </si>
  <si>
    <t>PROD</t>
  </si>
  <si>
    <t>Collection Period Cash flow</t>
  </si>
  <si>
    <t>PV for each Month</t>
  </si>
  <si>
    <t>* Calendar Month Coll. Period Assumed</t>
  </si>
  <si>
    <t>Report Date</t>
  </si>
  <si>
    <t>Callendar Month</t>
  </si>
  <si>
    <t>Next Pmt Due Date</t>
  </si>
  <si>
    <t>Payment</t>
  </si>
  <si>
    <t>Nbr of Remaining Pmts</t>
  </si>
  <si>
    <t>Delinquent Amt</t>
  </si>
  <si>
    <t>Scenario</t>
  </si>
  <si>
    <t>Value</t>
  </si>
  <si>
    <t>Nbr Pmts</t>
  </si>
  <si>
    <t>Nbr 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</si>
</sst>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7" formatCode="&quot;$&quot;#,##0.00_);\(&quot;$&quot;#,##0.00\)"/>
    <numFmt numFmtId="44" formatCode="_(&quot;$&quot;* #,##0.00_);_(&quot;$&quot;* \(#,##0.00\);_(&quot;$&quot;* &quot;-&quot;??_);_(@_)"/>
    <numFmt numFmtId="166" formatCode="&quot;$&quot;#,##0.00"/>
    <numFmt numFmtId="173" formatCode="0.000%"/>
    <numFmt numFmtId="174" formatCode="0.0000%"/>
  </numFmts>
  <fonts count="17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8"/>
      <color indexed="72"/>
      <name val="Tahoma"/>
      <family val="2"/>
    </font>
    <font>
      <sz val="8"/>
      <color indexed="64"/>
      <name val="Tahoma"/>
      <family val="2"/>
    </font>
    <font>
      <sz val="10"/>
      <name val="Arial"/>
      <family val="2"/>
    </font>
    <font>
      <sz val="8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0" tint="-0.249977111117893"/>
      <name val="Arial"/>
      <family val="2"/>
    </font>
    <font>
      <sz val="8"/>
      <color theme="0" tint="-0.249977111117893"/>
      <name val="Arial"/>
      <family val="2"/>
    </font>
    <font>
      <sz val="11"/>
      <color rgb="FF008080"/>
      <name val="Calibri"/>
      <family val="2"/>
    </font>
    <font>
      <b/>
      <sz val="10"/>
      <color rgb="FF0070C0"/>
      <name val="Arial"/>
      <family val="2"/>
    </font>
    <font>
      <b/>
      <sz val="10"/>
      <color theme="8"/>
      <name val="Arial"/>
      <family val="2"/>
    </font>
    <font>
      <sz val="14"/>
      <color rgb="FFFF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8"/>
        <bgColor indexed="14"/>
      </patternFill>
    </fill>
    <fill>
      <patternFill patternType="solid">
        <fgColor indexed="9"/>
        <bgColor indexed="14"/>
      </patternFill>
    </fill>
    <fill>
      <patternFill patternType="solid">
        <fgColor indexed="11"/>
        <bgColor indexed="14"/>
      </patternFill>
    </fill>
    <fill>
      <patternFill patternType="solid">
        <fgColor indexed="12"/>
        <bgColor indexed="14"/>
      </patternFill>
    </fill>
    <fill>
      <patternFill patternType="solid">
        <fgColor indexed="13"/>
        <bgColor indexed="1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14"/>
      </patternFill>
    </fill>
    <fill>
      <patternFill patternType="solid">
        <fgColor rgb="FFFFFF99"/>
        <bgColor indexed="1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3" fillId="0" borderId="0" applyFont="0" applyFill="0" applyBorder="0" applyAlignment="0" applyProtection="0"/>
    <xf numFmtId="0" fontId="1" fillId="0" borderId="0"/>
    <xf numFmtId="9" fontId="4" fillId="0" borderId="0" applyFont="0" applyFill="0" applyBorder="0" applyAlignment="0" applyProtection="0"/>
  </cellStyleXfs>
  <cellXfs count="66">
    <xf numFmtId="0" fontId="2" fillId="0" borderId="0" xfId="0" applyFont="1"/>
    <xf numFmtId="0" fontId="5" fillId="2" borderId="1" xfId="0" applyFont="1" applyFill="1" applyBorder="1" applyAlignment="1">
      <alignment horizontal="center" vertical="center"/>
    </xf>
    <xf numFmtId="14" fontId="6" fillId="3" borderId="2" xfId="0" applyNumberFormat="1" applyFont="1" applyFill="1" applyBorder="1" applyAlignment="1">
      <alignment horizontal="left" vertical="top"/>
    </xf>
    <xf numFmtId="0" fontId="6" fillId="3" borderId="2" xfId="0" applyFont="1" applyFill="1" applyBorder="1" applyAlignment="1">
      <alignment horizontal="left" vertical="top"/>
    </xf>
    <xf numFmtId="0" fontId="6" fillId="4" borderId="2" xfId="0" applyFont="1" applyFill="1" applyBorder="1" applyAlignment="1">
      <alignment horizontal="left" vertical="top"/>
    </xf>
    <xf numFmtId="14" fontId="6" fillId="5" borderId="2" xfId="0" applyNumberFormat="1" applyFont="1" applyFill="1" applyBorder="1" applyAlignment="1">
      <alignment horizontal="left" vertical="top"/>
    </xf>
    <xf numFmtId="0" fontId="6" fillId="5" borderId="2" xfId="0" applyFont="1" applyFill="1" applyBorder="1" applyAlignment="1">
      <alignment horizontal="left" vertical="top"/>
    </xf>
    <xf numFmtId="0" fontId="6" fillId="6" borderId="2" xfId="0" applyFont="1" applyFill="1" applyBorder="1" applyAlignment="1">
      <alignment horizontal="left" vertical="top"/>
    </xf>
    <xf numFmtId="0" fontId="0" fillId="0" borderId="0" xfId="0" applyFont="1"/>
    <xf numFmtId="0" fontId="1" fillId="0" borderId="0" xfId="0" applyFont="1"/>
    <xf numFmtId="0" fontId="0" fillId="0" borderId="0" xfId="0"/>
    <xf numFmtId="0" fontId="7" fillId="0" borderId="0" xfId="0" applyFont="1"/>
    <xf numFmtId="14" fontId="2" fillId="0" borderId="0" xfId="0" applyNumberFormat="1" applyFont="1"/>
    <xf numFmtId="0" fontId="8" fillId="0" borderId="0" xfId="0" applyFont="1"/>
    <xf numFmtId="10" fontId="2" fillId="0" borderId="0" xfId="0" applyNumberFormat="1" applyFont="1"/>
    <xf numFmtId="166" fontId="2" fillId="0" borderId="0" xfId="0" applyNumberFormat="1" applyFont="1"/>
    <xf numFmtId="0" fontId="2" fillId="0" borderId="0" xfId="0" applyFont="1" applyAlignment="1">
      <alignment horizontal="right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wrapText="1"/>
    </xf>
    <xf numFmtId="0" fontId="0" fillId="7" borderId="1" xfId="0" applyFont="1" applyFill="1" applyBorder="1" applyAlignment="1">
      <alignment horizontal="center" wrapText="1"/>
    </xf>
    <xf numFmtId="0" fontId="5" fillId="8" borderId="1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left" vertical="top"/>
    </xf>
    <xf numFmtId="14" fontId="6" fillId="8" borderId="2" xfId="0" applyNumberFormat="1" applyFont="1" applyFill="1" applyBorder="1" applyAlignment="1">
      <alignment horizontal="left" vertical="top"/>
    </xf>
    <xf numFmtId="0" fontId="1" fillId="0" borderId="0" xfId="2"/>
    <xf numFmtId="166" fontId="11" fillId="0" borderId="0" xfId="0" applyNumberFormat="1" applyFont="1"/>
    <xf numFmtId="0" fontId="12" fillId="0" borderId="0" xfId="0" applyFont="1" applyAlignment="1">
      <alignment wrapText="1"/>
    </xf>
    <xf numFmtId="166" fontId="1" fillId="0" borderId="0" xfId="2" applyNumberFormat="1"/>
    <xf numFmtId="14" fontId="6" fillId="9" borderId="2" xfId="0" applyNumberFormat="1" applyFont="1" applyFill="1" applyBorder="1" applyAlignment="1">
      <alignment horizontal="left" vertical="top"/>
    </xf>
    <xf numFmtId="0" fontId="6" fillId="9" borderId="2" xfId="0" applyFont="1" applyFill="1" applyBorder="1" applyAlignment="1">
      <alignment horizontal="left" vertical="top"/>
    </xf>
    <xf numFmtId="14" fontId="1" fillId="0" borderId="0" xfId="2" applyNumberFormat="1"/>
    <xf numFmtId="0" fontId="1" fillId="10" borderId="0" xfId="0" applyFont="1" applyFill="1"/>
    <xf numFmtId="14" fontId="1" fillId="10" borderId="0" xfId="0" applyNumberFormat="1" applyFont="1" applyFill="1"/>
    <xf numFmtId="166" fontId="13" fillId="0" borderId="0" xfId="0" applyNumberFormat="1" applyFont="1"/>
    <xf numFmtId="166" fontId="2" fillId="11" borderId="0" xfId="0" applyNumberFormat="1" applyFont="1" applyFill="1"/>
    <xf numFmtId="14" fontId="14" fillId="11" borderId="1" xfId="2" applyNumberFormat="1" applyFont="1" applyFill="1" applyBorder="1"/>
    <xf numFmtId="7" fontId="14" fillId="11" borderId="1" xfId="1" applyNumberFormat="1" applyFont="1" applyFill="1" applyBorder="1"/>
    <xf numFmtId="0" fontId="14" fillId="11" borderId="1" xfId="2" applyFont="1" applyFill="1" applyBorder="1"/>
    <xf numFmtId="0" fontId="1" fillId="12" borderId="1" xfId="2" applyFill="1" applyBorder="1"/>
    <xf numFmtId="0" fontId="2" fillId="0" borderId="3" xfId="0" applyFont="1" applyBorder="1"/>
    <xf numFmtId="14" fontId="2" fillId="0" borderId="3" xfId="0" applyNumberFormat="1" applyFont="1" applyBorder="1"/>
    <xf numFmtId="166" fontId="2" fillId="0" borderId="3" xfId="0" applyNumberFormat="1" applyFont="1" applyBorder="1"/>
    <xf numFmtId="0" fontId="2" fillId="0" borderId="4" xfId="0" applyFont="1" applyBorder="1"/>
    <xf numFmtId="14" fontId="2" fillId="0" borderId="4" xfId="0" applyNumberFormat="1" applyFont="1" applyBorder="1"/>
    <xf numFmtId="166" fontId="2" fillId="0" borderId="4" xfId="0" applyNumberFormat="1" applyFont="1" applyBorder="1"/>
    <xf numFmtId="0" fontId="2" fillId="0" borderId="5" xfId="0" applyFont="1" applyBorder="1"/>
    <xf numFmtId="14" fontId="2" fillId="0" borderId="5" xfId="0" applyNumberFormat="1" applyFont="1" applyBorder="1"/>
    <xf numFmtId="166" fontId="2" fillId="0" borderId="5" xfId="0" applyNumberFormat="1" applyFont="1" applyBorder="1"/>
    <xf numFmtId="0" fontId="1" fillId="0" borderId="6" xfId="2" applyBorder="1"/>
    <xf numFmtId="0" fontId="14" fillId="11" borderId="7" xfId="2" applyFont="1" applyFill="1" applyBorder="1"/>
    <xf numFmtId="0" fontId="2" fillId="0" borderId="8" xfId="0" applyFont="1" applyBorder="1" applyAlignment="1">
      <alignment horizontal="right"/>
    </xf>
    <xf numFmtId="10" fontId="14" fillId="11" borderId="1" xfId="2" applyNumberFormat="1" applyFont="1" applyFill="1" applyBorder="1"/>
    <xf numFmtId="14" fontId="1" fillId="0" borderId="7" xfId="2" applyNumberFormat="1" applyBorder="1"/>
    <xf numFmtId="0" fontId="1" fillId="0" borderId="6" xfId="2" applyBorder="1" applyAlignment="1">
      <alignment horizontal="right"/>
    </xf>
    <xf numFmtId="0" fontId="1" fillId="0" borderId="9" xfId="2" applyBorder="1" applyAlignment="1">
      <alignment horizontal="right"/>
    </xf>
    <xf numFmtId="14" fontId="15" fillId="13" borderId="10" xfId="2" applyNumberFormat="1" applyFont="1" applyFill="1" applyBorder="1"/>
    <xf numFmtId="7" fontId="15" fillId="13" borderId="10" xfId="1" applyNumberFormat="1" applyFont="1" applyFill="1" applyBorder="1"/>
    <xf numFmtId="0" fontId="15" fillId="13" borderId="10" xfId="2" applyFont="1" applyFill="1" applyBorder="1"/>
    <xf numFmtId="173" fontId="15" fillId="13" borderId="11" xfId="3" applyNumberFormat="1" applyFont="1" applyFill="1" applyBorder="1"/>
    <xf numFmtId="7" fontId="1" fillId="0" borderId="0" xfId="2" applyNumberFormat="1"/>
    <xf numFmtId="166" fontId="16" fillId="0" borderId="11" xfId="0" applyNumberFormat="1" applyFont="1" applyBorder="1"/>
    <xf numFmtId="174" fontId="14" fillId="11" borderId="1" xfId="0" applyNumberFormat="1" applyFont="1" applyFill="1" applyBorder="1"/>
    <xf numFmtId="0" fontId="1" fillId="12" borderId="3" xfId="2" applyFill="1" applyBorder="1" applyAlignment="1">
      <alignment horizontal="center"/>
    </xf>
    <xf numFmtId="0" fontId="1" fillId="12" borderId="5" xfId="2" applyFill="1" applyBorder="1" applyAlignment="1">
      <alignment horizontal="center"/>
    </xf>
    <xf numFmtId="0" fontId="1" fillId="12" borderId="12" xfId="2" applyFill="1" applyBorder="1" applyAlignment="1">
      <alignment horizontal="center"/>
    </xf>
    <xf numFmtId="0" fontId="1" fillId="12" borderId="13" xfId="2" applyFill="1" applyBorder="1" applyAlignment="1">
      <alignment horizontal="center"/>
    </xf>
    <xf numFmtId="0" fontId="1" fillId="12" borderId="14" xfId="2" applyFill="1" applyBorder="1" applyAlignment="1">
      <alignment horizontal="center"/>
    </xf>
  </cellXfs>
  <cellStyles count="4">
    <cellStyle name="Currency" xfId="1" builtinId="4"/>
    <cellStyle name="Normal" xfId="0" builtinId="0"/>
    <cellStyle name="Normal 2" xfId="2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D4D0C8"/>
      <rgbColor rgb="00D1DCEA"/>
      <rgbColor rgb="00D3D3D3"/>
      <rgbColor rgb="00DCE4EF"/>
      <rgbColor rgb="00EAE8F8"/>
      <rgbColor rgb="00EFEDFA"/>
      <rgbColor rgb="00FFFF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M23"/>
  <sheetViews>
    <sheetView workbookViewId="0">
      <selection activeCell="B21" sqref="B21"/>
    </sheetView>
  </sheetViews>
  <sheetFormatPr defaultRowHeight="12.75" x14ac:dyDescent="0.2"/>
  <cols>
    <col min="1" max="1" width="13.7109375" customWidth="1"/>
    <col min="2" max="2" width="17" customWidth="1"/>
    <col min="3" max="3" width="13.7109375" customWidth="1"/>
    <col min="4" max="4" width="15.28515625" customWidth="1"/>
    <col min="5" max="5" width="17.5703125" customWidth="1"/>
    <col min="6" max="6" width="19.5703125" customWidth="1"/>
    <col min="7" max="7" width="16.42578125" customWidth="1"/>
    <col min="8" max="8" width="20.42578125" customWidth="1"/>
    <col min="9" max="9" width="19.5703125" customWidth="1"/>
    <col min="10" max="10" width="16.42578125" customWidth="1"/>
    <col min="11" max="11" width="14.28515625" customWidth="1"/>
    <col min="12" max="12" width="13.28515625" customWidth="1"/>
    <col min="13" max="13" width="19.28515625" customWidth="1"/>
    <col min="14" max="14" width="16.7109375" customWidth="1"/>
    <col min="15" max="15" width="18.5703125" customWidth="1"/>
    <col min="16" max="16" width="21.28515625" customWidth="1"/>
    <col min="17" max="17" width="20.28515625" customWidth="1"/>
    <col min="18" max="18" width="20.5703125" customWidth="1"/>
    <col min="19" max="19" width="21.5703125" customWidth="1"/>
    <col min="20" max="20" width="26.7109375" customWidth="1"/>
    <col min="21" max="21" width="28.7109375" customWidth="1"/>
    <col min="22" max="22" width="21.28515625" customWidth="1"/>
    <col min="23" max="23" width="26.7109375" customWidth="1"/>
    <col min="24" max="24" width="20.28515625" customWidth="1"/>
    <col min="25" max="25" width="21.28515625" customWidth="1"/>
    <col min="26" max="26" width="28.28515625" customWidth="1"/>
    <col min="27" max="27" width="24.28515625" customWidth="1"/>
    <col min="28" max="28" width="24.42578125" customWidth="1"/>
    <col min="29" max="29" width="22.7109375" customWidth="1"/>
    <col min="30" max="30" width="28.5703125" customWidth="1"/>
    <col min="31" max="31" width="20" customWidth="1"/>
    <col min="32" max="32" width="31.7109375" customWidth="1"/>
    <col min="33" max="33" width="21.42578125" customWidth="1"/>
    <col min="34" max="34" width="19.5703125" customWidth="1"/>
    <col min="35" max="35" width="17.42578125" customWidth="1"/>
    <col min="36" max="36" width="24.28515625" customWidth="1"/>
    <col min="37" max="37" width="25.42578125" customWidth="1"/>
    <col min="38" max="38" width="24.42578125" customWidth="1"/>
    <col min="39" max="39" width="20" customWidth="1"/>
    <col min="40" max="40" width="21.28515625" customWidth="1"/>
    <col min="41" max="41" width="19.7109375" customWidth="1"/>
    <col min="42" max="42" width="20" customWidth="1"/>
    <col min="43" max="43" width="22" customWidth="1"/>
    <col min="44" max="44" width="25.28515625" customWidth="1"/>
    <col min="45" max="45" width="28.7109375" customWidth="1"/>
    <col min="46" max="46" width="26.5703125" customWidth="1"/>
    <col min="47" max="47" width="27.7109375" customWidth="1"/>
    <col min="48" max="48" width="26.7109375" customWidth="1"/>
    <col min="49" max="49" width="22.28515625" customWidth="1"/>
    <col min="50" max="50" width="18.7109375" customWidth="1"/>
    <col min="51" max="51" width="22.5703125" customWidth="1"/>
    <col min="52" max="52" width="24.28515625" customWidth="1"/>
    <col min="53" max="53" width="28.5703125" customWidth="1"/>
    <col min="54" max="54" width="25.42578125" customWidth="1"/>
    <col min="55" max="55" width="29.7109375" customWidth="1"/>
    <col min="56" max="56" width="25.28515625" customWidth="1"/>
    <col min="57" max="57" width="24.5703125" customWidth="1"/>
    <col min="58" max="58" width="22.5703125" customWidth="1"/>
    <col min="59" max="59" width="23.7109375" customWidth="1"/>
    <col min="60" max="60" width="25.28515625" customWidth="1"/>
    <col min="61" max="61" width="21.28515625" customWidth="1"/>
    <col min="62" max="62" width="22.42578125" customWidth="1"/>
    <col min="63" max="63" width="22.7109375" customWidth="1"/>
    <col min="64" max="64" width="24" customWidth="1"/>
    <col min="65" max="65" width="26.5703125" customWidth="1"/>
    <col min="66" max="66" width="22.5703125" customWidth="1"/>
    <col min="67" max="67" width="16.7109375" customWidth="1"/>
    <col min="68" max="71" width="23.7109375" customWidth="1"/>
    <col min="72" max="73" width="22.7109375" customWidth="1"/>
    <col min="74" max="75" width="20.7109375" customWidth="1"/>
    <col min="76" max="79" width="21.7109375" customWidth="1"/>
    <col min="80" max="81" width="22.7109375" customWidth="1"/>
    <col min="82" max="82" width="18.7109375" customWidth="1"/>
    <col min="83" max="84" width="20.28515625" customWidth="1"/>
    <col min="85" max="85" width="17.28515625" customWidth="1"/>
    <col min="86" max="86" width="19.42578125" customWidth="1"/>
    <col min="87" max="87" width="24.28515625" customWidth="1"/>
    <col min="88" max="88" width="23.7109375" customWidth="1"/>
    <col min="89" max="89" width="31.28515625" customWidth="1"/>
    <col min="90" max="90" width="34.28515625" customWidth="1"/>
    <col min="91" max="91" width="25.42578125" customWidth="1"/>
    <col min="92" max="92" width="32" customWidth="1"/>
    <col min="93" max="93" width="30.7109375" customWidth="1"/>
    <col min="94" max="94" width="23.28515625" customWidth="1"/>
    <col min="95" max="95" width="27.42578125" customWidth="1"/>
    <col min="96" max="96" width="20.42578125" customWidth="1"/>
    <col min="97" max="97" width="24.42578125" customWidth="1"/>
    <col min="98" max="98" width="26.5703125" customWidth="1"/>
    <col min="99" max="99" width="23.7109375" customWidth="1"/>
    <col min="100" max="100" width="21.42578125" customWidth="1"/>
    <col min="101" max="101" width="23.28515625" customWidth="1"/>
    <col min="102" max="102" width="21.7109375" customWidth="1"/>
    <col min="103" max="103" width="20.7109375" customWidth="1"/>
    <col min="104" max="104" width="21" customWidth="1"/>
    <col min="105" max="105" width="26.28515625" customWidth="1"/>
    <col min="106" max="106" width="25.5703125" customWidth="1"/>
    <col min="107" max="107" width="24.28515625" customWidth="1"/>
    <col min="108" max="108" width="24.42578125" customWidth="1"/>
    <col min="109" max="109" width="18.5703125" customWidth="1"/>
    <col min="110" max="110" width="18.42578125" customWidth="1"/>
    <col min="111" max="111" width="27" customWidth="1"/>
    <col min="112" max="112" width="13.7109375" customWidth="1"/>
    <col min="113" max="113" width="18.42578125" customWidth="1"/>
    <col min="114" max="114" width="18.5703125" customWidth="1"/>
    <col min="115" max="115" width="16.5703125" customWidth="1"/>
    <col min="116" max="116" width="23.5703125" customWidth="1"/>
    <col min="117" max="117" width="22.28515625" customWidth="1"/>
    <col min="118" max="119" width="22.42578125" customWidth="1"/>
    <col min="120" max="120" width="20" customWidth="1"/>
    <col min="121" max="121" width="19.42578125" customWidth="1"/>
    <col min="122" max="122" width="21.28515625" customWidth="1"/>
    <col min="123" max="123" width="32.28515625" customWidth="1"/>
    <col min="124" max="124" width="26.5703125" customWidth="1"/>
    <col min="125" max="125" width="19" customWidth="1"/>
    <col min="126" max="126" width="27.28515625" customWidth="1"/>
    <col min="127" max="127" width="30" customWidth="1"/>
    <col min="128" max="128" width="19.7109375" customWidth="1"/>
    <col min="129" max="129" width="21.7109375" customWidth="1"/>
    <col min="130" max="130" width="20.28515625" customWidth="1"/>
    <col min="131" max="131" width="24.42578125" customWidth="1"/>
    <col min="132" max="132" width="21.5703125" customWidth="1"/>
    <col min="133" max="133" width="16.7109375" customWidth="1"/>
    <col min="134" max="134" width="16.42578125" customWidth="1"/>
    <col min="135" max="135" width="15.28515625" customWidth="1"/>
    <col min="136" max="136" width="28.5703125" customWidth="1"/>
    <col min="137" max="137" width="14.28515625" customWidth="1"/>
    <col min="138" max="138" width="19" customWidth="1"/>
    <col min="139" max="139" width="20.7109375" customWidth="1"/>
    <col min="140" max="140" width="25.7109375" customWidth="1"/>
    <col min="141" max="141" width="21.28515625" customWidth="1"/>
    <col min="142" max="142" width="17.5703125" customWidth="1"/>
    <col min="143" max="143" width="20.28515625" customWidth="1"/>
    <col min="144" max="144" width="20" customWidth="1"/>
    <col min="145" max="145" width="20.7109375" customWidth="1"/>
    <col min="146" max="146" width="18.28515625" customWidth="1"/>
    <col min="147" max="147" width="27.42578125" customWidth="1"/>
    <col min="148" max="148" width="21.5703125" customWidth="1"/>
    <col min="149" max="149" width="22.7109375" customWidth="1"/>
    <col min="150" max="150" width="27.5703125" customWidth="1"/>
    <col min="151" max="151" width="19.7109375" customWidth="1"/>
    <col min="152" max="152" width="12.42578125" customWidth="1"/>
    <col min="153" max="153" width="23.28515625" customWidth="1"/>
    <col min="154" max="154" width="23" customWidth="1"/>
    <col min="155" max="155" width="28.5703125" customWidth="1"/>
    <col min="156" max="156" width="29.28515625" customWidth="1"/>
    <col min="157" max="157" width="28.42578125" customWidth="1"/>
    <col min="158" max="158" width="26.7109375" customWidth="1"/>
    <col min="159" max="159" width="22.28515625" customWidth="1"/>
    <col min="160" max="160" width="15.5703125" customWidth="1"/>
    <col min="161" max="161" width="15.42578125" customWidth="1"/>
    <col min="162" max="162" width="18.28515625" customWidth="1"/>
    <col min="163" max="163" width="19.5703125" customWidth="1"/>
    <col min="164" max="164" width="27.7109375" customWidth="1"/>
    <col min="165" max="165" width="33.28515625" customWidth="1"/>
    <col min="166" max="166" width="20" customWidth="1"/>
    <col min="167" max="167" width="14.28515625" customWidth="1"/>
    <col min="168" max="168" width="17.28515625" customWidth="1"/>
    <col min="169" max="169" width="19.28515625" customWidth="1"/>
  </cols>
  <sheetData>
    <row r="1" spans="1:169" x14ac:dyDescent="0.2">
      <c r="A1" s="8" t="s">
        <v>178</v>
      </c>
    </row>
    <row r="3" spans="1:169" x14ac:dyDescent="0.2">
      <c r="A3" s="1" t="s">
        <v>87</v>
      </c>
      <c r="B3" s="1" t="s">
        <v>86</v>
      </c>
      <c r="C3" s="1" t="s">
        <v>175</v>
      </c>
      <c r="D3" s="1" t="s">
        <v>89</v>
      </c>
      <c r="E3" s="1" t="s">
        <v>88</v>
      </c>
      <c r="F3" s="1" t="s">
        <v>95</v>
      </c>
      <c r="G3" s="1" t="s">
        <v>93</v>
      </c>
      <c r="H3" s="1" t="s">
        <v>94</v>
      </c>
      <c r="I3" s="1" t="s">
        <v>140</v>
      </c>
      <c r="J3" s="1" t="s">
        <v>143</v>
      </c>
      <c r="K3" s="1" t="s">
        <v>170</v>
      </c>
      <c r="L3" s="1" t="s">
        <v>144</v>
      </c>
      <c r="M3" s="1" t="s">
        <v>15</v>
      </c>
      <c r="N3" s="1" t="s">
        <v>150</v>
      </c>
      <c r="O3" s="1" t="s">
        <v>25</v>
      </c>
      <c r="P3" s="1" t="s">
        <v>21</v>
      </c>
      <c r="Q3" s="1" t="s">
        <v>26</v>
      </c>
      <c r="R3" s="1" t="s">
        <v>27</v>
      </c>
      <c r="S3" s="1" t="s">
        <v>29</v>
      </c>
      <c r="T3" s="1" t="s">
        <v>30</v>
      </c>
      <c r="U3" s="1" t="s">
        <v>28</v>
      </c>
      <c r="V3" s="1" t="s">
        <v>24</v>
      </c>
      <c r="W3" s="1" t="s">
        <v>31</v>
      </c>
      <c r="X3" s="1" t="s">
        <v>126</v>
      </c>
      <c r="Y3" s="1" t="s">
        <v>129</v>
      </c>
      <c r="Z3" s="1" t="s">
        <v>19</v>
      </c>
      <c r="AA3" s="1" t="s">
        <v>20</v>
      </c>
      <c r="AB3" s="1" t="s">
        <v>32</v>
      </c>
      <c r="AC3" s="1" t="s">
        <v>147</v>
      </c>
      <c r="AD3" s="1" t="s">
        <v>22</v>
      </c>
      <c r="AE3" s="1" t="s">
        <v>76</v>
      </c>
      <c r="AF3" s="1" t="s">
        <v>23</v>
      </c>
      <c r="AG3" s="1" t="s">
        <v>83</v>
      </c>
      <c r="AH3" s="1" t="s">
        <v>168</v>
      </c>
      <c r="AI3" s="1" t="s">
        <v>134</v>
      </c>
      <c r="AJ3" s="1" t="s">
        <v>112</v>
      </c>
      <c r="AK3" s="1" t="s">
        <v>113</v>
      </c>
      <c r="AL3" s="1" t="s">
        <v>114</v>
      </c>
      <c r="AM3" s="1" t="s">
        <v>115</v>
      </c>
      <c r="AN3" s="1" t="s">
        <v>116</v>
      </c>
      <c r="AO3" s="1" t="s">
        <v>104</v>
      </c>
      <c r="AP3" s="1" t="s">
        <v>101</v>
      </c>
      <c r="AQ3" s="1" t="s">
        <v>97</v>
      </c>
      <c r="AR3" s="1" t="s">
        <v>127</v>
      </c>
      <c r="AS3" s="1" t="s">
        <v>117</v>
      </c>
      <c r="AT3" s="1" t="s">
        <v>109</v>
      </c>
      <c r="AU3" s="1" t="s">
        <v>110</v>
      </c>
      <c r="AV3" s="1" t="s">
        <v>111</v>
      </c>
      <c r="AW3" s="1" t="s">
        <v>137</v>
      </c>
      <c r="AX3" s="1" t="s">
        <v>152</v>
      </c>
      <c r="AY3" s="1" t="s">
        <v>130</v>
      </c>
      <c r="AZ3" s="1" t="s">
        <v>118</v>
      </c>
      <c r="BA3" s="1" t="s">
        <v>119</v>
      </c>
      <c r="BB3" s="1" t="s">
        <v>120</v>
      </c>
      <c r="BC3" s="1" t="s">
        <v>121</v>
      </c>
      <c r="BD3" s="1" t="s">
        <v>122</v>
      </c>
      <c r="BE3" s="1" t="s">
        <v>125</v>
      </c>
      <c r="BF3" s="1" t="s">
        <v>99</v>
      </c>
      <c r="BG3" s="1" t="s">
        <v>100</v>
      </c>
      <c r="BH3" s="1" t="s">
        <v>106</v>
      </c>
      <c r="BI3" s="1" t="s">
        <v>107</v>
      </c>
      <c r="BJ3" s="1" t="s">
        <v>108</v>
      </c>
      <c r="BK3" s="1" t="s">
        <v>138</v>
      </c>
      <c r="BL3" s="1" t="s">
        <v>139</v>
      </c>
      <c r="BM3" s="1" t="s">
        <v>141</v>
      </c>
      <c r="BN3" s="1" t="s">
        <v>142</v>
      </c>
      <c r="BO3" s="1" t="s">
        <v>132</v>
      </c>
      <c r="BP3" s="1" t="s">
        <v>33</v>
      </c>
      <c r="BQ3" s="1" t="s">
        <v>34</v>
      </c>
      <c r="BR3" s="1" t="s">
        <v>35</v>
      </c>
      <c r="BS3" s="1" t="s">
        <v>36</v>
      </c>
      <c r="BT3" s="1" t="s">
        <v>37</v>
      </c>
      <c r="BU3" s="1" t="s">
        <v>38</v>
      </c>
      <c r="BV3" s="1" t="s">
        <v>39</v>
      </c>
      <c r="BW3" s="1" t="s">
        <v>40</v>
      </c>
      <c r="BX3" s="1" t="s">
        <v>41</v>
      </c>
      <c r="BY3" s="1" t="s">
        <v>42</v>
      </c>
      <c r="BZ3" s="1" t="s">
        <v>43</v>
      </c>
      <c r="CA3" s="1" t="s">
        <v>44</v>
      </c>
      <c r="CB3" s="1" t="s">
        <v>45</v>
      </c>
      <c r="CC3" s="1" t="s">
        <v>46</v>
      </c>
      <c r="CD3" s="1" t="s">
        <v>47</v>
      </c>
      <c r="CE3" s="1" t="s">
        <v>48</v>
      </c>
      <c r="CF3" s="1" t="s">
        <v>49</v>
      </c>
      <c r="CG3" s="1" t="s">
        <v>145</v>
      </c>
      <c r="CH3" s="1" t="s">
        <v>146</v>
      </c>
      <c r="CI3" s="1" t="s">
        <v>64</v>
      </c>
      <c r="CJ3" s="1" t="s">
        <v>66</v>
      </c>
      <c r="CK3" s="1" t="s">
        <v>67</v>
      </c>
      <c r="CL3" s="1" t="s">
        <v>68</v>
      </c>
      <c r="CM3" s="1" t="s">
        <v>69</v>
      </c>
      <c r="CN3" s="1" t="s">
        <v>70</v>
      </c>
      <c r="CO3" s="1" t="s">
        <v>71</v>
      </c>
      <c r="CP3" s="1" t="s">
        <v>73</v>
      </c>
      <c r="CQ3" s="1" t="s">
        <v>162</v>
      </c>
      <c r="CR3" s="1" t="s">
        <v>163</v>
      </c>
      <c r="CS3" s="1" t="s">
        <v>164</v>
      </c>
      <c r="CT3" s="1" t="s">
        <v>165</v>
      </c>
      <c r="CU3" s="1" t="s">
        <v>166</v>
      </c>
      <c r="CV3" s="1" t="s">
        <v>167</v>
      </c>
      <c r="CW3" s="1" t="s">
        <v>153</v>
      </c>
      <c r="CX3" s="1" t="s">
        <v>133</v>
      </c>
      <c r="CY3" s="1" t="s">
        <v>102</v>
      </c>
      <c r="CZ3" s="1" t="s">
        <v>155</v>
      </c>
      <c r="DA3" s="1" t="s">
        <v>148</v>
      </c>
      <c r="DB3" s="1" t="s">
        <v>149</v>
      </c>
      <c r="DC3" s="1" t="s">
        <v>156</v>
      </c>
      <c r="DD3" s="1" t="s">
        <v>157</v>
      </c>
      <c r="DE3" s="1" t="s">
        <v>158</v>
      </c>
      <c r="DF3" s="1" t="s">
        <v>159</v>
      </c>
      <c r="DG3" s="1" t="s">
        <v>161</v>
      </c>
      <c r="DH3" s="1" t="s">
        <v>173</v>
      </c>
      <c r="DI3" s="1" t="s">
        <v>96</v>
      </c>
      <c r="DJ3" s="1" t="s">
        <v>136</v>
      </c>
      <c r="DK3" s="1" t="s">
        <v>103</v>
      </c>
      <c r="DL3" s="1" t="s">
        <v>55</v>
      </c>
      <c r="DM3" s="1" t="s">
        <v>82</v>
      </c>
      <c r="DN3" s="1" t="s">
        <v>18</v>
      </c>
      <c r="DO3" s="1" t="s">
        <v>17</v>
      </c>
      <c r="DP3" s="1" t="s">
        <v>11</v>
      </c>
      <c r="DQ3" s="1" t="s">
        <v>13</v>
      </c>
      <c r="DR3" s="1" t="s">
        <v>54</v>
      </c>
      <c r="DS3" s="1" t="s">
        <v>56</v>
      </c>
      <c r="DT3" s="1" t="s">
        <v>62</v>
      </c>
      <c r="DU3" s="1" t="s">
        <v>75</v>
      </c>
      <c r="DV3" s="1" t="s">
        <v>50</v>
      </c>
      <c r="DW3" s="1" t="s">
        <v>51</v>
      </c>
      <c r="DX3" s="1" t="s">
        <v>154</v>
      </c>
      <c r="DY3" s="1" t="s">
        <v>6</v>
      </c>
      <c r="DZ3" s="1" t="s">
        <v>12</v>
      </c>
      <c r="EA3" s="1" t="s">
        <v>65</v>
      </c>
      <c r="EB3" s="1" t="s">
        <v>160</v>
      </c>
      <c r="EC3" s="1" t="s">
        <v>84</v>
      </c>
      <c r="ED3" s="1" t="s">
        <v>90</v>
      </c>
      <c r="EE3" s="1" t="s">
        <v>63</v>
      </c>
      <c r="EF3" s="1" t="s">
        <v>151</v>
      </c>
      <c r="EG3" s="1" t="s">
        <v>77</v>
      </c>
      <c r="EH3" s="1" t="s">
        <v>58</v>
      </c>
      <c r="EI3" s="1" t="s">
        <v>61</v>
      </c>
      <c r="EJ3" s="1" t="s">
        <v>14</v>
      </c>
      <c r="EK3" s="1" t="s">
        <v>172</v>
      </c>
      <c r="EL3" s="1" t="s">
        <v>91</v>
      </c>
      <c r="EM3" s="1" t="s">
        <v>169</v>
      </c>
      <c r="EN3" s="1" t="s">
        <v>135</v>
      </c>
      <c r="EO3" s="1" t="s">
        <v>5</v>
      </c>
      <c r="EP3" s="1" t="s">
        <v>52</v>
      </c>
      <c r="EQ3" s="1" t="s">
        <v>85</v>
      </c>
      <c r="ER3" s="1" t="s">
        <v>80</v>
      </c>
      <c r="ES3" s="1" t="s">
        <v>171</v>
      </c>
      <c r="ET3" s="1" t="s">
        <v>124</v>
      </c>
      <c r="EU3" s="1" t="s">
        <v>60</v>
      </c>
      <c r="EV3" s="1" t="s">
        <v>59</v>
      </c>
      <c r="EW3" s="1" t="s">
        <v>16</v>
      </c>
      <c r="EX3" s="1" t="s">
        <v>53</v>
      </c>
      <c r="EY3" s="1" t="s">
        <v>57</v>
      </c>
      <c r="EZ3" s="1" t="s">
        <v>74</v>
      </c>
      <c r="FA3" s="1" t="s">
        <v>128</v>
      </c>
      <c r="FB3" s="1" t="s">
        <v>131</v>
      </c>
      <c r="FC3" s="1" t="s">
        <v>123</v>
      </c>
      <c r="FD3" s="1" t="s">
        <v>176</v>
      </c>
      <c r="FE3" s="1" t="s">
        <v>10</v>
      </c>
      <c r="FF3" s="1" t="s">
        <v>3</v>
      </c>
      <c r="FG3" s="1" t="s">
        <v>98</v>
      </c>
      <c r="FH3" s="1" t="s">
        <v>105</v>
      </c>
      <c r="FI3" s="1" t="s">
        <v>72</v>
      </c>
      <c r="FJ3" s="1" t="s">
        <v>79</v>
      </c>
      <c r="FK3" s="1" t="s">
        <v>78</v>
      </c>
      <c r="FL3" s="1" t="s">
        <v>92</v>
      </c>
      <c r="FM3" s="1" t="s">
        <v>81</v>
      </c>
    </row>
    <row r="4" spans="1:169" ht="16.5" customHeight="1" x14ac:dyDescent="0.2">
      <c r="A4" s="2">
        <v>42245</v>
      </c>
      <c r="B4" s="3" t="s">
        <v>0</v>
      </c>
      <c r="C4" s="3" t="s">
        <v>8</v>
      </c>
      <c r="D4" s="3" t="s">
        <v>7</v>
      </c>
      <c r="E4" s="2">
        <v>42217</v>
      </c>
      <c r="F4" s="3" t="s">
        <v>2</v>
      </c>
      <c r="G4" s="3" t="s">
        <v>2</v>
      </c>
      <c r="H4" s="3" t="s">
        <v>174</v>
      </c>
      <c r="I4" s="3">
        <v>16651.759999999998</v>
      </c>
      <c r="J4" s="3">
        <v>16340.28</v>
      </c>
      <c r="K4" s="3">
        <v>16340.28</v>
      </c>
      <c r="L4" s="3">
        <v>3.3980000000000001</v>
      </c>
      <c r="M4" s="3">
        <v>0.9</v>
      </c>
      <c r="N4" s="3">
        <v>3.3980000000000001</v>
      </c>
      <c r="O4" s="3">
        <v>0</v>
      </c>
      <c r="P4" s="3">
        <v>13.07</v>
      </c>
      <c r="Q4" s="3">
        <v>12.02</v>
      </c>
      <c r="R4" s="3">
        <v>357.61</v>
      </c>
      <c r="S4" s="3">
        <v>345.59</v>
      </c>
      <c r="T4" s="3">
        <v>345.59</v>
      </c>
      <c r="U4" s="3">
        <v>0</v>
      </c>
      <c r="V4" s="3">
        <v>357.61</v>
      </c>
      <c r="W4" s="3">
        <v>357.61</v>
      </c>
      <c r="X4" s="3">
        <v>47.15</v>
      </c>
      <c r="Y4" s="3">
        <v>310.45999999999998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4"/>
      <c r="AF4" s="3">
        <v>0</v>
      </c>
      <c r="AG4" s="4"/>
      <c r="AH4" s="3">
        <v>0</v>
      </c>
      <c r="AI4" s="4"/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4"/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47.15</v>
      </c>
      <c r="BE4" s="3">
        <v>357.61</v>
      </c>
      <c r="BF4" s="3">
        <v>0</v>
      </c>
      <c r="BG4" s="3">
        <v>0</v>
      </c>
      <c r="BH4" s="3">
        <v>0</v>
      </c>
      <c r="BI4" s="3">
        <v>310.45999999999998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 t="s">
        <v>4</v>
      </c>
      <c r="CE4" s="3">
        <v>16340.28</v>
      </c>
      <c r="CF4" s="3">
        <v>1</v>
      </c>
      <c r="CG4" s="3">
        <v>0</v>
      </c>
      <c r="CH4" s="3">
        <v>0</v>
      </c>
      <c r="CI4" s="3">
        <v>346.93</v>
      </c>
      <c r="CJ4" s="3">
        <v>0</v>
      </c>
      <c r="CK4" s="3">
        <v>0</v>
      </c>
      <c r="CL4" s="3">
        <v>0</v>
      </c>
      <c r="CM4" s="3">
        <v>355.26</v>
      </c>
      <c r="CN4" s="3">
        <v>0</v>
      </c>
      <c r="CO4" s="3">
        <v>7867.42</v>
      </c>
      <c r="CP4" s="3">
        <v>7512.16</v>
      </c>
      <c r="CQ4" s="4"/>
      <c r="CR4" s="3">
        <v>3.3980000000000001</v>
      </c>
      <c r="CS4" s="4"/>
      <c r="CT4" s="4"/>
      <c r="CU4" s="4"/>
      <c r="CV4" s="4"/>
      <c r="CW4" s="4"/>
      <c r="CX4" s="4"/>
      <c r="CY4" s="4"/>
      <c r="CZ4" s="4"/>
      <c r="DA4" s="4"/>
      <c r="DB4" s="4"/>
      <c r="DC4" s="3">
        <v>0</v>
      </c>
      <c r="DD4" s="3">
        <v>0</v>
      </c>
      <c r="DE4" s="3">
        <v>0</v>
      </c>
      <c r="DF4" s="3">
        <v>0</v>
      </c>
      <c r="DG4" s="3">
        <v>0</v>
      </c>
      <c r="DH4" s="3">
        <v>0</v>
      </c>
      <c r="DI4" s="3">
        <v>1</v>
      </c>
      <c r="DJ4" s="3">
        <v>1</v>
      </c>
      <c r="DK4" s="4"/>
      <c r="DL4" s="4"/>
      <c r="DM4" s="4"/>
      <c r="DN4" s="3">
        <v>0</v>
      </c>
      <c r="DO4" s="3">
        <v>0</v>
      </c>
      <c r="DP4" s="3">
        <v>360</v>
      </c>
      <c r="DQ4" s="3">
        <v>0</v>
      </c>
      <c r="DR4" s="3">
        <v>367.28</v>
      </c>
      <c r="DS4" s="3">
        <v>0</v>
      </c>
      <c r="DT4" s="3">
        <v>8225.0300000000007</v>
      </c>
      <c r="DU4" s="3">
        <v>7857.75</v>
      </c>
      <c r="DV4" s="3">
        <v>0</v>
      </c>
      <c r="DW4" s="3">
        <v>0</v>
      </c>
      <c r="DX4" s="3">
        <v>0</v>
      </c>
      <c r="DY4" s="4"/>
      <c r="DZ4" s="3">
        <v>109.72</v>
      </c>
      <c r="EA4" s="3">
        <v>96.65</v>
      </c>
      <c r="EB4" s="4"/>
      <c r="EC4" s="4"/>
      <c r="ED4" s="3" t="b">
        <v>1</v>
      </c>
      <c r="EE4" s="3">
        <v>72</v>
      </c>
      <c r="EF4" s="4"/>
      <c r="EG4" s="3">
        <v>49.000900000000001</v>
      </c>
      <c r="EH4" s="2">
        <v>43738</v>
      </c>
      <c r="EI4" s="3">
        <v>23</v>
      </c>
      <c r="EJ4" s="4"/>
      <c r="EK4" s="4"/>
      <c r="EL4" s="4"/>
      <c r="EM4" s="4"/>
      <c r="EN4" s="4"/>
      <c r="EO4" s="2">
        <v>42247</v>
      </c>
      <c r="EP4" s="3">
        <v>25056.55</v>
      </c>
      <c r="EQ4" s="4"/>
      <c r="ER4" s="3">
        <v>0</v>
      </c>
      <c r="ES4" s="4"/>
      <c r="ET4" s="3">
        <v>0</v>
      </c>
      <c r="EU4" s="3">
        <v>49</v>
      </c>
      <c r="EV4" s="3">
        <v>357.61</v>
      </c>
      <c r="EW4" s="3">
        <v>0</v>
      </c>
      <c r="EX4" s="4"/>
      <c r="EY4" s="3">
        <v>0</v>
      </c>
      <c r="EZ4" s="3">
        <v>17198.8</v>
      </c>
      <c r="FA4" s="3">
        <v>0</v>
      </c>
      <c r="FB4" s="3">
        <v>311.48</v>
      </c>
      <c r="FC4" s="3">
        <v>0</v>
      </c>
      <c r="FD4" s="3" t="s">
        <v>177</v>
      </c>
      <c r="FE4" s="3" t="s">
        <v>9</v>
      </c>
      <c r="FF4" s="3" t="s">
        <v>1</v>
      </c>
      <c r="FG4" s="4"/>
      <c r="FH4" s="3">
        <v>0</v>
      </c>
      <c r="FI4" s="3">
        <v>17544.39</v>
      </c>
      <c r="FJ4" s="4"/>
      <c r="FK4" s="3">
        <v>48</v>
      </c>
      <c r="FL4" s="4"/>
      <c r="FM4" s="3">
        <v>5.25</v>
      </c>
    </row>
    <row r="5" spans="1:169" ht="16.5" customHeight="1" x14ac:dyDescent="0.2">
      <c r="A5" s="5">
        <v>42273</v>
      </c>
      <c r="B5" s="6" t="s">
        <v>0</v>
      </c>
      <c r="C5" s="6" t="s">
        <v>8</v>
      </c>
      <c r="D5" s="6" t="s">
        <v>7</v>
      </c>
      <c r="E5" s="5">
        <v>42217</v>
      </c>
      <c r="F5" s="6" t="s">
        <v>2</v>
      </c>
      <c r="G5" s="6" t="s">
        <v>2</v>
      </c>
      <c r="H5" s="6" t="s">
        <v>174</v>
      </c>
      <c r="I5" s="6">
        <v>16340.28</v>
      </c>
      <c r="J5" s="6">
        <v>16029.4</v>
      </c>
      <c r="K5" s="6">
        <v>16029.4</v>
      </c>
      <c r="L5" s="6">
        <v>3.3980000000000001</v>
      </c>
      <c r="M5" s="6">
        <v>0.9</v>
      </c>
      <c r="N5" s="6">
        <v>3.3980000000000001</v>
      </c>
      <c r="O5" s="6">
        <v>0</v>
      </c>
      <c r="P5" s="6">
        <v>12.4</v>
      </c>
      <c r="Q5" s="6">
        <v>13.4</v>
      </c>
      <c r="R5" s="6">
        <v>357.61</v>
      </c>
      <c r="S5" s="6">
        <v>344.21</v>
      </c>
      <c r="T5" s="6">
        <v>344.21</v>
      </c>
      <c r="U5" s="6">
        <v>0</v>
      </c>
      <c r="V5" s="6">
        <v>357.61</v>
      </c>
      <c r="W5" s="6">
        <v>357.61</v>
      </c>
      <c r="X5" s="6">
        <v>46.27</v>
      </c>
      <c r="Y5" s="6">
        <v>311.33999999999997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4"/>
      <c r="AF5" s="6">
        <v>0</v>
      </c>
      <c r="AG5" s="4"/>
      <c r="AH5" s="6">
        <v>0</v>
      </c>
      <c r="AI5" s="4"/>
      <c r="AJ5" s="6">
        <v>0</v>
      </c>
      <c r="AK5" s="6">
        <v>0</v>
      </c>
      <c r="AL5" s="6">
        <v>0</v>
      </c>
      <c r="AM5" s="6">
        <v>0</v>
      </c>
      <c r="AN5" s="6">
        <v>0</v>
      </c>
      <c r="AO5" s="6">
        <v>0</v>
      </c>
      <c r="AP5" s="4"/>
      <c r="AQ5" s="6">
        <v>0</v>
      </c>
      <c r="AR5" s="6">
        <v>0</v>
      </c>
      <c r="AS5" s="6">
        <v>0</v>
      </c>
      <c r="AT5" s="6">
        <v>0</v>
      </c>
      <c r="AU5" s="6">
        <v>0</v>
      </c>
      <c r="AV5" s="6">
        <v>0</v>
      </c>
      <c r="AW5" s="6">
        <v>0</v>
      </c>
      <c r="AX5" s="6">
        <v>0</v>
      </c>
      <c r="AY5" s="6">
        <v>0</v>
      </c>
      <c r="AZ5" s="6">
        <v>0</v>
      </c>
      <c r="BA5" s="6">
        <v>0</v>
      </c>
      <c r="BB5" s="6">
        <v>0</v>
      </c>
      <c r="BC5" s="6">
        <v>0</v>
      </c>
      <c r="BD5" s="6">
        <v>46.27</v>
      </c>
      <c r="BE5" s="6">
        <v>357.61</v>
      </c>
      <c r="BF5" s="6">
        <v>0</v>
      </c>
      <c r="BG5" s="6">
        <v>0</v>
      </c>
      <c r="BH5" s="6">
        <v>0</v>
      </c>
      <c r="BI5" s="6">
        <v>311.33999999999997</v>
      </c>
      <c r="BJ5" s="6">
        <v>0</v>
      </c>
      <c r="BK5" s="6">
        <v>0</v>
      </c>
      <c r="BL5" s="6">
        <v>0</v>
      </c>
      <c r="BM5" s="6">
        <v>0</v>
      </c>
      <c r="BN5" s="6">
        <v>0</v>
      </c>
      <c r="BO5" s="6">
        <v>0</v>
      </c>
      <c r="BP5" s="6">
        <v>0</v>
      </c>
      <c r="BQ5" s="6">
        <v>0</v>
      </c>
      <c r="BR5" s="6">
        <v>0</v>
      </c>
      <c r="BS5" s="6">
        <v>0</v>
      </c>
      <c r="BT5" s="6">
        <v>0</v>
      </c>
      <c r="BU5" s="6">
        <v>0</v>
      </c>
      <c r="BV5" s="6">
        <v>0</v>
      </c>
      <c r="BW5" s="6">
        <v>0</v>
      </c>
      <c r="BX5" s="6">
        <v>0</v>
      </c>
      <c r="BY5" s="6">
        <v>0</v>
      </c>
      <c r="BZ5" s="6">
        <v>0</v>
      </c>
      <c r="CA5" s="6">
        <v>0</v>
      </c>
      <c r="CB5" s="6">
        <v>0</v>
      </c>
      <c r="CC5" s="6">
        <v>0</v>
      </c>
      <c r="CD5" s="6" t="s">
        <v>4</v>
      </c>
      <c r="CE5" s="6">
        <v>16029.4</v>
      </c>
      <c r="CF5" s="6">
        <v>1</v>
      </c>
      <c r="CG5" s="6">
        <v>0</v>
      </c>
      <c r="CH5" s="6">
        <v>0</v>
      </c>
      <c r="CI5" s="6">
        <v>360</v>
      </c>
      <c r="CJ5" s="6">
        <v>0</v>
      </c>
      <c r="CK5" s="6">
        <v>0</v>
      </c>
      <c r="CL5" s="6">
        <v>0</v>
      </c>
      <c r="CM5" s="6">
        <v>367.28</v>
      </c>
      <c r="CN5" s="6">
        <v>0</v>
      </c>
      <c r="CO5" s="6">
        <v>8225.0300000000007</v>
      </c>
      <c r="CP5" s="6">
        <v>7857.75</v>
      </c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6">
        <v>0</v>
      </c>
      <c r="DD5" s="6">
        <v>0</v>
      </c>
      <c r="DE5" s="6">
        <v>0</v>
      </c>
      <c r="DF5" s="6">
        <v>0</v>
      </c>
      <c r="DG5" s="6">
        <v>0</v>
      </c>
      <c r="DH5" s="6">
        <v>0</v>
      </c>
      <c r="DI5" s="6">
        <v>1</v>
      </c>
      <c r="DJ5" s="6">
        <v>1</v>
      </c>
      <c r="DK5" s="4"/>
      <c r="DL5" s="4"/>
      <c r="DM5" s="4"/>
      <c r="DN5" s="6">
        <v>0</v>
      </c>
      <c r="DO5" s="6">
        <v>0</v>
      </c>
      <c r="DP5" s="6">
        <v>372.4</v>
      </c>
      <c r="DQ5" s="6">
        <v>0</v>
      </c>
      <c r="DR5" s="6">
        <v>380.68</v>
      </c>
      <c r="DS5" s="6">
        <v>0</v>
      </c>
      <c r="DT5" s="6">
        <v>8582.64</v>
      </c>
      <c r="DU5" s="6">
        <v>8201.9599999999991</v>
      </c>
      <c r="DV5" s="6">
        <v>0</v>
      </c>
      <c r="DW5" s="6">
        <v>0</v>
      </c>
      <c r="DX5" s="6">
        <v>0</v>
      </c>
      <c r="DY5" s="4"/>
      <c r="DZ5" s="6">
        <v>122.12</v>
      </c>
      <c r="EA5" s="6">
        <v>109.72</v>
      </c>
      <c r="EB5" s="4"/>
      <c r="EC5" s="4"/>
      <c r="ED5" s="6" t="b">
        <v>1</v>
      </c>
      <c r="EE5" s="6">
        <v>72</v>
      </c>
      <c r="EF5" s="4"/>
      <c r="EG5" s="6">
        <v>48.002400000000002</v>
      </c>
      <c r="EH5" s="5">
        <v>43738</v>
      </c>
      <c r="EI5" s="6">
        <v>24</v>
      </c>
      <c r="EJ5" s="4"/>
      <c r="EK5" s="4"/>
      <c r="EL5" s="4"/>
      <c r="EM5" s="4"/>
      <c r="EN5" s="4"/>
      <c r="EO5" s="5">
        <v>42277</v>
      </c>
      <c r="EP5" s="6">
        <v>25056.55</v>
      </c>
      <c r="EQ5" s="4"/>
      <c r="ER5" s="6">
        <v>0</v>
      </c>
      <c r="ES5" s="4"/>
      <c r="ET5" s="6">
        <v>0</v>
      </c>
      <c r="EU5" s="6">
        <v>48</v>
      </c>
      <c r="EV5" s="6">
        <v>357.61</v>
      </c>
      <c r="EW5" s="6">
        <v>0</v>
      </c>
      <c r="EX5" s="4"/>
      <c r="EY5" s="6">
        <v>0</v>
      </c>
      <c r="EZ5" s="6">
        <v>16854.59</v>
      </c>
      <c r="FA5" s="6">
        <v>0</v>
      </c>
      <c r="FB5" s="6">
        <v>310.88</v>
      </c>
      <c r="FC5" s="6">
        <v>0</v>
      </c>
      <c r="FD5" s="6" t="s">
        <v>177</v>
      </c>
      <c r="FE5" s="6" t="s">
        <v>9</v>
      </c>
      <c r="FF5" s="6" t="s">
        <v>1</v>
      </c>
      <c r="FG5" s="6">
        <v>0</v>
      </c>
      <c r="FH5" s="6">
        <v>0</v>
      </c>
      <c r="FI5" s="6">
        <v>17198.8</v>
      </c>
      <c r="FJ5" s="4"/>
      <c r="FK5" s="6">
        <v>47</v>
      </c>
      <c r="FL5" s="4"/>
      <c r="FM5" s="6">
        <v>5.25</v>
      </c>
    </row>
    <row r="6" spans="1:169" ht="16.5" customHeight="1" x14ac:dyDescent="0.2">
      <c r="A6" s="2">
        <v>42308</v>
      </c>
      <c r="B6" s="3" t="s">
        <v>0</v>
      </c>
      <c r="C6" s="3" t="s">
        <v>8</v>
      </c>
      <c r="D6" s="3" t="s">
        <v>7</v>
      </c>
      <c r="E6" s="2">
        <v>42217</v>
      </c>
      <c r="F6" s="3" t="s">
        <v>2</v>
      </c>
      <c r="G6" s="3" t="s">
        <v>2</v>
      </c>
      <c r="H6" s="3" t="s">
        <v>174</v>
      </c>
      <c r="I6" s="3">
        <v>16029.4</v>
      </c>
      <c r="J6" s="3">
        <v>15719.93</v>
      </c>
      <c r="K6" s="3">
        <v>15719.93</v>
      </c>
      <c r="L6" s="3">
        <v>3.3980000000000001</v>
      </c>
      <c r="M6" s="3">
        <v>0.9</v>
      </c>
      <c r="N6" s="3">
        <v>3.3980000000000001</v>
      </c>
      <c r="O6" s="3">
        <v>0</v>
      </c>
      <c r="P6" s="3">
        <v>12.56</v>
      </c>
      <c r="Q6" s="3">
        <v>15.69</v>
      </c>
      <c r="R6" s="3">
        <v>357.61</v>
      </c>
      <c r="S6" s="3">
        <v>341.92</v>
      </c>
      <c r="T6" s="3">
        <v>341.92</v>
      </c>
      <c r="U6" s="3">
        <v>0</v>
      </c>
      <c r="V6" s="3">
        <v>357.61</v>
      </c>
      <c r="W6" s="3">
        <v>357.61</v>
      </c>
      <c r="X6" s="3">
        <v>45.39</v>
      </c>
      <c r="Y6" s="3">
        <v>312.22000000000003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7"/>
      <c r="AF6" s="3">
        <v>0</v>
      </c>
      <c r="AG6" s="7"/>
      <c r="AH6" s="3">
        <v>0</v>
      </c>
      <c r="AI6" s="7"/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7"/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45.39</v>
      </c>
      <c r="BE6" s="3">
        <v>357.61</v>
      </c>
      <c r="BF6" s="3">
        <v>0</v>
      </c>
      <c r="BG6" s="3">
        <v>0</v>
      </c>
      <c r="BH6" s="3">
        <v>0</v>
      </c>
      <c r="BI6" s="3">
        <v>312.22000000000003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0</v>
      </c>
      <c r="CB6" s="3">
        <v>0</v>
      </c>
      <c r="CC6" s="3">
        <v>0</v>
      </c>
      <c r="CD6" s="3" t="s">
        <v>4</v>
      </c>
      <c r="CE6" s="3">
        <v>15719.93</v>
      </c>
      <c r="CF6" s="3">
        <v>1</v>
      </c>
      <c r="CG6" s="3">
        <v>0</v>
      </c>
      <c r="CH6" s="3">
        <v>0</v>
      </c>
      <c r="CI6" s="3">
        <v>372.4</v>
      </c>
      <c r="CJ6" s="3">
        <v>0</v>
      </c>
      <c r="CK6" s="3">
        <v>0</v>
      </c>
      <c r="CL6" s="3">
        <v>0</v>
      </c>
      <c r="CM6" s="3">
        <v>380.68</v>
      </c>
      <c r="CN6" s="3">
        <v>0</v>
      </c>
      <c r="CO6" s="3">
        <v>8582.64</v>
      </c>
      <c r="CP6" s="3">
        <v>8201.9599999999991</v>
      </c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3">
        <v>0</v>
      </c>
      <c r="DD6" s="3">
        <v>0</v>
      </c>
      <c r="DE6" s="3">
        <v>0</v>
      </c>
      <c r="DF6" s="3">
        <v>0</v>
      </c>
      <c r="DG6" s="3">
        <v>0</v>
      </c>
      <c r="DH6" s="3">
        <v>0</v>
      </c>
      <c r="DI6" s="3">
        <v>1</v>
      </c>
      <c r="DJ6" s="3">
        <v>1</v>
      </c>
      <c r="DK6" s="7"/>
      <c r="DL6" s="7"/>
      <c r="DM6" s="7"/>
      <c r="DN6" s="3">
        <v>0</v>
      </c>
      <c r="DO6" s="3">
        <v>0</v>
      </c>
      <c r="DP6" s="3">
        <v>384.96</v>
      </c>
      <c r="DQ6" s="3">
        <v>0</v>
      </c>
      <c r="DR6" s="3">
        <v>396.37</v>
      </c>
      <c r="DS6" s="3">
        <v>0</v>
      </c>
      <c r="DT6" s="3">
        <v>8940.25</v>
      </c>
      <c r="DU6" s="3">
        <v>8543.8799999999992</v>
      </c>
      <c r="DV6" s="3">
        <v>0</v>
      </c>
      <c r="DW6" s="3">
        <v>0</v>
      </c>
      <c r="DX6" s="3">
        <v>0</v>
      </c>
      <c r="DY6" s="7"/>
      <c r="DZ6" s="3">
        <v>134.68</v>
      </c>
      <c r="EA6" s="3">
        <v>122.12</v>
      </c>
      <c r="EB6" s="7"/>
      <c r="EC6" s="7"/>
      <c r="ED6" s="3" t="b">
        <v>1</v>
      </c>
      <c r="EE6" s="3">
        <v>72</v>
      </c>
      <c r="EF6" s="7"/>
      <c r="EG6" s="3">
        <v>47.011200000000002</v>
      </c>
      <c r="EH6" s="2">
        <v>43738</v>
      </c>
      <c r="EI6" s="3">
        <v>25</v>
      </c>
      <c r="EJ6" s="7"/>
      <c r="EK6" s="7"/>
      <c r="EL6" s="7"/>
      <c r="EM6" s="7"/>
      <c r="EN6" s="7"/>
      <c r="EO6" s="2">
        <v>42308</v>
      </c>
      <c r="EP6" s="3">
        <v>25056.55</v>
      </c>
      <c r="EQ6" s="7"/>
      <c r="ER6" s="3">
        <v>0</v>
      </c>
      <c r="ES6" s="7"/>
      <c r="ET6" s="3">
        <v>0</v>
      </c>
      <c r="EU6" s="3">
        <v>47</v>
      </c>
      <c r="EV6" s="3">
        <v>357.61</v>
      </c>
      <c r="EW6" s="3">
        <v>0</v>
      </c>
      <c r="EX6" s="7"/>
      <c r="EY6" s="3">
        <v>0</v>
      </c>
      <c r="EZ6" s="3">
        <v>16512.669999999998</v>
      </c>
      <c r="FA6" s="3">
        <v>0</v>
      </c>
      <c r="FB6" s="3">
        <v>309.47000000000003</v>
      </c>
      <c r="FC6" s="3">
        <v>0</v>
      </c>
      <c r="FD6" s="3" t="s">
        <v>177</v>
      </c>
      <c r="FE6" s="3" t="s">
        <v>9</v>
      </c>
      <c r="FF6" s="3" t="s">
        <v>1</v>
      </c>
      <c r="FG6" s="3">
        <v>0</v>
      </c>
      <c r="FH6" s="3">
        <v>0</v>
      </c>
      <c r="FI6" s="3">
        <v>16854.59</v>
      </c>
      <c r="FJ6" s="7"/>
      <c r="FK6" s="3">
        <v>46</v>
      </c>
      <c r="FL6" s="7"/>
      <c r="FM6" s="3">
        <v>5.25</v>
      </c>
    </row>
    <row r="7" spans="1:169" ht="16.5" customHeight="1" x14ac:dyDescent="0.2">
      <c r="A7" s="5">
        <v>42336</v>
      </c>
      <c r="B7" s="6" t="s">
        <v>0</v>
      </c>
      <c r="C7" s="6" t="s">
        <v>8</v>
      </c>
      <c r="D7" s="6" t="s">
        <v>7</v>
      </c>
      <c r="E7" s="5">
        <v>42217</v>
      </c>
      <c r="F7" s="6" t="s">
        <v>2</v>
      </c>
      <c r="G7" s="6" t="s">
        <v>2</v>
      </c>
      <c r="H7" s="6" t="s">
        <v>174</v>
      </c>
      <c r="I7" s="6">
        <v>15719.93</v>
      </c>
      <c r="J7" s="6">
        <v>15405.8</v>
      </c>
      <c r="K7" s="6">
        <v>15405.8</v>
      </c>
      <c r="L7" s="6">
        <v>3.3980000000000001</v>
      </c>
      <c r="M7" s="6">
        <v>0.9</v>
      </c>
      <c r="N7" s="6">
        <v>3.3980000000000001</v>
      </c>
      <c r="O7" s="6">
        <v>0</v>
      </c>
      <c r="P7" s="6">
        <v>11.88</v>
      </c>
      <c r="Q7" s="6">
        <v>11.25</v>
      </c>
      <c r="R7" s="6">
        <v>357.61</v>
      </c>
      <c r="S7" s="6">
        <v>346.36</v>
      </c>
      <c r="T7" s="6">
        <v>346.36</v>
      </c>
      <c r="U7" s="6">
        <v>0</v>
      </c>
      <c r="V7" s="6">
        <v>357.61</v>
      </c>
      <c r="W7" s="6">
        <v>357.61</v>
      </c>
      <c r="X7" s="6">
        <v>44.51</v>
      </c>
      <c r="Y7" s="6">
        <v>313.10000000000002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7"/>
      <c r="AF7" s="6">
        <v>0</v>
      </c>
      <c r="AG7" s="7"/>
      <c r="AH7" s="6">
        <v>0</v>
      </c>
      <c r="AI7" s="7"/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7"/>
      <c r="AQ7" s="6">
        <v>0</v>
      </c>
      <c r="AR7" s="6">
        <v>0</v>
      </c>
      <c r="AS7" s="6">
        <v>0</v>
      </c>
      <c r="AT7" s="6">
        <v>0</v>
      </c>
      <c r="AU7" s="6">
        <v>0</v>
      </c>
      <c r="AV7" s="6">
        <v>0</v>
      </c>
      <c r="AW7" s="6">
        <v>0</v>
      </c>
      <c r="AX7" s="6">
        <v>0</v>
      </c>
      <c r="AY7" s="6">
        <v>0</v>
      </c>
      <c r="AZ7" s="6">
        <v>0</v>
      </c>
      <c r="BA7" s="6">
        <v>0</v>
      </c>
      <c r="BB7" s="6">
        <v>0</v>
      </c>
      <c r="BC7" s="6">
        <v>0</v>
      </c>
      <c r="BD7" s="6">
        <v>44.51</v>
      </c>
      <c r="BE7" s="6">
        <v>357.61</v>
      </c>
      <c r="BF7" s="6">
        <v>0</v>
      </c>
      <c r="BG7" s="6">
        <v>0</v>
      </c>
      <c r="BH7" s="6">
        <v>0</v>
      </c>
      <c r="BI7" s="6">
        <v>313.10000000000002</v>
      </c>
      <c r="BJ7" s="6">
        <v>0</v>
      </c>
      <c r="BK7" s="6">
        <v>0</v>
      </c>
      <c r="BL7" s="6">
        <v>0</v>
      </c>
      <c r="BM7" s="6">
        <v>0</v>
      </c>
      <c r="BN7" s="6">
        <v>0</v>
      </c>
      <c r="BO7" s="6">
        <v>0</v>
      </c>
      <c r="BP7" s="6">
        <v>0</v>
      </c>
      <c r="BQ7" s="6">
        <v>0</v>
      </c>
      <c r="BR7" s="6">
        <v>0</v>
      </c>
      <c r="BS7" s="6">
        <v>0</v>
      </c>
      <c r="BT7" s="6">
        <v>0</v>
      </c>
      <c r="BU7" s="6">
        <v>0</v>
      </c>
      <c r="BV7" s="6">
        <v>0</v>
      </c>
      <c r="BW7" s="6">
        <v>0</v>
      </c>
      <c r="BX7" s="6">
        <v>0</v>
      </c>
      <c r="BY7" s="6">
        <v>0</v>
      </c>
      <c r="BZ7" s="6">
        <v>0</v>
      </c>
      <c r="CA7" s="6">
        <v>0</v>
      </c>
      <c r="CB7" s="6">
        <v>0</v>
      </c>
      <c r="CC7" s="6">
        <v>0</v>
      </c>
      <c r="CD7" s="6" t="s">
        <v>4</v>
      </c>
      <c r="CE7" s="6">
        <v>15405.8</v>
      </c>
      <c r="CF7" s="6">
        <v>1</v>
      </c>
      <c r="CG7" s="6">
        <v>0</v>
      </c>
      <c r="CH7" s="6">
        <v>0</v>
      </c>
      <c r="CI7" s="6">
        <v>384.96</v>
      </c>
      <c r="CJ7" s="6">
        <v>0</v>
      </c>
      <c r="CK7" s="6">
        <v>0</v>
      </c>
      <c r="CL7" s="6">
        <v>0</v>
      </c>
      <c r="CM7" s="6">
        <v>396.37</v>
      </c>
      <c r="CN7" s="6">
        <v>0</v>
      </c>
      <c r="CO7" s="6">
        <v>8940.25</v>
      </c>
      <c r="CP7" s="6">
        <v>8543.8799999999992</v>
      </c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6">
        <v>0</v>
      </c>
      <c r="DD7" s="6">
        <v>0</v>
      </c>
      <c r="DE7" s="6">
        <v>0</v>
      </c>
      <c r="DF7" s="6">
        <v>0</v>
      </c>
      <c r="DG7" s="6">
        <v>0</v>
      </c>
      <c r="DH7" s="6">
        <v>0</v>
      </c>
      <c r="DI7" s="6">
        <v>1</v>
      </c>
      <c r="DJ7" s="6">
        <v>1</v>
      </c>
      <c r="DK7" s="7"/>
      <c r="DL7" s="7"/>
      <c r="DM7" s="7"/>
      <c r="DN7" s="6">
        <v>0</v>
      </c>
      <c r="DO7" s="6">
        <v>0</v>
      </c>
      <c r="DP7" s="6">
        <v>396.84</v>
      </c>
      <c r="DQ7" s="6">
        <v>0</v>
      </c>
      <c r="DR7" s="6">
        <v>407.62</v>
      </c>
      <c r="DS7" s="6">
        <v>0</v>
      </c>
      <c r="DT7" s="6">
        <v>9297.86</v>
      </c>
      <c r="DU7" s="6">
        <v>8890.24</v>
      </c>
      <c r="DV7" s="6">
        <v>0</v>
      </c>
      <c r="DW7" s="6">
        <v>0</v>
      </c>
      <c r="DX7" s="6">
        <v>0</v>
      </c>
      <c r="DY7" s="7"/>
      <c r="DZ7" s="6">
        <v>146.56</v>
      </c>
      <c r="EA7" s="6">
        <v>134.68</v>
      </c>
      <c r="EB7" s="7"/>
      <c r="EC7" s="7"/>
      <c r="ED7" s="6" t="b">
        <v>1</v>
      </c>
      <c r="EE7" s="6">
        <v>72</v>
      </c>
      <c r="EF7" s="7"/>
      <c r="EG7" s="6">
        <v>46.007899999999999</v>
      </c>
      <c r="EH7" s="5">
        <v>43738</v>
      </c>
      <c r="EI7" s="6">
        <v>26</v>
      </c>
      <c r="EJ7" s="7"/>
      <c r="EK7" s="7"/>
      <c r="EL7" s="7"/>
      <c r="EM7" s="7"/>
      <c r="EN7" s="7"/>
      <c r="EO7" s="5">
        <v>42338</v>
      </c>
      <c r="EP7" s="6">
        <v>25056.55</v>
      </c>
      <c r="EQ7" s="7"/>
      <c r="ER7" s="6">
        <v>0</v>
      </c>
      <c r="ES7" s="7"/>
      <c r="ET7" s="6">
        <v>0</v>
      </c>
      <c r="EU7" s="6">
        <v>46</v>
      </c>
      <c r="EV7" s="6">
        <v>357.61</v>
      </c>
      <c r="EW7" s="6">
        <v>0</v>
      </c>
      <c r="EX7" s="7"/>
      <c r="EY7" s="6">
        <v>0</v>
      </c>
      <c r="EZ7" s="6">
        <v>16166.31</v>
      </c>
      <c r="FA7" s="6">
        <v>0</v>
      </c>
      <c r="FB7" s="6">
        <v>314.13</v>
      </c>
      <c r="FC7" s="6">
        <v>0</v>
      </c>
      <c r="FD7" s="6" t="s">
        <v>177</v>
      </c>
      <c r="FE7" s="6" t="s">
        <v>9</v>
      </c>
      <c r="FF7" s="6" t="s">
        <v>1</v>
      </c>
      <c r="FG7" s="6">
        <v>0</v>
      </c>
      <c r="FH7" s="6">
        <v>0</v>
      </c>
      <c r="FI7" s="6">
        <v>16512.669999999998</v>
      </c>
      <c r="FJ7" s="7"/>
      <c r="FK7" s="6">
        <v>45</v>
      </c>
      <c r="FL7" s="7"/>
      <c r="FM7" s="6">
        <v>5.25</v>
      </c>
    </row>
    <row r="8" spans="1:169" ht="16.5" customHeight="1" x14ac:dyDescent="0.2">
      <c r="A8" s="2">
        <v>42364</v>
      </c>
      <c r="B8" s="3" t="s">
        <v>0</v>
      </c>
      <c r="C8" s="3" t="s">
        <v>8</v>
      </c>
      <c r="D8" s="3" t="s">
        <v>7</v>
      </c>
      <c r="E8" s="2">
        <v>42217</v>
      </c>
      <c r="F8" s="3" t="s">
        <v>2</v>
      </c>
      <c r="G8" s="3" t="s">
        <v>2</v>
      </c>
      <c r="H8" s="3" t="s">
        <v>174</v>
      </c>
      <c r="I8" s="3">
        <v>15405.8</v>
      </c>
      <c r="J8" s="3">
        <v>15090.81</v>
      </c>
      <c r="K8" s="3">
        <v>15090.81</v>
      </c>
      <c r="L8" s="3">
        <v>3.3980000000000001</v>
      </c>
      <c r="M8" s="3">
        <v>0.9</v>
      </c>
      <c r="N8" s="3">
        <v>3.3980000000000001</v>
      </c>
      <c r="O8" s="3">
        <v>0</v>
      </c>
      <c r="P8" s="3">
        <v>-146.56</v>
      </c>
      <c r="Q8" s="3">
        <v>11.02</v>
      </c>
      <c r="R8" s="3">
        <v>357.61</v>
      </c>
      <c r="S8" s="3">
        <v>346.59</v>
      </c>
      <c r="T8" s="3">
        <v>346.59</v>
      </c>
      <c r="U8" s="3">
        <v>0</v>
      </c>
      <c r="V8" s="3">
        <v>357.61</v>
      </c>
      <c r="W8" s="3">
        <v>357.61</v>
      </c>
      <c r="X8" s="3">
        <v>43.62</v>
      </c>
      <c r="Y8" s="3">
        <v>313.99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4"/>
      <c r="AF8" s="3">
        <v>0</v>
      </c>
      <c r="AG8" s="4"/>
      <c r="AH8" s="3">
        <v>0</v>
      </c>
      <c r="AI8" s="4"/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4"/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43.62</v>
      </c>
      <c r="BE8" s="3">
        <v>357.61</v>
      </c>
      <c r="BF8" s="3">
        <v>0</v>
      </c>
      <c r="BG8" s="3">
        <v>0</v>
      </c>
      <c r="BH8" s="3">
        <v>0</v>
      </c>
      <c r="BI8" s="3">
        <v>313.99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 t="s">
        <v>4</v>
      </c>
      <c r="CE8" s="3">
        <v>15090.81</v>
      </c>
      <c r="CF8" s="3">
        <v>1</v>
      </c>
      <c r="CG8" s="3">
        <v>0</v>
      </c>
      <c r="CH8" s="3">
        <v>0</v>
      </c>
      <c r="CI8" s="3">
        <v>396.84</v>
      </c>
      <c r="CJ8" s="3">
        <v>0</v>
      </c>
      <c r="CK8" s="3">
        <v>0</v>
      </c>
      <c r="CL8" s="3">
        <v>0</v>
      </c>
      <c r="CM8" s="3">
        <v>407.62</v>
      </c>
      <c r="CN8" s="3">
        <v>0</v>
      </c>
      <c r="CO8" s="3">
        <v>9297.86</v>
      </c>
      <c r="CP8" s="3">
        <v>8890.24</v>
      </c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3">
        <v>0</v>
      </c>
      <c r="DD8" s="3">
        <v>0</v>
      </c>
      <c r="DE8" s="3">
        <v>0</v>
      </c>
      <c r="DF8" s="3">
        <v>0</v>
      </c>
      <c r="DG8" s="3">
        <v>0</v>
      </c>
      <c r="DH8" s="3">
        <v>0</v>
      </c>
      <c r="DI8" s="3">
        <v>1</v>
      </c>
      <c r="DJ8" s="3">
        <v>1</v>
      </c>
      <c r="DK8" s="4"/>
      <c r="DL8" s="4"/>
      <c r="DM8" s="4"/>
      <c r="DN8" s="3">
        <v>0</v>
      </c>
      <c r="DO8" s="3">
        <v>0</v>
      </c>
      <c r="DP8" s="3">
        <v>408.85</v>
      </c>
      <c r="DQ8" s="3">
        <v>0</v>
      </c>
      <c r="DR8" s="3">
        <v>418.64</v>
      </c>
      <c r="DS8" s="3">
        <v>0</v>
      </c>
      <c r="DT8" s="3">
        <v>9655.4699999999993</v>
      </c>
      <c r="DU8" s="3">
        <v>9236.83</v>
      </c>
      <c r="DV8" s="3">
        <v>0</v>
      </c>
      <c r="DW8" s="3">
        <v>0</v>
      </c>
      <c r="DX8" s="3">
        <v>0</v>
      </c>
      <c r="DY8" s="4"/>
      <c r="DZ8" s="3">
        <v>0</v>
      </c>
      <c r="EA8" s="3">
        <v>146.56</v>
      </c>
      <c r="EB8" s="4"/>
      <c r="EC8" s="4"/>
      <c r="ED8" s="3" t="b">
        <v>1</v>
      </c>
      <c r="EE8" s="3">
        <v>72</v>
      </c>
      <c r="EF8" s="4"/>
      <c r="EG8" s="3">
        <v>45.0047</v>
      </c>
      <c r="EH8" s="2">
        <v>43738</v>
      </c>
      <c r="EI8" s="3">
        <v>27</v>
      </c>
      <c r="EJ8" s="4"/>
      <c r="EK8" s="4"/>
      <c r="EL8" s="4"/>
      <c r="EM8" s="4"/>
      <c r="EN8" s="4"/>
      <c r="EO8" s="2">
        <v>42369</v>
      </c>
      <c r="EP8" s="3">
        <v>25056.55</v>
      </c>
      <c r="EQ8" s="4"/>
      <c r="ER8" s="3">
        <v>0</v>
      </c>
      <c r="ES8" s="4"/>
      <c r="ET8" s="3">
        <v>0</v>
      </c>
      <c r="EU8" s="3">
        <v>45</v>
      </c>
      <c r="EV8" s="3">
        <v>357.61</v>
      </c>
      <c r="EW8" s="3">
        <v>0</v>
      </c>
      <c r="EX8" s="4"/>
      <c r="EY8" s="3">
        <v>0</v>
      </c>
      <c r="EZ8" s="3">
        <v>15819.72</v>
      </c>
      <c r="FA8" s="3">
        <v>0</v>
      </c>
      <c r="FB8" s="3">
        <v>314.99</v>
      </c>
      <c r="FC8" s="3">
        <v>0</v>
      </c>
      <c r="FD8" s="3" t="s">
        <v>177</v>
      </c>
      <c r="FE8" s="3" t="s">
        <v>9</v>
      </c>
      <c r="FF8" s="3" t="s">
        <v>1</v>
      </c>
      <c r="FG8" s="3">
        <v>0</v>
      </c>
      <c r="FH8" s="3">
        <v>0</v>
      </c>
      <c r="FI8" s="3">
        <v>16166.31</v>
      </c>
      <c r="FJ8" s="4"/>
      <c r="FK8" s="3">
        <v>44</v>
      </c>
      <c r="FL8" s="4"/>
      <c r="FM8" s="3">
        <v>5.25</v>
      </c>
    </row>
    <row r="9" spans="1:169" ht="16.5" customHeight="1" x14ac:dyDescent="0.2">
      <c r="A9" s="5">
        <v>42399</v>
      </c>
      <c r="B9" s="6" t="s">
        <v>0</v>
      </c>
      <c r="C9" s="6" t="s">
        <v>8</v>
      </c>
      <c r="D9" s="6" t="s">
        <v>7</v>
      </c>
      <c r="E9" s="5">
        <v>42217</v>
      </c>
      <c r="F9" s="6" t="s">
        <v>2</v>
      </c>
      <c r="G9" s="6" t="s">
        <v>2</v>
      </c>
      <c r="H9" s="6" t="s">
        <v>174</v>
      </c>
      <c r="I9" s="6">
        <v>15090.81</v>
      </c>
      <c r="J9" s="6">
        <v>14774.99</v>
      </c>
      <c r="K9" s="6">
        <v>14774.99</v>
      </c>
      <c r="L9" s="6">
        <v>3.3980000000000001</v>
      </c>
      <c r="M9" s="6">
        <v>0.9</v>
      </c>
      <c r="N9" s="6">
        <v>3.3980000000000001</v>
      </c>
      <c r="O9" s="6">
        <v>0</v>
      </c>
      <c r="P9" s="6">
        <v>11.75</v>
      </c>
      <c r="Q9" s="6">
        <v>10.81</v>
      </c>
      <c r="R9" s="6">
        <v>357.61</v>
      </c>
      <c r="S9" s="6">
        <v>346.8</v>
      </c>
      <c r="T9" s="6">
        <v>346.8</v>
      </c>
      <c r="U9" s="6">
        <v>0</v>
      </c>
      <c r="V9" s="6">
        <v>357.61</v>
      </c>
      <c r="W9" s="6">
        <v>357.61</v>
      </c>
      <c r="X9" s="6">
        <v>42.73</v>
      </c>
      <c r="Y9" s="6">
        <v>314.88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7"/>
      <c r="AF9" s="6">
        <v>0</v>
      </c>
      <c r="AG9" s="7"/>
      <c r="AH9" s="6">
        <v>0</v>
      </c>
      <c r="AI9" s="7"/>
      <c r="AJ9" s="6">
        <v>0</v>
      </c>
      <c r="AK9" s="6">
        <v>0</v>
      </c>
      <c r="AL9" s="6">
        <v>0</v>
      </c>
      <c r="AM9" s="6">
        <v>0</v>
      </c>
      <c r="AN9" s="6">
        <v>0</v>
      </c>
      <c r="AO9" s="6">
        <v>0</v>
      </c>
      <c r="AP9" s="7"/>
      <c r="AQ9" s="6">
        <v>0</v>
      </c>
      <c r="AR9" s="6">
        <v>0</v>
      </c>
      <c r="AS9" s="6">
        <v>0</v>
      </c>
      <c r="AT9" s="6">
        <v>0</v>
      </c>
      <c r="AU9" s="6">
        <v>0</v>
      </c>
      <c r="AV9" s="6">
        <v>0</v>
      </c>
      <c r="AW9" s="6">
        <v>0</v>
      </c>
      <c r="AX9" s="6">
        <v>0</v>
      </c>
      <c r="AY9" s="6">
        <v>0</v>
      </c>
      <c r="AZ9" s="6">
        <v>0</v>
      </c>
      <c r="BA9" s="6">
        <v>0</v>
      </c>
      <c r="BB9" s="6">
        <v>0</v>
      </c>
      <c r="BC9" s="6">
        <v>0</v>
      </c>
      <c r="BD9" s="6">
        <v>42.73</v>
      </c>
      <c r="BE9" s="6">
        <v>357.61</v>
      </c>
      <c r="BF9" s="6">
        <v>0</v>
      </c>
      <c r="BG9" s="6">
        <v>0</v>
      </c>
      <c r="BH9" s="6">
        <v>0</v>
      </c>
      <c r="BI9" s="6">
        <v>314.88</v>
      </c>
      <c r="BJ9" s="6">
        <v>0</v>
      </c>
      <c r="BK9" s="6">
        <v>0</v>
      </c>
      <c r="BL9" s="6">
        <v>0</v>
      </c>
      <c r="BM9" s="6">
        <v>0</v>
      </c>
      <c r="BN9" s="6">
        <v>0</v>
      </c>
      <c r="BO9" s="6">
        <v>0</v>
      </c>
      <c r="BP9" s="6">
        <v>0</v>
      </c>
      <c r="BQ9" s="6">
        <v>0</v>
      </c>
      <c r="BR9" s="6">
        <v>0</v>
      </c>
      <c r="BS9" s="6">
        <v>0</v>
      </c>
      <c r="BT9" s="6">
        <v>0</v>
      </c>
      <c r="BU9" s="6">
        <v>0</v>
      </c>
      <c r="BV9" s="6">
        <v>0</v>
      </c>
      <c r="BW9" s="6">
        <v>0</v>
      </c>
      <c r="BX9" s="6">
        <v>0</v>
      </c>
      <c r="BY9" s="6">
        <v>0</v>
      </c>
      <c r="BZ9" s="6">
        <v>0</v>
      </c>
      <c r="CA9" s="6">
        <v>0</v>
      </c>
      <c r="CB9" s="6">
        <v>0</v>
      </c>
      <c r="CC9" s="6">
        <v>0</v>
      </c>
      <c r="CD9" s="6" t="s">
        <v>4</v>
      </c>
      <c r="CE9" s="6">
        <v>14774.99</v>
      </c>
      <c r="CF9" s="6">
        <v>1</v>
      </c>
      <c r="CG9" s="6">
        <v>0</v>
      </c>
      <c r="CH9" s="6">
        <v>0</v>
      </c>
      <c r="CI9" s="6">
        <v>408.85</v>
      </c>
      <c r="CJ9" s="6">
        <v>0</v>
      </c>
      <c r="CK9" s="6">
        <v>0</v>
      </c>
      <c r="CL9" s="6">
        <v>0</v>
      </c>
      <c r="CM9" s="6">
        <v>418.64</v>
      </c>
      <c r="CN9" s="6">
        <v>0</v>
      </c>
      <c r="CO9" s="6">
        <v>9655.4699999999993</v>
      </c>
      <c r="CP9" s="6">
        <v>9236.83</v>
      </c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6">
        <v>0</v>
      </c>
      <c r="DD9" s="6">
        <v>0</v>
      </c>
      <c r="DE9" s="6">
        <v>0</v>
      </c>
      <c r="DF9" s="6">
        <v>0</v>
      </c>
      <c r="DG9" s="6">
        <v>0</v>
      </c>
      <c r="DH9" s="6">
        <v>0</v>
      </c>
      <c r="DI9" s="6">
        <v>1</v>
      </c>
      <c r="DJ9" s="6">
        <v>1</v>
      </c>
      <c r="DK9" s="7"/>
      <c r="DL9" s="7"/>
      <c r="DM9" s="7"/>
      <c r="DN9" s="6">
        <v>0</v>
      </c>
      <c r="DO9" s="6">
        <v>0</v>
      </c>
      <c r="DP9" s="6">
        <v>420.6</v>
      </c>
      <c r="DQ9" s="6">
        <v>0</v>
      </c>
      <c r="DR9" s="6">
        <v>429.45</v>
      </c>
      <c r="DS9" s="6">
        <v>0</v>
      </c>
      <c r="DT9" s="6">
        <v>10013.08</v>
      </c>
      <c r="DU9" s="6">
        <v>9583.6299999999992</v>
      </c>
      <c r="DV9" s="6">
        <v>0</v>
      </c>
      <c r="DW9" s="6">
        <v>0</v>
      </c>
      <c r="DX9" s="6">
        <v>0</v>
      </c>
      <c r="DY9" s="7"/>
      <c r="DZ9" s="6">
        <v>11.75</v>
      </c>
      <c r="EA9" s="6">
        <v>0</v>
      </c>
      <c r="EB9" s="7"/>
      <c r="EC9" s="7"/>
      <c r="ED9" s="6" t="b">
        <v>1</v>
      </c>
      <c r="EE9" s="6">
        <v>72</v>
      </c>
      <c r="EF9" s="7"/>
      <c r="EG9" s="6">
        <v>44.0017</v>
      </c>
      <c r="EH9" s="5">
        <v>43738</v>
      </c>
      <c r="EI9" s="6">
        <v>28</v>
      </c>
      <c r="EJ9" s="7"/>
      <c r="EK9" s="7"/>
      <c r="EL9" s="7"/>
      <c r="EM9" s="7"/>
      <c r="EN9" s="7"/>
      <c r="EO9" s="5">
        <v>42400</v>
      </c>
      <c r="EP9" s="6">
        <v>25056.55</v>
      </c>
      <c r="EQ9" s="7"/>
      <c r="ER9" s="6">
        <v>0</v>
      </c>
      <c r="ES9" s="7"/>
      <c r="ET9" s="6">
        <v>0</v>
      </c>
      <c r="EU9" s="6">
        <v>44</v>
      </c>
      <c r="EV9" s="6">
        <v>357.61</v>
      </c>
      <c r="EW9" s="6">
        <v>0</v>
      </c>
      <c r="EX9" s="7"/>
      <c r="EY9" s="6">
        <v>0</v>
      </c>
      <c r="EZ9" s="6">
        <v>15472.92</v>
      </c>
      <c r="FA9" s="6">
        <v>0</v>
      </c>
      <c r="FB9" s="6">
        <v>315.82</v>
      </c>
      <c r="FC9" s="6">
        <v>0</v>
      </c>
      <c r="FD9" s="6" t="s">
        <v>177</v>
      </c>
      <c r="FE9" s="6" t="s">
        <v>9</v>
      </c>
      <c r="FF9" s="6" t="s">
        <v>1</v>
      </c>
      <c r="FG9" s="6">
        <v>0</v>
      </c>
      <c r="FH9" s="6">
        <v>0</v>
      </c>
      <c r="FI9" s="6">
        <v>15819.72</v>
      </c>
      <c r="FJ9" s="7"/>
      <c r="FK9" s="6">
        <v>43</v>
      </c>
      <c r="FL9" s="7"/>
      <c r="FM9" s="6">
        <v>5.25</v>
      </c>
    </row>
    <row r="18" spans="1:169" x14ac:dyDescent="0.2">
      <c r="A18" s="8" t="s">
        <v>339</v>
      </c>
    </row>
    <row r="19" spans="1:169" s="9" customFormat="1" x14ac:dyDescent="0.2">
      <c r="A19" s="1" t="s">
        <v>87</v>
      </c>
      <c r="B19" s="1" t="s">
        <v>86</v>
      </c>
      <c r="C19" s="1" t="s">
        <v>175</v>
      </c>
      <c r="D19" s="1" t="s">
        <v>89</v>
      </c>
      <c r="E19" s="1" t="s">
        <v>88</v>
      </c>
      <c r="F19" s="1" t="s">
        <v>95</v>
      </c>
      <c r="G19" s="1" t="s">
        <v>93</v>
      </c>
      <c r="H19" s="1" t="s">
        <v>94</v>
      </c>
      <c r="I19" s="1" t="s">
        <v>140</v>
      </c>
      <c r="J19" s="1" t="s">
        <v>143</v>
      </c>
      <c r="K19" s="1" t="s">
        <v>170</v>
      </c>
      <c r="L19" s="1" t="s">
        <v>144</v>
      </c>
      <c r="M19" s="1" t="s">
        <v>15</v>
      </c>
      <c r="N19" s="1" t="s">
        <v>150</v>
      </c>
      <c r="O19" s="1" t="s">
        <v>25</v>
      </c>
      <c r="P19" s="1" t="s">
        <v>21</v>
      </c>
      <c r="Q19" s="1" t="s">
        <v>26</v>
      </c>
      <c r="R19" s="1" t="s">
        <v>27</v>
      </c>
      <c r="S19" s="1" t="s">
        <v>29</v>
      </c>
      <c r="T19" s="1" t="s">
        <v>30</v>
      </c>
      <c r="U19" s="1" t="s">
        <v>28</v>
      </c>
      <c r="V19" s="1" t="s">
        <v>24</v>
      </c>
      <c r="W19" s="1" t="s">
        <v>31</v>
      </c>
      <c r="X19" s="1" t="s">
        <v>126</v>
      </c>
      <c r="Y19" s="1" t="s">
        <v>129</v>
      </c>
      <c r="Z19" s="1" t="s">
        <v>19</v>
      </c>
      <c r="AA19" s="1" t="s">
        <v>20</v>
      </c>
      <c r="AB19" s="1" t="s">
        <v>32</v>
      </c>
      <c r="AC19" s="1" t="s">
        <v>147</v>
      </c>
      <c r="AD19" s="1" t="s">
        <v>22</v>
      </c>
      <c r="AE19" s="1" t="s">
        <v>76</v>
      </c>
      <c r="AF19" s="1" t="s">
        <v>23</v>
      </c>
      <c r="AG19" s="1" t="s">
        <v>83</v>
      </c>
      <c r="AH19" s="1" t="s">
        <v>168</v>
      </c>
      <c r="AI19" s="1" t="s">
        <v>134</v>
      </c>
      <c r="AJ19" s="1" t="s">
        <v>112</v>
      </c>
      <c r="AK19" s="1" t="s">
        <v>113</v>
      </c>
      <c r="AL19" s="1" t="s">
        <v>114</v>
      </c>
      <c r="AM19" s="1" t="s">
        <v>115</v>
      </c>
      <c r="AN19" s="1" t="s">
        <v>116</v>
      </c>
      <c r="AO19" s="1" t="s">
        <v>104</v>
      </c>
      <c r="AP19" s="1" t="s">
        <v>101</v>
      </c>
      <c r="AQ19" s="1" t="s">
        <v>97</v>
      </c>
      <c r="AR19" s="1" t="s">
        <v>127</v>
      </c>
      <c r="AS19" s="1" t="s">
        <v>117</v>
      </c>
      <c r="AT19" s="1" t="s">
        <v>109</v>
      </c>
      <c r="AU19" s="1" t="s">
        <v>110</v>
      </c>
      <c r="AV19" s="1" t="s">
        <v>111</v>
      </c>
      <c r="AW19" s="1" t="s">
        <v>137</v>
      </c>
      <c r="AX19" s="1" t="s">
        <v>152</v>
      </c>
      <c r="AY19" s="1" t="s">
        <v>130</v>
      </c>
      <c r="AZ19" s="1" t="s">
        <v>118</v>
      </c>
      <c r="BA19" s="1" t="s">
        <v>119</v>
      </c>
      <c r="BB19" s="1" t="s">
        <v>120</v>
      </c>
      <c r="BC19" s="1" t="s">
        <v>121</v>
      </c>
      <c r="BD19" s="1" t="s">
        <v>122</v>
      </c>
      <c r="BE19" s="1" t="s">
        <v>125</v>
      </c>
      <c r="BF19" s="1" t="s">
        <v>99</v>
      </c>
      <c r="BG19" s="1" t="s">
        <v>100</v>
      </c>
      <c r="BH19" s="1" t="s">
        <v>106</v>
      </c>
      <c r="BI19" s="1" t="s">
        <v>107</v>
      </c>
      <c r="BJ19" s="1" t="s">
        <v>108</v>
      </c>
      <c r="BK19" s="1" t="s">
        <v>138</v>
      </c>
      <c r="BL19" s="1" t="s">
        <v>139</v>
      </c>
      <c r="BM19" s="1" t="s">
        <v>141</v>
      </c>
      <c r="BN19" s="1" t="s">
        <v>142</v>
      </c>
      <c r="BO19" s="1" t="s">
        <v>132</v>
      </c>
      <c r="BP19" s="1" t="s">
        <v>33</v>
      </c>
      <c r="BQ19" s="1" t="s">
        <v>34</v>
      </c>
      <c r="BR19" s="1" t="s">
        <v>35</v>
      </c>
      <c r="BS19" s="1" t="s">
        <v>36</v>
      </c>
      <c r="BT19" s="1" t="s">
        <v>37</v>
      </c>
      <c r="BU19" s="1" t="s">
        <v>38</v>
      </c>
      <c r="BV19" s="1" t="s">
        <v>39</v>
      </c>
      <c r="BW19" s="1" t="s">
        <v>40</v>
      </c>
      <c r="BX19" s="1" t="s">
        <v>41</v>
      </c>
      <c r="BY19" s="1" t="s">
        <v>42</v>
      </c>
      <c r="BZ19" s="1" t="s">
        <v>43</v>
      </c>
      <c r="CA19" s="1" t="s">
        <v>44</v>
      </c>
      <c r="CB19" s="1" t="s">
        <v>45</v>
      </c>
      <c r="CC19" s="1" t="s">
        <v>46</v>
      </c>
      <c r="CD19" s="1" t="s">
        <v>47</v>
      </c>
      <c r="CE19" s="1" t="s">
        <v>48</v>
      </c>
      <c r="CF19" s="1" t="s">
        <v>49</v>
      </c>
      <c r="CG19" s="1" t="s">
        <v>145</v>
      </c>
      <c r="CH19" s="1" t="s">
        <v>146</v>
      </c>
      <c r="CI19" s="1" t="s">
        <v>64</v>
      </c>
      <c r="CJ19" s="1" t="s">
        <v>66</v>
      </c>
      <c r="CK19" s="1" t="s">
        <v>67</v>
      </c>
      <c r="CL19" s="1" t="s">
        <v>68</v>
      </c>
      <c r="CM19" s="1" t="s">
        <v>69</v>
      </c>
      <c r="CN19" s="1" t="s">
        <v>70</v>
      </c>
      <c r="CO19" s="1" t="s">
        <v>71</v>
      </c>
      <c r="CP19" s="1" t="s">
        <v>73</v>
      </c>
      <c r="CQ19" s="1" t="s">
        <v>162</v>
      </c>
      <c r="CR19" s="1" t="s">
        <v>163</v>
      </c>
      <c r="CS19" s="1" t="s">
        <v>164</v>
      </c>
      <c r="CT19" s="1" t="s">
        <v>165</v>
      </c>
      <c r="CU19" s="1" t="s">
        <v>166</v>
      </c>
      <c r="CV19" s="1" t="s">
        <v>167</v>
      </c>
      <c r="CW19" s="1" t="s">
        <v>153</v>
      </c>
      <c r="CX19" s="1" t="s">
        <v>133</v>
      </c>
      <c r="CY19" s="1" t="s">
        <v>102</v>
      </c>
      <c r="CZ19" s="1" t="s">
        <v>155</v>
      </c>
      <c r="DA19" s="1" t="s">
        <v>148</v>
      </c>
      <c r="DB19" s="1" t="s">
        <v>149</v>
      </c>
      <c r="DC19" s="1" t="s">
        <v>156</v>
      </c>
      <c r="DD19" s="1" t="s">
        <v>157</v>
      </c>
      <c r="DE19" s="1" t="s">
        <v>158</v>
      </c>
      <c r="DF19" s="1" t="s">
        <v>159</v>
      </c>
      <c r="DG19" s="1" t="s">
        <v>161</v>
      </c>
      <c r="DH19" s="1" t="s">
        <v>173</v>
      </c>
      <c r="DI19" s="1" t="s">
        <v>96</v>
      </c>
      <c r="DJ19" s="1" t="s">
        <v>136</v>
      </c>
      <c r="DK19" s="1" t="s">
        <v>103</v>
      </c>
      <c r="DL19" s="1" t="s">
        <v>55</v>
      </c>
      <c r="DM19" s="1" t="s">
        <v>82</v>
      </c>
      <c r="DN19" s="1" t="s">
        <v>18</v>
      </c>
      <c r="DO19" s="1" t="s">
        <v>17</v>
      </c>
      <c r="DP19" s="1" t="s">
        <v>11</v>
      </c>
      <c r="DQ19" s="1" t="s">
        <v>13</v>
      </c>
      <c r="DR19" s="1" t="s">
        <v>54</v>
      </c>
      <c r="DS19" s="1" t="s">
        <v>56</v>
      </c>
      <c r="DT19" s="1" t="s">
        <v>62</v>
      </c>
      <c r="DU19" s="1" t="s">
        <v>75</v>
      </c>
      <c r="DV19" s="1" t="s">
        <v>50</v>
      </c>
      <c r="DW19" s="1" t="s">
        <v>51</v>
      </c>
      <c r="DX19" s="1" t="s">
        <v>154</v>
      </c>
      <c r="DY19" s="1" t="s">
        <v>6</v>
      </c>
      <c r="DZ19" s="1" t="s">
        <v>12</v>
      </c>
      <c r="EA19" s="1" t="s">
        <v>65</v>
      </c>
      <c r="EB19" s="1" t="s">
        <v>160</v>
      </c>
      <c r="EC19" s="1" t="s">
        <v>84</v>
      </c>
      <c r="ED19" s="1" t="s">
        <v>90</v>
      </c>
      <c r="EE19" s="1" t="s">
        <v>63</v>
      </c>
      <c r="EF19" s="1" t="s">
        <v>151</v>
      </c>
      <c r="EG19" s="1" t="s">
        <v>77</v>
      </c>
      <c r="EH19" s="1" t="s">
        <v>58</v>
      </c>
      <c r="EI19" s="1" t="s">
        <v>61</v>
      </c>
      <c r="EJ19" s="1" t="s">
        <v>14</v>
      </c>
      <c r="EK19" s="1" t="s">
        <v>172</v>
      </c>
      <c r="EL19" s="1" t="s">
        <v>91</v>
      </c>
      <c r="EM19" s="1" t="s">
        <v>169</v>
      </c>
      <c r="EN19" s="1" t="s">
        <v>135</v>
      </c>
      <c r="EO19" s="1" t="s">
        <v>5</v>
      </c>
      <c r="EP19" s="1" t="s">
        <v>52</v>
      </c>
      <c r="EQ19" s="1" t="s">
        <v>85</v>
      </c>
      <c r="ER19" s="1" t="s">
        <v>80</v>
      </c>
      <c r="ES19" s="1" t="s">
        <v>171</v>
      </c>
      <c r="ET19" s="1" t="s">
        <v>124</v>
      </c>
      <c r="EU19" s="1" t="s">
        <v>60</v>
      </c>
      <c r="EV19" s="1" t="s">
        <v>59</v>
      </c>
      <c r="EW19" s="1" t="s">
        <v>16</v>
      </c>
      <c r="EX19" s="1" t="s">
        <v>53</v>
      </c>
      <c r="EY19" s="1" t="s">
        <v>57</v>
      </c>
      <c r="EZ19" s="1" t="s">
        <v>74</v>
      </c>
      <c r="FA19" s="1" t="s">
        <v>128</v>
      </c>
      <c r="FB19" s="1" t="s">
        <v>131</v>
      </c>
      <c r="FC19" s="1" t="s">
        <v>123</v>
      </c>
      <c r="FD19" s="1" t="s">
        <v>176</v>
      </c>
      <c r="FE19" s="1" t="s">
        <v>10</v>
      </c>
      <c r="FF19" s="1" t="s">
        <v>3</v>
      </c>
      <c r="FG19" s="1" t="s">
        <v>98</v>
      </c>
      <c r="FH19" s="1" t="s">
        <v>105</v>
      </c>
      <c r="FI19" s="1" t="s">
        <v>72</v>
      </c>
      <c r="FJ19" s="1" t="s">
        <v>79</v>
      </c>
      <c r="FK19" s="1" t="s">
        <v>78</v>
      </c>
      <c r="FL19" s="1" t="s">
        <v>92</v>
      </c>
      <c r="FM19" s="1" t="s">
        <v>81</v>
      </c>
    </row>
    <row r="20" spans="1:169" s="9" customFormat="1" ht="16.5" customHeight="1" x14ac:dyDescent="0.2">
      <c r="A20" s="2">
        <v>42245</v>
      </c>
      <c r="B20" s="3" t="s">
        <v>0</v>
      </c>
      <c r="C20" s="3" t="s">
        <v>8</v>
      </c>
      <c r="D20" s="3" t="s">
        <v>7</v>
      </c>
      <c r="E20" s="2">
        <v>42217</v>
      </c>
      <c r="F20" s="3" t="s">
        <v>2</v>
      </c>
      <c r="G20" s="3" t="s">
        <v>2</v>
      </c>
      <c r="H20" s="3" t="s">
        <v>174</v>
      </c>
      <c r="I20" s="3">
        <v>16651.759999999998</v>
      </c>
      <c r="J20" s="3">
        <v>0</v>
      </c>
      <c r="K20" s="3">
        <v>0</v>
      </c>
      <c r="L20" s="3">
        <v>3.3980000000000001</v>
      </c>
      <c r="M20" s="3">
        <v>0.9</v>
      </c>
      <c r="N20" s="3">
        <v>3.3980000000000001</v>
      </c>
      <c r="O20" s="3">
        <v>0</v>
      </c>
      <c r="P20" s="3">
        <v>-96.65</v>
      </c>
      <c r="Q20" s="3">
        <v>-355.26</v>
      </c>
      <c r="R20" s="3">
        <v>-7867.42</v>
      </c>
      <c r="S20" s="3">
        <v>-7512.16</v>
      </c>
      <c r="T20" s="3">
        <v>0</v>
      </c>
      <c r="U20" s="3">
        <v>0</v>
      </c>
      <c r="V20" s="3">
        <v>-7867.42</v>
      </c>
      <c r="W20" s="3">
        <v>-7867.42</v>
      </c>
      <c r="X20" s="3">
        <v>0</v>
      </c>
      <c r="Y20" s="3">
        <v>-7867.42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4"/>
      <c r="AF20" s="3">
        <v>0</v>
      </c>
      <c r="AG20" s="4"/>
      <c r="AH20" s="3">
        <v>0</v>
      </c>
      <c r="AI20" s="4"/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4"/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47.15</v>
      </c>
      <c r="BE20" s="3">
        <v>-7867.42</v>
      </c>
      <c r="BF20" s="3">
        <v>0</v>
      </c>
      <c r="BG20" s="3">
        <v>0</v>
      </c>
      <c r="BH20" s="3">
        <v>0</v>
      </c>
      <c r="BI20" s="3">
        <v>-7867.42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 t="s">
        <v>4</v>
      </c>
      <c r="CE20" s="3">
        <v>0</v>
      </c>
      <c r="CF20" s="3">
        <v>1</v>
      </c>
      <c r="CG20" s="3">
        <v>0</v>
      </c>
      <c r="CH20" s="3">
        <v>0</v>
      </c>
      <c r="CI20" s="3">
        <v>346.93</v>
      </c>
      <c r="CJ20" s="3">
        <v>0</v>
      </c>
      <c r="CK20" s="3">
        <v>0</v>
      </c>
      <c r="CL20" s="3">
        <v>0</v>
      </c>
      <c r="CM20" s="3">
        <v>355.26</v>
      </c>
      <c r="CN20" s="3">
        <v>0</v>
      </c>
      <c r="CO20" s="3">
        <v>7867.42</v>
      </c>
      <c r="CP20" s="3">
        <v>7512.16</v>
      </c>
      <c r="CQ20" s="4"/>
      <c r="CR20" s="3">
        <v>3.3980000000000001</v>
      </c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1</v>
      </c>
      <c r="DJ20" s="3">
        <v>1</v>
      </c>
      <c r="DK20" s="4"/>
      <c r="DL20" s="2">
        <v>42217</v>
      </c>
      <c r="DM20" s="4"/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4"/>
      <c r="DZ20" s="3">
        <v>0</v>
      </c>
      <c r="EA20" s="3">
        <v>96.65</v>
      </c>
      <c r="EB20" s="4"/>
      <c r="EC20" s="4"/>
      <c r="ED20" s="3" t="b">
        <v>1</v>
      </c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2">
        <v>42247</v>
      </c>
      <c r="EP20" s="4"/>
      <c r="EQ20" s="4"/>
      <c r="ER20" s="4"/>
      <c r="ES20" s="4"/>
      <c r="ET20" s="3">
        <v>0</v>
      </c>
      <c r="EU20" s="4"/>
      <c r="EV20" s="4"/>
      <c r="EW20" s="4"/>
      <c r="EX20" s="4"/>
      <c r="EY20" s="3">
        <v>0</v>
      </c>
      <c r="EZ20" s="3">
        <v>0</v>
      </c>
      <c r="FA20" s="3">
        <v>0</v>
      </c>
      <c r="FB20" s="3">
        <v>16651.759999999998</v>
      </c>
      <c r="FC20" s="3">
        <v>0</v>
      </c>
      <c r="FD20" s="4"/>
      <c r="FE20" s="4"/>
      <c r="FF20" s="4"/>
      <c r="FG20" s="4"/>
      <c r="FH20" s="3">
        <v>0</v>
      </c>
      <c r="FI20" s="3">
        <v>17544.39</v>
      </c>
      <c r="FJ20" s="4"/>
      <c r="FK20" s="3">
        <v>0</v>
      </c>
      <c r="FL20" s="4"/>
      <c r="FM20" s="4"/>
    </row>
    <row r="21" spans="1:169" s="9" customFormat="1" ht="16.5" customHeight="1" x14ac:dyDescent="0.2">
      <c r="A21" s="5">
        <v>42273</v>
      </c>
      <c r="B21" s="6" t="s">
        <v>0</v>
      </c>
      <c r="C21" s="6" t="s">
        <v>8</v>
      </c>
      <c r="D21" s="6" t="s">
        <v>7</v>
      </c>
      <c r="E21" s="5">
        <v>42217</v>
      </c>
      <c r="F21" s="6" t="s">
        <v>2</v>
      </c>
      <c r="G21" s="6" t="s">
        <v>2</v>
      </c>
      <c r="H21" s="6" t="s">
        <v>174</v>
      </c>
      <c r="I21" s="6">
        <v>0</v>
      </c>
      <c r="J21" s="6">
        <v>14376.27</v>
      </c>
      <c r="K21" s="6">
        <v>14376.27</v>
      </c>
      <c r="L21" s="6">
        <v>3.3980000000000001</v>
      </c>
      <c r="M21" s="6">
        <v>0.9</v>
      </c>
      <c r="N21" s="6">
        <v>3.3980000000000001</v>
      </c>
      <c r="O21" s="6">
        <v>0</v>
      </c>
      <c r="P21" s="6">
        <v>0</v>
      </c>
      <c r="Q21" s="6">
        <v>386.42</v>
      </c>
      <c r="R21" s="6">
        <v>8911.08</v>
      </c>
      <c r="S21" s="6">
        <v>8524.66</v>
      </c>
      <c r="T21" s="6">
        <v>0</v>
      </c>
      <c r="U21" s="6">
        <v>8746.06</v>
      </c>
      <c r="V21" s="6">
        <v>8911.08</v>
      </c>
      <c r="W21" s="6">
        <v>8911.08</v>
      </c>
      <c r="X21" s="6">
        <v>0</v>
      </c>
      <c r="Y21" s="6">
        <v>8911.08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7"/>
      <c r="AF21" s="6">
        <v>0</v>
      </c>
      <c r="AG21" s="7"/>
      <c r="AH21" s="6">
        <v>0</v>
      </c>
      <c r="AI21" s="7"/>
      <c r="AJ21" s="6">
        <v>0</v>
      </c>
      <c r="AK21" s="6">
        <v>0</v>
      </c>
      <c r="AL21" s="6">
        <v>0</v>
      </c>
      <c r="AM21" s="6">
        <v>0</v>
      </c>
      <c r="AN21" s="6">
        <v>0</v>
      </c>
      <c r="AO21" s="6">
        <v>0</v>
      </c>
      <c r="AP21" s="7"/>
      <c r="AQ21" s="6">
        <v>0</v>
      </c>
      <c r="AR21" s="6">
        <v>0</v>
      </c>
      <c r="AS21" s="6">
        <v>0</v>
      </c>
      <c r="AT21" s="6">
        <v>0</v>
      </c>
      <c r="AU21" s="6">
        <v>0</v>
      </c>
      <c r="AV21" s="6">
        <v>0</v>
      </c>
      <c r="AW21" s="6">
        <v>0</v>
      </c>
      <c r="AX21" s="6">
        <v>0</v>
      </c>
      <c r="AY21" s="6">
        <v>0</v>
      </c>
      <c r="AZ21" s="6">
        <v>8911.08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v>0</v>
      </c>
      <c r="BK21" s="6">
        <v>8911.08</v>
      </c>
      <c r="BL21" s="6">
        <v>0</v>
      </c>
      <c r="BM21" s="6">
        <v>0</v>
      </c>
      <c r="BN21" s="6">
        <v>0</v>
      </c>
      <c r="BO21" s="6">
        <v>0</v>
      </c>
      <c r="BP21" s="6">
        <v>0</v>
      </c>
      <c r="BQ21" s="6">
        <v>0</v>
      </c>
      <c r="BR21" s="6">
        <v>0</v>
      </c>
      <c r="BS21" s="6">
        <v>0</v>
      </c>
      <c r="BT21" s="6">
        <v>0</v>
      </c>
      <c r="BU21" s="6">
        <v>0</v>
      </c>
      <c r="BV21" s="6">
        <v>0</v>
      </c>
      <c r="BW21" s="6">
        <v>0</v>
      </c>
      <c r="BX21" s="6">
        <v>0</v>
      </c>
      <c r="BY21" s="6">
        <v>0</v>
      </c>
      <c r="BZ21" s="6">
        <v>0</v>
      </c>
      <c r="CA21" s="6">
        <v>0</v>
      </c>
      <c r="CB21" s="6">
        <v>0</v>
      </c>
      <c r="CC21" s="6">
        <v>0</v>
      </c>
      <c r="CD21" s="6" t="s">
        <v>4</v>
      </c>
      <c r="CE21" s="6">
        <v>14376.27</v>
      </c>
      <c r="CF21" s="6">
        <v>1</v>
      </c>
      <c r="CG21" s="6">
        <v>0</v>
      </c>
      <c r="CH21" s="6">
        <v>0</v>
      </c>
      <c r="CI21" s="6">
        <v>0</v>
      </c>
      <c r="CJ21" s="6">
        <v>0</v>
      </c>
      <c r="CK21" s="6">
        <v>0</v>
      </c>
      <c r="CL21" s="6">
        <v>0</v>
      </c>
      <c r="CM21" s="6">
        <v>0</v>
      </c>
      <c r="CN21" s="6">
        <v>0</v>
      </c>
      <c r="CO21" s="6">
        <v>0</v>
      </c>
      <c r="CP21" s="6">
        <v>0</v>
      </c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6">
        <v>0</v>
      </c>
      <c r="DD21" s="6">
        <v>0</v>
      </c>
      <c r="DE21" s="6">
        <v>0</v>
      </c>
      <c r="DF21" s="6">
        <v>0</v>
      </c>
      <c r="DG21" s="6">
        <v>0</v>
      </c>
      <c r="DH21" s="6">
        <v>0</v>
      </c>
      <c r="DI21" s="6">
        <v>1</v>
      </c>
      <c r="DJ21" s="6">
        <v>1</v>
      </c>
      <c r="DK21" s="7"/>
      <c r="DL21" s="7"/>
      <c r="DM21" s="7"/>
      <c r="DN21" s="6">
        <v>0</v>
      </c>
      <c r="DO21" s="6">
        <v>0</v>
      </c>
      <c r="DP21" s="6">
        <v>0</v>
      </c>
      <c r="DQ21" s="6">
        <v>0</v>
      </c>
      <c r="DR21" s="6">
        <v>386.42</v>
      </c>
      <c r="DS21" s="6">
        <v>0</v>
      </c>
      <c r="DT21" s="6">
        <v>8911.08</v>
      </c>
      <c r="DU21" s="6">
        <v>8524.66</v>
      </c>
      <c r="DV21" s="6">
        <v>0</v>
      </c>
      <c r="DW21" s="6">
        <v>0</v>
      </c>
      <c r="DX21" s="6">
        <v>0</v>
      </c>
      <c r="DY21" s="7"/>
      <c r="DZ21" s="6">
        <v>0</v>
      </c>
      <c r="EA21" s="6">
        <v>0</v>
      </c>
      <c r="EB21" s="7"/>
      <c r="EC21" s="7"/>
      <c r="ED21" s="6" t="b">
        <v>1</v>
      </c>
      <c r="EE21" s="6">
        <v>72</v>
      </c>
      <c r="EF21" s="7"/>
      <c r="EG21" s="6">
        <v>100.1811</v>
      </c>
      <c r="EH21" s="5">
        <v>43708</v>
      </c>
      <c r="EI21" s="6">
        <v>54</v>
      </c>
      <c r="EJ21" s="7"/>
      <c r="EK21" s="7"/>
      <c r="EL21" s="7"/>
      <c r="EM21" s="7"/>
      <c r="EN21" s="7"/>
      <c r="EO21" s="5">
        <v>42277</v>
      </c>
      <c r="EP21" s="6">
        <v>25056.55</v>
      </c>
      <c r="EQ21" s="7"/>
      <c r="ER21" s="7"/>
      <c r="ES21" s="7"/>
      <c r="ET21" s="6">
        <v>0</v>
      </c>
      <c r="EU21" s="6">
        <v>47</v>
      </c>
      <c r="EV21" s="6">
        <v>165.02</v>
      </c>
      <c r="EW21" s="6">
        <v>0</v>
      </c>
      <c r="EX21" s="7"/>
      <c r="EY21" s="6">
        <v>0</v>
      </c>
      <c r="EZ21" s="6">
        <v>16531.89</v>
      </c>
      <c r="FA21" s="6">
        <v>0</v>
      </c>
      <c r="FB21" s="6">
        <v>-14376.27</v>
      </c>
      <c r="FC21" s="6">
        <v>0</v>
      </c>
      <c r="FD21" s="6" t="s">
        <v>177</v>
      </c>
      <c r="FE21" s="6" t="s">
        <v>9</v>
      </c>
      <c r="FF21" s="6" t="s">
        <v>1</v>
      </c>
      <c r="FG21" s="6">
        <v>0</v>
      </c>
      <c r="FH21" s="6">
        <v>0</v>
      </c>
      <c r="FI21" s="6">
        <v>0</v>
      </c>
      <c r="FJ21" s="7"/>
      <c r="FK21" s="6">
        <v>45</v>
      </c>
      <c r="FL21" s="7"/>
      <c r="FM21" s="6">
        <v>5.25</v>
      </c>
    </row>
    <row r="22" spans="1:169" s="9" customFormat="1" ht="16.5" customHeight="1" x14ac:dyDescent="0.2">
      <c r="A22" s="2">
        <v>42308</v>
      </c>
      <c r="B22" s="3" t="s">
        <v>0</v>
      </c>
      <c r="C22" s="3" t="s">
        <v>8</v>
      </c>
      <c r="D22" s="3" t="s">
        <v>7</v>
      </c>
      <c r="E22" s="2">
        <v>42217</v>
      </c>
      <c r="F22" s="3" t="s">
        <v>2</v>
      </c>
      <c r="G22" s="3" t="s">
        <v>2</v>
      </c>
      <c r="H22" s="3" t="s">
        <v>174</v>
      </c>
      <c r="I22" s="3">
        <v>14376.27</v>
      </c>
      <c r="J22" s="3">
        <v>14139.09</v>
      </c>
      <c r="K22" s="3">
        <v>14139.09</v>
      </c>
      <c r="L22" s="3">
        <v>3.3980000000000001</v>
      </c>
      <c r="M22" s="3">
        <v>0.9</v>
      </c>
      <c r="N22" s="3">
        <v>3.3980000000000001</v>
      </c>
      <c r="O22" s="3">
        <v>0</v>
      </c>
      <c r="P22" s="3">
        <v>0</v>
      </c>
      <c r="Q22" s="3">
        <v>15.59</v>
      </c>
      <c r="R22" s="3">
        <v>330.04</v>
      </c>
      <c r="S22" s="3">
        <v>314.45</v>
      </c>
      <c r="T22" s="3">
        <v>149.43</v>
      </c>
      <c r="U22" s="3">
        <v>165.02</v>
      </c>
      <c r="V22" s="3">
        <v>330.04</v>
      </c>
      <c r="W22" s="3">
        <v>330.04</v>
      </c>
      <c r="X22" s="3">
        <v>40.71</v>
      </c>
      <c r="Y22" s="3">
        <v>289.33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4"/>
      <c r="AF22" s="3">
        <v>0</v>
      </c>
      <c r="AG22" s="4"/>
      <c r="AH22" s="3">
        <v>0</v>
      </c>
      <c r="AI22" s="4"/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4"/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40.71</v>
      </c>
      <c r="BE22" s="3">
        <v>330.04</v>
      </c>
      <c r="BF22" s="3">
        <v>0</v>
      </c>
      <c r="BG22" s="3">
        <v>0</v>
      </c>
      <c r="BH22" s="3">
        <v>0</v>
      </c>
      <c r="BI22" s="3">
        <v>289.33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 t="s">
        <v>4</v>
      </c>
      <c r="CE22" s="3">
        <v>14139.09</v>
      </c>
      <c r="CF22" s="3">
        <v>1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386.42</v>
      </c>
      <c r="CN22" s="3">
        <v>0</v>
      </c>
      <c r="CO22" s="3">
        <v>8911.08</v>
      </c>
      <c r="CP22" s="3">
        <v>8524.66</v>
      </c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1</v>
      </c>
      <c r="DJ22" s="3">
        <v>1</v>
      </c>
      <c r="DK22" s="4"/>
      <c r="DL22" s="4"/>
      <c r="DM22" s="4"/>
      <c r="DN22" s="3">
        <v>0</v>
      </c>
      <c r="DO22" s="3">
        <v>0</v>
      </c>
      <c r="DP22" s="3">
        <v>0</v>
      </c>
      <c r="DQ22" s="3">
        <v>0</v>
      </c>
      <c r="DR22" s="3">
        <v>402.01</v>
      </c>
      <c r="DS22" s="3">
        <v>0</v>
      </c>
      <c r="DT22" s="3">
        <v>9241.1200000000008</v>
      </c>
      <c r="DU22" s="3">
        <v>8839.11</v>
      </c>
      <c r="DV22" s="3">
        <v>0</v>
      </c>
      <c r="DW22" s="3">
        <v>0</v>
      </c>
      <c r="DX22" s="3">
        <v>0</v>
      </c>
      <c r="DY22" s="4"/>
      <c r="DZ22" s="3">
        <v>0</v>
      </c>
      <c r="EA22" s="3">
        <v>0</v>
      </c>
      <c r="EB22" s="4"/>
      <c r="EC22" s="4"/>
      <c r="ED22" s="3" t="b">
        <v>1</v>
      </c>
      <c r="EE22" s="3">
        <v>72</v>
      </c>
      <c r="EF22" s="4"/>
      <c r="EG22" s="3">
        <v>98.275599999999997</v>
      </c>
      <c r="EH22" s="2">
        <v>43708</v>
      </c>
      <c r="EI22" s="3">
        <v>56</v>
      </c>
      <c r="EJ22" s="4"/>
      <c r="EK22" s="4"/>
      <c r="EL22" s="4"/>
      <c r="EM22" s="4"/>
      <c r="EN22" s="4"/>
      <c r="EO22" s="2">
        <v>42308</v>
      </c>
      <c r="EP22" s="3">
        <v>25056.55</v>
      </c>
      <c r="EQ22" s="4"/>
      <c r="ER22" s="4"/>
      <c r="ES22" s="4"/>
      <c r="ET22" s="3">
        <v>0</v>
      </c>
      <c r="EU22" s="3">
        <v>46</v>
      </c>
      <c r="EV22" s="3">
        <v>165.02</v>
      </c>
      <c r="EW22" s="3">
        <v>0</v>
      </c>
      <c r="EX22" s="4"/>
      <c r="EY22" s="3">
        <v>0</v>
      </c>
      <c r="EZ22" s="3">
        <v>16217.44</v>
      </c>
      <c r="FA22" s="3">
        <v>165.02</v>
      </c>
      <c r="FB22" s="3">
        <v>72.16</v>
      </c>
      <c r="FC22" s="3">
        <v>0</v>
      </c>
      <c r="FD22" s="3" t="s">
        <v>177</v>
      </c>
      <c r="FE22" s="3" t="s">
        <v>9</v>
      </c>
      <c r="FF22" s="3" t="s">
        <v>1</v>
      </c>
      <c r="FG22" s="3">
        <v>0</v>
      </c>
      <c r="FH22" s="3">
        <v>0</v>
      </c>
      <c r="FI22" s="3">
        <v>16531.89</v>
      </c>
      <c r="FJ22" s="4"/>
      <c r="FK22" s="3">
        <v>44</v>
      </c>
      <c r="FL22" s="4"/>
      <c r="FM22" s="3">
        <v>5.25</v>
      </c>
    </row>
    <row r="23" spans="1:169" s="9" customFormat="1" ht="16.5" customHeight="1" x14ac:dyDescent="0.2">
      <c r="A23" s="5">
        <v>42336</v>
      </c>
      <c r="B23" s="6" t="s">
        <v>0</v>
      </c>
      <c r="C23" s="6" t="s">
        <v>8</v>
      </c>
      <c r="D23" s="6" t="s">
        <v>7</v>
      </c>
      <c r="E23" s="5">
        <v>42217</v>
      </c>
      <c r="F23" s="6" t="s">
        <v>2</v>
      </c>
      <c r="G23" s="6" t="s">
        <v>2</v>
      </c>
      <c r="H23" s="6" t="s">
        <v>174</v>
      </c>
      <c r="I23" s="6">
        <v>14139.09</v>
      </c>
      <c r="J23" s="6">
        <v>0</v>
      </c>
      <c r="K23" s="6">
        <v>0</v>
      </c>
      <c r="L23" s="6">
        <v>3.3980000000000001</v>
      </c>
      <c r="M23" s="6">
        <v>0.9</v>
      </c>
      <c r="N23" s="6">
        <v>3.3980000000000001</v>
      </c>
      <c r="O23" s="6">
        <v>0</v>
      </c>
      <c r="P23" s="6">
        <v>0</v>
      </c>
      <c r="Q23" s="6">
        <v>-402.01</v>
      </c>
      <c r="R23" s="6">
        <v>-9241.1200000000008</v>
      </c>
      <c r="S23" s="6">
        <v>-8839.11</v>
      </c>
      <c r="T23" s="6">
        <v>0</v>
      </c>
      <c r="U23" s="6">
        <v>0</v>
      </c>
      <c r="V23" s="6">
        <v>-9241.1200000000008</v>
      </c>
      <c r="W23" s="6">
        <v>-9241.1200000000008</v>
      </c>
      <c r="X23" s="6">
        <v>0</v>
      </c>
      <c r="Y23" s="6">
        <v>-9241.1200000000008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7"/>
      <c r="AF23" s="6">
        <v>0</v>
      </c>
      <c r="AG23" s="7"/>
      <c r="AH23" s="6">
        <v>0</v>
      </c>
      <c r="AI23" s="7"/>
      <c r="AJ23" s="6">
        <v>0</v>
      </c>
      <c r="AK23" s="6">
        <v>0</v>
      </c>
      <c r="AL23" s="6">
        <v>0</v>
      </c>
      <c r="AM23" s="6">
        <v>0</v>
      </c>
      <c r="AN23" s="6">
        <v>0</v>
      </c>
      <c r="AO23" s="6">
        <v>0</v>
      </c>
      <c r="AP23" s="7"/>
      <c r="AQ23" s="6">
        <v>0</v>
      </c>
      <c r="AR23" s="6">
        <v>0</v>
      </c>
      <c r="AS23" s="6">
        <v>0</v>
      </c>
      <c r="AT23" s="6">
        <v>0</v>
      </c>
      <c r="AU23" s="6">
        <v>0</v>
      </c>
      <c r="AV23" s="6">
        <v>0</v>
      </c>
      <c r="AW23" s="6">
        <v>0</v>
      </c>
      <c r="AX23" s="6">
        <v>0</v>
      </c>
      <c r="AY23" s="6">
        <v>0</v>
      </c>
      <c r="AZ23" s="6">
        <v>0</v>
      </c>
      <c r="BA23" s="6">
        <v>0</v>
      </c>
      <c r="BB23" s="6">
        <v>0</v>
      </c>
      <c r="BC23" s="6">
        <v>0</v>
      </c>
      <c r="BD23" s="6">
        <v>40.04</v>
      </c>
      <c r="BE23" s="6">
        <v>-9241.1200000000008</v>
      </c>
      <c r="BF23" s="6">
        <v>0</v>
      </c>
      <c r="BG23" s="6">
        <v>0</v>
      </c>
      <c r="BH23" s="6">
        <v>0</v>
      </c>
      <c r="BI23" s="6">
        <v>-9241.1200000000008</v>
      </c>
      <c r="BJ23" s="6">
        <v>0</v>
      </c>
      <c r="BK23" s="6">
        <v>0</v>
      </c>
      <c r="BL23" s="6">
        <v>0</v>
      </c>
      <c r="BM23" s="6">
        <v>0</v>
      </c>
      <c r="BN23" s="6">
        <v>0</v>
      </c>
      <c r="BO23" s="6">
        <v>0</v>
      </c>
      <c r="BP23" s="6">
        <v>0</v>
      </c>
      <c r="BQ23" s="6">
        <v>0</v>
      </c>
      <c r="BR23" s="6">
        <v>0</v>
      </c>
      <c r="BS23" s="6">
        <v>0</v>
      </c>
      <c r="BT23" s="6">
        <v>0</v>
      </c>
      <c r="BU23" s="6">
        <v>0</v>
      </c>
      <c r="BV23" s="6">
        <v>0</v>
      </c>
      <c r="BW23" s="6">
        <v>0</v>
      </c>
      <c r="BX23" s="6">
        <v>0</v>
      </c>
      <c r="BY23" s="6">
        <v>0</v>
      </c>
      <c r="BZ23" s="6">
        <v>0</v>
      </c>
      <c r="CA23" s="6">
        <v>0</v>
      </c>
      <c r="CB23" s="6">
        <v>0</v>
      </c>
      <c r="CC23" s="6">
        <v>0</v>
      </c>
      <c r="CD23" s="6" t="s">
        <v>4</v>
      </c>
      <c r="CE23" s="6">
        <v>0</v>
      </c>
      <c r="CF23" s="6">
        <v>1</v>
      </c>
      <c r="CG23" s="6">
        <v>0</v>
      </c>
      <c r="CH23" s="6">
        <v>0</v>
      </c>
      <c r="CI23" s="6">
        <v>0</v>
      </c>
      <c r="CJ23" s="6">
        <v>0</v>
      </c>
      <c r="CK23" s="6">
        <v>0</v>
      </c>
      <c r="CL23" s="6">
        <v>0</v>
      </c>
      <c r="CM23" s="6">
        <v>402.01</v>
      </c>
      <c r="CN23" s="6">
        <v>0</v>
      </c>
      <c r="CO23" s="6">
        <v>9241.1200000000008</v>
      </c>
      <c r="CP23" s="6">
        <v>8839.11</v>
      </c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6">
        <v>0</v>
      </c>
      <c r="DD23" s="6">
        <v>0</v>
      </c>
      <c r="DE23" s="6">
        <v>0</v>
      </c>
      <c r="DF23" s="6">
        <v>0</v>
      </c>
      <c r="DG23" s="6">
        <v>0</v>
      </c>
      <c r="DH23" s="6">
        <v>0</v>
      </c>
      <c r="DI23" s="6">
        <v>1</v>
      </c>
      <c r="DJ23" s="6">
        <v>1</v>
      </c>
      <c r="DK23" s="7"/>
      <c r="DL23" s="5">
        <v>42308</v>
      </c>
      <c r="DM23" s="7"/>
      <c r="DN23" s="6">
        <v>0</v>
      </c>
      <c r="DO23" s="6">
        <v>0</v>
      </c>
      <c r="DP23" s="6">
        <v>0</v>
      </c>
      <c r="DQ23" s="6">
        <v>0</v>
      </c>
      <c r="DR23" s="6">
        <v>0</v>
      </c>
      <c r="DS23" s="6">
        <v>0</v>
      </c>
      <c r="DT23" s="6">
        <v>0</v>
      </c>
      <c r="DU23" s="6">
        <v>0</v>
      </c>
      <c r="DV23" s="6">
        <v>0</v>
      </c>
      <c r="DW23" s="6">
        <v>0</v>
      </c>
      <c r="DX23" s="6">
        <v>0</v>
      </c>
      <c r="DY23" s="7"/>
      <c r="DZ23" s="6">
        <v>0</v>
      </c>
      <c r="EA23" s="6">
        <v>0</v>
      </c>
      <c r="EB23" s="7"/>
      <c r="EC23" s="7"/>
      <c r="ED23" s="6" t="b">
        <v>1</v>
      </c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5">
        <v>42338</v>
      </c>
      <c r="EP23" s="7"/>
      <c r="EQ23" s="7"/>
      <c r="ER23" s="7"/>
      <c r="ES23" s="7"/>
      <c r="ET23" s="6">
        <v>0</v>
      </c>
      <c r="EU23" s="7"/>
      <c r="EV23" s="7"/>
      <c r="EW23" s="7"/>
      <c r="EX23" s="7"/>
      <c r="EY23" s="6">
        <v>0</v>
      </c>
      <c r="EZ23" s="6">
        <v>0</v>
      </c>
      <c r="FA23" s="6">
        <v>0</v>
      </c>
      <c r="FB23" s="6">
        <v>14139.09</v>
      </c>
      <c r="FC23" s="6">
        <v>0</v>
      </c>
      <c r="FD23" s="7"/>
      <c r="FE23" s="7"/>
      <c r="FF23" s="7"/>
      <c r="FG23" s="6">
        <v>0</v>
      </c>
      <c r="FH23" s="6">
        <v>0</v>
      </c>
      <c r="FI23" s="6">
        <v>16217.44</v>
      </c>
      <c r="FJ23" s="7"/>
      <c r="FK23" s="6">
        <v>0</v>
      </c>
      <c r="FL23" s="7"/>
      <c r="FM23" s="7"/>
    </row>
  </sheetData>
  <pageMargins left="0.7" right="0.7" top="0.75" bottom="0.7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Q170"/>
  <sheetViews>
    <sheetView topLeftCell="EE28" workbookViewId="0">
      <selection activeCell="EK49" sqref="EK49"/>
    </sheetView>
  </sheetViews>
  <sheetFormatPr defaultRowHeight="12.75" x14ac:dyDescent="0.2"/>
  <cols>
    <col min="1" max="1" width="14.7109375" bestFit="1" customWidth="1"/>
    <col min="2" max="2" width="10.5703125" bestFit="1" customWidth="1"/>
    <col min="3" max="3" width="9.28515625" bestFit="1" customWidth="1"/>
    <col min="4" max="4" width="13.5703125" bestFit="1" customWidth="1"/>
    <col min="5" max="5" width="12" bestFit="1" customWidth="1"/>
    <col min="6" max="6" width="14.42578125" bestFit="1" customWidth="1"/>
    <col min="7" max="7" width="18.28515625" customWidth="1"/>
    <col min="8" max="8" width="13.5703125" customWidth="1"/>
    <col min="9" max="9" width="9" bestFit="1" customWidth="1"/>
    <col min="10" max="10" width="15.42578125" bestFit="1" customWidth="1"/>
    <col min="11" max="11" width="22.42578125" bestFit="1" customWidth="1"/>
    <col min="12" max="12" width="14.42578125" bestFit="1" customWidth="1"/>
    <col min="13" max="13" width="14.5703125" bestFit="1" customWidth="1"/>
    <col min="14" max="14" width="21.5703125" bestFit="1" customWidth="1"/>
    <col min="15" max="15" width="24.42578125" bestFit="1" customWidth="1"/>
    <col min="16" max="16" width="15.7109375" bestFit="1" customWidth="1"/>
    <col min="17" max="17" width="26.7109375" bestFit="1" customWidth="1"/>
    <col min="18" max="18" width="21.28515625" bestFit="1" customWidth="1"/>
    <col min="19" max="19" width="13.28515625" bestFit="1" customWidth="1"/>
    <col min="20" max="20" width="14.28515625" bestFit="1" customWidth="1"/>
    <col min="21" max="21" width="11" bestFit="1" customWidth="1"/>
    <col min="22" max="22" width="16.7109375" bestFit="1" customWidth="1"/>
    <col min="23" max="23" width="9.5703125" bestFit="1" customWidth="1"/>
    <col min="24" max="24" width="13.42578125" bestFit="1" customWidth="1"/>
    <col min="25" max="25" width="14" bestFit="1" customWidth="1"/>
    <col min="26" max="26" width="17.7109375" bestFit="1" customWidth="1"/>
    <col min="27" max="27" width="17.42578125" bestFit="1" customWidth="1"/>
    <col min="28" max="28" width="14" bestFit="1" customWidth="1"/>
    <col min="29" max="29" width="21" bestFit="1" customWidth="1"/>
    <col min="30" max="30" width="14.42578125" bestFit="1" customWidth="1"/>
    <col min="31" max="32" width="18.7109375" bestFit="1" customWidth="1"/>
    <col min="33" max="33" width="8.42578125" bestFit="1" customWidth="1"/>
    <col min="34" max="34" width="11.7109375" bestFit="1" customWidth="1"/>
    <col min="35" max="35" width="12.28515625" bestFit="1" customWidth="1"/>
    <col min="36" max="36" width="19.7109375" bestFit="1" customWidth="1"/>
    <col min="37" max="37" width="13.28515625" bestFit="1" customWidth="1"/>
    <col min="38" max="38" width="13.5703125" bestFit="1" customWidth="1"/>
    <col min="39" max="39" width="17.7109375" bestFit="1" customWidth="1"/>
    <col min="40" max="40" width="16.42578125" bestFit="1" customWidth="1"/>
    <col min="41" max="41" width="13.7109375" bestFit="1" customWidth="1"/>
    <col min="42" max="42" width="9.7109375" bestFit="1" customWidth="1"/>
    <col min="43" max="43" width="8.7109375" bestFit="1" customWidth="1"/>
    <col min="44" max="44" width="14.28515625" bestFit="1" customWidth="1"/>
    <col min="45" max="45" width="13.7109375" bestFit="1" customWidth="1"/>
    <col min="46" max="46" width="15.7109375" bestFit="1" customWidth="1"/>
    <col min="47" max="47" width="8.42578125" bestFit="1" customWidth="1"/>
    <col min="48" max="48" width="12.42578125" bestFit="1" customWidth="1"/>
    <col min="49" max="49" width="15.7109375" bestFit="1" customWidth="1"/>
    <col min="50" max="50" width="14" bestFit="1" customWidth="1"/>
    <col min="51" max="51" width="11.7109375" bestFit="1" customWidth="1"/>
    <col min="52" max="52" width="13.7109375" bestFit="1" customWidth="1"/>
    <col min="53" max="53" width="10.28515625" bestFit="1" customWidth="1"/>
    <col min="54" max="54" width="13.5703125" bestFit="1" customWidth="1"/>
    <col min="55" max="55" width="10.28515625" bestFit="1" customWidth="1"/>
    <col min="56" max="56" width="14.7109375" bestFit="1" customWidth="1"/>
    <col min="57" max="57" width="19.28515625" bestFit="1" customWidth="1"/>
    <col min="58" max="59" width="11.28515625" bestFit="1" customWidth="1"/>
    <col min="60" max="60" width="16.7109375" bestFit="1" customWidth="1"/>
    <col min="61" max="61" width="16.28515625" bestFit="1" customWidth="1"/>
    <col min="62" max="62" width="10.7109375" bestFit="1" customWidth="1"/>
    <col min="63" max="63" width="14.28515625" bestFit="1" customWidth="1"/>
    <col min="64" max="65" width="9.42578125" bestFit="1" customWidth="1"/>
    <col min="66" max="66" width="13.42578125" bestFit="1" customWidth="1"/>
    <col min="67" max="67" width="14.7109375" bestFit="1" customWidth="1"/>
    <col min="68" max="68" width="12.28515625" bestFit="1" customWidth="1"/>
    <col min="69" max="69" width="14" bestFit="1" customWidth="1"/>
    <col min="70" max="70" width="26.7109375" bestFit="1" customWidth="1"/>
    <col min="71" max="71" width="9.42578125" bestFit="1" customWidth="1"/>
    <col min="72" max="72" width="11.42578125" bestFit="1" customWidth="1"/>
    <col min="73" max="73" width="23.7109375" bestFit="1" customWidth="1"/>
    <col min="74" max="74" width="8.42578125" bestFit="1" customWidth="1"/>
    <col min="75" max="75" width="9.7109375" bestFit="1" customWidth="1"/>
    <col min="76" max="76" width="13.5703125" bestFit="1" customWidth="1"/>
    <col min="77" max="77" width="19" bestFit="1" customWidth="1"/>
    <col min="78" max="78" width="8.42578125" bestFit="1" customWidth="1"/>
    <col min="79" max="79" width="9" bestFit="1" customWidth="1"/>
    <col min="80" max="80" width="19.7109375" bestFit="1" customWidth="1"/>
    <col min="81" max="81" width="16" bestFit="1" customWidth="1"/>
    <col min="82" max="83" width="17" bestFit="1" customWidth="1"/>
    <col min="84" max="84" width="18.28515625" bestFit="1" customWidth="1"/>
    <col min="85" max="86" width="19.28515625" bestFit="1" customWidth="1"/>
    <col min="87" max="87" width="9" bestFit="1" customWidth="1"/>
    <col min="88" max="88" width="11.7109375" bestFit="1" customWidth="1"/>
    <col min="89" max="89" width="19.28515625" bestFit="1" customWidth="1"/>
    <col min="90" max="90" width="15.7109375" bestFit="1" customWidth="1"/>
    <col min="91" max="91" width="9.7109375" bestFit="1" customWidth="1"/>
    <col min="92" max="92" width="16.7109375" bestFit="1" customWidth="1"/>
    <col min="93" max="93" width="11.7109375" bestFit="1" customWidth="1"/>
    <col min="94" max="94" width="14.5703125" bestFit="1" customWidth="1"/>
    <col min="95" max="95" width="13.42578125" bestFit="1" customWidth="1"/>
    <col min="96" max="96" width="16.28515625" bestFit="1" customWidth="1"/>
    <col min="97" max="97" width="19.28515625" bestFit="1" customWidth="1"/>
    <col min="98" max="98" width="23.7109375" bestFit="1" customWidth="1"/>
    <col min="99" max="99" width="18.5703125" bestFit="1" customWidth="1"/>
    <col min="100" max="100" width="17" bestFit="1" customWidth="1"/>
    <col min="101" max="101" width="9.5703125" bestFit="1" customWidth="1"/>
    <col min="102" max="102" width="19.5703125" bestFit="1" customWidth="1"/>
    <col min="103" max="103" width="10.42578125" bestFit="1" customWidth="1"/>
    <col min="104" max="104" width="22" bestFit="1" customWidth="1"/>
    <col min="105" max="105" width="16.5703125" bestFit="1" customWidth="1"/>
    <col min="106" max="106" width="19.28515625" bestFit="1" customWidth="1"/>
    <col min="107" max="107" width="8.42578125" bestFit="1" customWidth="1"/>
    <col min="108" max="108" width="11.28515625" bestFit="1" customWidth="1"/>
    <col min="109" max="109" width="13.42578125" bestFit="1" customWidth="1"/>
    <col min="110" max="110" width="10.7109375" bestFit="1" customWidth="1"/>
    <col min="111" max="111" width="13.42578125" bestFit="1" customWidth="1"/>
    <col min="112" max="112" width="17.5703125" bestFit="1" customWidth="1"/>
    <col min="113" max="113" width="17.7109375" bestFit="1" customWidth="1"/>
    <col min="114" max="114" width="22.5703125" bestFit="1" customWidth="1"/>
    <col min="115" max="115" width="14" bestFit="1" customWidth="1"/>
    <col min="116" max="116" width="11.28515625" bestFit="1" customWidth="1"/>
    <col min="117" max="117" width="8.42578125" bestFit="1" customWidth="1"/>
    <col min="118" max="118" width="17.42578125" bestFit="1" customWidth="1"/>
    <col min="119" max="119" width="8.7109375" bestFit="1" customWidth="1"/>
    <col min="120" max="120" width="20.5703125" bestFit="1" customWidth="1"/>
    <col min="121" max="121" width="24.28515625" bestFit="1" customWidth="1"/>
    <col min="122" max="122" width="29.5703125" bestFit="1" customWidth="1"/>
    <col min="123" max="123" width="17.42578125" bestFit="1" customWidth="1"/>
    <col min="124" max="124" width="23.28515625" bestFit="1" customWidth="1"/>
    <col min="125" max="125" width="27.5703125" bestFit="1" customWidth="1"/>
    <col min="126" max="126" width="20.5703125" bestFit="1" customWidth="1"/>
    <col min="127" max="127" width="18.7109375" bestFit="1" customWidth="1"/>
    <col min="128" max="128" width="20.7109375" bestFit="1" customWidth="1"/>
    <col min="129" max="129" width="15.5703125" bestFit="1" customWidth="1"/>
    <col min="130" max="130" width="19.7109375" bestFit="1" customWidth="1"/>
    <col min="131" max="131" width="29.5703125" bestFit="1" customWidth="1"/>
    <col min="132" max="132" width="17.42578125" bestFit="1" customWidth="1"/>
    <col min="133" max="133" width="16.5703125" bestFit="1" customWidth="1"/>
    <col min="134" max="134" width="26.42578125" bestFit="1" customWidth="1"/>
    <col min="135" max="135" width="25.28515625" bestFit="1" customWidth="1"/>
    <col min="136" max="136" width="18.28515625" bestFit="1" customWidth="1"/>
    <col min="137" max="137" width="15.7109375" bestFit="1" customWidth="1"/>
    <col min="138" max="138" width="19.5703125" bestFit="1" customWidth="1"/>
    <col min="139" max="139" width="19.42578125" bestFit="1" customWidth="1"/>
    <col min="140" max="140" width="17.7109375" bestFit="1" customWidth="1"/>
    <col min="141" max="141" width="20.42578125" bestFit="1" customWidth="1"/>
    <col min="142" max="142" width="19" bestFit="1" customWidth="1"/>
    <col min="143" max="143" width="8.42578125" bestFit="1" customWidth="1"/>
    <col min="144" max="144" width="21.7109375" bestFit="1" customWidth="1"/>
    <col min="145" max="145" width="15.7109375" bestFit="1" customWidth="1"/>
    <col min="146" max="146" width="11.7109375" bestFit="1" customWidth="1"/>
    <col min="147" max="147" width="18" bestFit="1" customWidth="1"/>
  </cols>
  <sheetData>
    <row r="1" spans="2:147" x14ac:dyDescent="0.2">
      <c r="B1">
        <v>1</v>
      </c>
      <c r="C1">
        <f>B1+1</f>
        <v>2</v>
      </c>
      <c r="D1">
        <f t="shared" ref="D1:BO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si="0"/>
        <v>66</v>
      </c>
      <c r="BP1">
        <f t="shared" ref="BP1:DX1" si="1">BO1+1</f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  <c r="CI1">
        <f t="shared" si="1"/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  <c r="CS1">
        <f t="shared" si="1"/>
        <v>96</v>
      </c>
      <c r="CT1">
        <f t="shared" si="1"/>
        <v>97</v>
      </c>
      <c r="CU1">
        <f t="shared" si="1"/>
        <v>98</v>
      </c>
      <c r="CV1">
        <f t="shared" si="1"/>
        <v>99</v>
      </c>
      <c r="CW1">
        <f t="shared" si="1"/>
        <v>100</v>
      </c>
      <c r="CX1">
        <f t="shared" si="1"/>
        <v>101</v>
      </c>
      <c r="CY1">
        <f t="shared" si="1"/>
        <v>102</v>
      </c>
      <c r="CZ1">
        <f t="shared" si="1"/>
        <v>103</v>
      </c>
      <c r="DA1">
        <f t="shared" si="1"/>
        <v>104</v>
      </c>
      <c r="DB1">
        <f t="shared" si="1"/>
        <v>105</v>
      </c>
      <c r="DC1">
        <f t="shared" si="1"/>
        <v>106</v>
      </c>
      <c r="DD1">
        <f t="shared" si="1"/>
        <v>107</v>
      </c>
      <c r="DE1">
        <f t="shared" si="1"/>
        <v>108</v>
      </c>
      <c r="DF1">
        <f t="shared" si="1"/>
        <v>109</v>
      </c>
      <c r="DG1">
        <f t="shared" si="1"/>
        <v>110</v>
      </c>
      <c r="DH1">
        <f t="shared" si="1"/>
        <v>111</v>
      </c>
      <c r="DI1">
        <f t="shared" si="1"/>
        <v>112</v>
      </c>
      <c r="DJ1">
        <f t="shared" si="1"/>
        <v>113</v>
      </c>
      <c r="DK1">
        <f t="shared" si="1"/>
        <v>114</v>
      </c>
      <c r="DL1">
        <f t="shared" si="1"/>
        <v>115</v>
      </c>
      <c r="DM1">
        <f t="shared" si="1"/>
        <v>116</v>
      </c>
      <c r="DN1">
        <f t="shared" si="1"/>
        <v>117</v>
      </c>
      <c r="DO1">
        <f t="shared" si="1"/>
        <v>118</v>
      </c>
      <c r="DP1">
        <f t="shared" si="1"/>
        <v>119</v>
      </c>
      <c r="DQ1">
        <f t="shared" si="1"/>
        <v>120</v>
      </c>
      <c r="DR1">
        <f t="shared" si="1"/>
        <v>121</v>
      </c>
      <c r="DS1">
        <f t="shared" si="1"/>
        <v>122</v>
      </c>
      <c r="DT1">
        <f t="shared" si="1"/>
        <v>123</v>
      </c>
      <c r="DU1">
        <f t="shared" si="1"/>
        <v>124</v>
      </c>
      <c r="DV1">
        <f t="shared" si="1"/>
        <v>125</v>
      </c>
      <c r="DW1">
        <f t="shared" si="1"/>
        <v>126</v>
      </c>
      <c r="DX1">
        <f t="shared" si="1"/>
        <v>127</v>
      </c>
    </row>
    <row r="2" spans="2:147" x14ac:dyDescent="0.2">
      <c r="B2" s="11" t="s">
        <v>340</v>
      </c>
    </row>
    <row r="3" spans="2:147" s="10" customFormat="1" x14ac:dyDescent="0.2">
      <c r="B3" s="1" t="s">
        <v>87</v>
      </c>
      <c r="C3" s="1" t="s">
        <v>175</v>
      </c>
      <c r="D3" s="1" t="s">
        <v>86</v>
      </c>
      <c r="E3" s="1" t="s">
        <v>89</v>
      </c>
      <c r="F3" s="1" t="s">
        <v>88</v>
      </c>
      <c r="G3" s="1" t="s">
        <v>179</v>
      </c>
      <c r="H3" s="1" t="s">
        <v>180</v>
      </c>
      <c r="I3" s="1" t="s">
        <v>181</v>
      </c>
      <c r="J3" s="1" t="s">
        <v>182</v>
      </c>
      <c r="K3" s="1" t="s">
        <v>183</v>
      </c>
      <c r="L3" s="1" t="s">
        <v>184</v>
      </c>
      <c r="M3" s="1" t="s">
        <v>185</v>
      </c>
      <c r="N3" s="1" t="s">
        <v>186</v>
      </c>
      <c r="O3" s="1" t="s">
        <v>187</v>
      </c>
      <c r="P3" s="1" t="s">
        <v>188</v>
      </c>
      <c r="Q3" s="1" t="s">
        <v>189</v>
      </c>
      <c r="R3" s="1" t="s">
        <v>190</v>
      </c>
      <c r="S3" s="1" t="s">
        <v>191</v>
      </c>
      <c r="T3" s="1" t="s">
        <v>91</v>
      </c>
      <c r="U3" s="1" t="s">
        <v>192</v>
      </c>
      <c r="V3" s="1" t="s">
        <v>193</v>
      </c>
      <c r="W3" s="1" t="s">
        <v>194</v>
      </c>
      <c r="X3" s="1" t="s">
        <v>195</v>
      </c>
      <c r="Y3" s="1" t="s">
        <v>196</v>
      </c>
      <c r="Z3" s="1" t="s">
        <v>197</v>
      </c>
      <c r="AA3" s="1" t="s">
        <v>198</v>
      </c>
      <c r="AB3" s="1" t="s">
        <v>199</v>
      </c>
      <c r="AC3" s="1" t="s">
        <v>200</v>
      </c>
      <c r="AD3" s="1" t="s">
        <v>201</v>
      </c>
      <c r="AE3" s="1" t="s">
        <v>202</v>
      </c>
      <c r="AF3" s="1" t="s">
        <v>203</v>
      </c>
      <c r="AG3" s="1" t="s">
        <v>204</v>
      </c>
      <c r="AH3" s="1" t="s">
        <v>205</v>
      </c>
      <c r="AI3" s="1" t="s">
        <v>206</v>
      </c>
      <c r="AJ3" s="1" t="s">
        <v>207</v>
      </c>
      <c r="AK3" s="1" t="s">
        <v>208</v>
      </c>
      <c r="AL3" s="1" t="s">
        <v>209</v>
      </c>
      <c r="AM3" s="1" t="s">
        <v>210</v>
      </c>
      <c r="AN3" s="1" t="s">
        <v>211</v>
      </c>
      <c r="AO3" s="1" t="s">
        <v>212</v>
      </c>
      <c r="AP3" s="1" t="s">
        <v>213</v>
      </c>
      <c r="AQ3" s="1" t="s">
        <v>214</v>
      </c>
      <c r="AR3" s="1" t="s">
        <v>92</v>
      </c>
      <c r="AS3" s="1" t="s">
        <v>215</v>
      </c>
      <c r="AT3" s="1" t="s">
        <v>216</v>
      </c>
      <c r="AU3" s="1" t="s">
        <v>217</v>
      </c>
      <c r="AV3" s="1" t="s">
        <v>218</v>
      </c>
      <c r="AW3" s="1" t="s">
        <v>219</v>
      </c>
      <c r="AX3" s="1" t="s">
        <v>220</v>
      </c>
      <c r="AY3" s="1" t="s">
        <v>221</v>
      </c>
      <c r="AZ3" s="1" t="s">
        <v>222</v>
      </c>
      <c r="BA3" s="1" t="s">
        <v>223</v>
      </c>
      <c r="BB3" s="1" t="s">
        <v>224</v>
      </c>
      <c r="BC3" s="1" t="s">
        <v>225</v>
      </c>
      <c r="BD3" s="1" t="s">
        <v>3</v>
      </c>
      <c r="BE3" s="1" t="s">
        <v>226</v>
      </c>
      <c r="BF3" s="1" t="s">
        <v>227</v>
      </c>
      <c r="BG3" s="1" t="s">
        <v>228</v>
      </c>
      <c r="BH3" s="1" t="s">
        <v>229</v>
      </c>
      <c r="BI3" s="1" t="s">
        <v>230</v>
      </c>
      <c r="BJ3" s="1" t="s">
        <v>231</v>
      </c>
      <c r="BK3" s="1" t="s">
        <v>232</v>
      </c>
      <c r="BL3" s="1" t="s">
        <v>233</v>
      </c>
      <c r="BM3" s="1" t="s">
        <v>234</v>
      </c>
      <c r="BN3" s="1" t="s">
        <v>235</v>
      </c>
      <c r="BO3" s="1" t="s">
        <v>236</v>
      </c>
      <c r="BP3" s="1" t="s">
        <v>237</v>
      </c>
      <c r="BQ3" s="1" t="s">
        <v>238</v>
      </c>
      <c r="BR3" s="1" t="s">
        <v>239</v>
      </c>
      <c r="BS3" s="1" t="s">
        <v>240</v>
      </c>
      <c r="BT3" s="1" t="s">
        <v>10</v>
      </c>
      <c r="BU3" s="1" t="s">
        <v>241</v>
      </c>
      <c r="BV3" s="1" t="s">
        <v>242</v>
      </c>
      <c r="BW3" s="1" t="s">
        <v>243</v>
      </c>
      <c r="BX3" s="1" t="s">
        <v>84</v>
      </c>
      <c r="BY3" s="1" t="s">
        <v>244</v>
      </c>
      <c r="BZ3" s="1" t="s">
        <v>245</v>
      </c>
      <c r="CA3" s="1" t="s">
        <v>246</v>
      </c>
      <c r="CB3" s="1" t="s">
        <v>247</v>
      </c>
      <c r="CC3" s="1" t="s">
        <v>248</v>
      </c>
      <c r="CD3" s="1" t="s">
        <v>249</v>
      </c>
      <c r="CE3" s="1" t="s">
        <v>250</v>
      </c>
      <c r="CF3" s="1" t="s">
        <v>251</v>
      </c>
      <c r="CG3" s="1" t="s">
        <v>252</v>
      </c>
      <c r="CH3" s="1" t="s">
        <v>253</v>
      </c>
      <c r="CI3" s="1" t="s">
        <v>254</v>
      </c>
      <c r="CJ3" s="1" t="s">
        <v>176</v>
      </c>
      <c r="CK3" s="1" t="s">
        <v>255</v>
      </c>
      <c r="CL3" s="1" t="s">
        <v>256</v>
      </c>
      <c r="CM3" s="1" t="s">
        <v>257</v>
      </c>
      <c r="CN3" s="1" t="s">
        <v>258</v>
      </c>
      <c r="CO3" s="1" t="s">
        <v>259</v>
      </c>
      <c r="CP3" s="1" t="s">
        <v>260</v>
      </c>
      <c r="CQ3" s="1" t="s">
        <v>261</v>
      </c>
      <c r="CR3" s="1" t="s">
        <v>262</v>
      </c>
      <c r="CS3" s="1" t="s">
        <v>263</v>
      </c>
      <c r="CT3" s="1" t="s">
        <v>264</v>
      </c>
      <c r="CU3" s="1" t="s">
        <v>265</v>
      </c>
      <c r="CV3" s="1" t="s">
        <v>266</v>
      </c>
      <c r="CW3" s="1" t="s">
        <v>267</v>
      </c>
      <c r="CX3" s="1" t="s">
        <v>268</v>
      </c>
      <c r="CY3" s="1" t="s">
        <v>269</v>
      </c>
      <c r="CZ3" s="1" t="s">
        <v>270</v>
      </c>
      <c r="DA3" s="1" t="s">
        <v>271</v>
      </c>
      <c r="DB3" s="1" t="s">
        <v>272</v>
      </c>
      <c r="DC3" s="1" t="s">
        <v>273</v>
      </c>
      <c r="DD3" s="1" t="s">
        <v>274</v>
      </c>
      <c r="DE3" s="1" t="s">
        <v>275</v>
      </c>
      <c r="DF3" s="1" t="s">
        <v>276</v>
      </c>
      <c r="DG3" s="1" t="s">
        <v>277</v>
      </c>
      <c r="DH3" s="1" t="s">
        <v>278</v>
      </c>
      <c r="DI3" s="1" t="s">
        <v>279</v>
      </c>
      <c r="DJ3" s="1" t="s">
        <v>280</v>
      </c>
      <c r="DK3" s="1" t="s">
        <v>281</v>
      </c>
      <c r="DL3" s="1" t="s">
        <v>282</v>
      </c>
      <c r="DM3" s="1" t="s">
        <v>283</v>
      </c>
      <c r="DN3" s="1" t="s">
        <v>284</v>
      </c>
      <c r="DO3" s="1" t="s">
        <v>285</v>
      </c>
      <c r="DP3" s="1" t="s">
        <v>286</v>
      </c>
      <c r="DQ3" s="1" t="s">
        <v>85</v>
      </c>
      <c r="DR3" s="1" t="s">
        <v>287</v>
      </c>
      <c r="DS3" s="1" t="s">
        <v>288</v>
      </c>
      <c r="DT3" s="1" t="s">
        <v>289</v>
      </c>
      <c r="DU3" s="1" t="s">
        <v>290</v>
      </c>
      <c r="DV3" s="1" t="s">
        <v>291</v>
      </c>
      <c r="DW3" s="1" t="s">
        <v>292</v>
      </c>
      <c r="DX3" s="1" t="s">
        <v>293</v>
      </c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</row>
    <row r="4" spans="2:147" s="10" customFormat="1" x14ac:dyDescent="0.2">
      <c r="B4" s="2">
        <v>41755</v>
      </c>
      <c r="C4" s="4"/>
      <c r="D4" s="3">
        <v>281647201</v>
      </c>
      <c r="E4" s="4"/>
      <c r="F4" s="4"/>
      <c r="G4" s="3" t="s">
        <v>313</v>
      </c>
      <c r="H4" s="3">
        <v>357.61</v>
      </c>
      <c r="I4" s="3">
        <v>65.022300000000001</v>
      </c>
      <c r="J4" s="3">
        <v>7</v>
      </c>
      <c r="K4" s="3">
        <v>22686.44</v>
      </c>
      <c r="L4" s="3">
        <v>122.96</v>
      </c>
      <c r="M4" s="3">
        <v>68.41</v>
      </c>
      <c r="N4" s="4"/>
      <c r="O4" s="4"/>
      <c r="P4" s="3">
        <v>133.16</v>
      </c>
      <c r="Q4" s="4"/>
      <c r="R4" s="3">
        <v>2503.27</v>
      </c>
      <c r="S4" s="3">
        <v>2370.11</v>
      </c>
      <c r="T4" s="4"/>
      <c r="U4" s="3">
        <v>0</v>
      </c>
      <c r="V4" s="3" t="s">
        <v>314</v>
      </c>
      <c r="W4" s="2">
        <v>41522</v>
      </c>
      <c r="X4" s="2">
        <v>41517</v>
      </c>
      <c r="Y4" s="2">
        <v>43738</v>
      </c>
      <c r="Z4" s="3">
        <v>0</v>
      </c>
      <c r="AA4" s="4"/>
      <c r="AB4" s="4"/>
      <c r="AC4" s="4"/>
      <c r="AD4" s="4"/>
      <c r="AE4" s="3" t="s">
        <v>315</v>
      </c>
      <c r="AF4" s="3">
        <v>1</v>
      </c>
      <c r="AG4" s="4"/>
      <c r="AH4" s="4"/>
      <c r="AI4" s="4"/>
      <c r="AJ4" s="4"/>
      <c r="AK4" s="4"/>
      <c r="AL4" s="4"/>
      <c r="AM4" s="4"/>
      <c r="AN4" s="4"/>
      <c r="AO4" s="3">
        <v>0.9</v>
      </c>
      <c r="AP4" s="3">
        <v>0.89917740000000002</v>
      </c>
      <c r="AQ4" s="3">
        <v>0.89917740000000002</v>
      </c>
      <c r="AR4" s="3">
        <v>5.25</v>
      </c>
      <c r="AS4" s="3" t="s">
        <v>316</v>
      </c>
      <c r="AT4" s="3">
        <v>0</v>
      </c>
      <c r="AU4" s="3">
        <v>0</v>
      </c>
      <c r="AV4" s="3">
        <v>25056.55</v>
      </c>
      <c r="AW4" s="3">
        <v>0</v>
      </c>
      <c r="AX4" s="3" t="s">
        <v>9</v>
      </c>
      <c r="AY4" s="3">
        <v>0</v>
      </c>
      <c r="AZ4" s="3">
        <v>0.9</v>
      </c>
      <c r="BA4" s="3" t="s">
        <v>317</v>
      </c>
      <c r="BB4" s="3">
        <v>3</v>
      </c>
      <c r="BC4" s="3" t="s">
        <v>315</v>
      </c>
      <c r="BD4" s="3" t="s">
        <v>1</v>
      </c>
      <c r="BE4" s="3">
        <v>305</v>
      </c>
      <c r="BF4" s="3">
        <v>0</v>
      </c>
      <c r="BG4" s="3">
        <v>5862</v>
      </c>
      <c r="BH4" s="3">
        <v>1</v>
      </c>
      <c r="BI4" s="3">
        <v>357.61</v>
      </c>
      <c r="BJ4" s="3">
        <v>0</v>
      </c>
      <c r="BK4" s="3">
        <v>0</v>
      </c>
      <c r="BL4" s="3">
        <v>0</v>
      </c>
      <c r="BM4" s="3">
        <v>801</v>
      </c>
      <c r="BN4" s="3" t="s">
        <v>320</v>
      </c>
      <c r="BO4" s="3" t="s">
        <v>317</v>
      </c>
      <c r="BP4" s="3" t="s">
        <v>321</v>
      </c>
      <c r="BQ4" s="4"/>
      <c r="BR4" s="4"/>
      <c r="BS4" s="3">
        <v>19160</v>
      </c>
      <c r="BT4" s="3" t="s">
        <v>9</v>
      </c>
      <c r="BU4" s="3">
        <v>4250</v>
      </c>
      <c r="BV4" s="3">
        <v>3</v>
      </c>
      <c r="BW4" s="3">
        <v>72</v>
      </c>
      <c r="BX4" s="4"/>
      <c r="BY4" s="3">
        <v>2497.67</v>
      </c>
      <c r="BZ4" s="3">
        <v>1</v>
      </c>
      <c r="CA4" s="3">
        <v>64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  <c r="CI4" s="3" t="s">
        <v>323</v>
      </c>
      <c r="CJ4" s="3" t="s">
        <v>177</v>
      </c>
      <c r="CK4" s="3" t="s">
        <v>324</v>
      </c>
      <c r="CL4" s="4"/>
      <c r="CM4" s="3">
        <v>2013</v>
      </c>
      <c r="CN4" s="3" t="s">
        <v>326</v>
      </c>
      <c r="CO4" s="4"/>
      <c r="CP4" s="3">
        <v>65</v>
      </c>
      <c r="CQ4" s="3">
        <v>25056.55</v>
      </c>
      <c r="CR4" s="3">
        <v>6.9776999999999996</v>
      </c>
      <c r="CS4" s="4"/>
      <c r="CT4" s="4"/>
      <c r="CU4" s="3" t="s">
        <v>327</v>
      </c>
      <c r="CV4" s="4"/>
      <c r="CW4" s="3">
        <v>90</v>
      </c>
      <c r="CX4" s="4"/>
      <c r="CY4" s="3">
        <v>0</v>
      </c>
      <c r="CZ4" s="4"/>
      <c r="DA4" s="4"/>
      <c r="DB4" s="4"/>
      <c r="DC4" s="4"/>
      <c r="DD4" s="3">
        <v>0</v>
      </c>
      <c r="DE4" s="3">
        <v>0</v>
      </c>
      <c r="DF4" s="4"/>
      <c r="DG4" s="3" t="s">
        <v>2</v>
      </c>
      <c r="DH4" s="4"/>
      <c r="DI4" s="3">
        <v>0</v>
      </c>
      <c r="DJ4" s="3">
        <v>65</v>
      </c>
      <c r="DK4" s="3" t="s">
        <v>328</v>
      </c>
      <c r="DL4" s="3" t="s">
        <v>329</v>
      </c>
      <c r="DM4" s="4"/>
      <c r="DN4" s="4"/>
      <c r="DO4" s="3">
        <v>2</v>
      </c>
      <c r="DP4" s="3">
        <v>0</v>
      </c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</row>
    <row r="5" spans="2:147" s="10" customFormat="1" x14ac:dyDescent="0.2">
      <c r="B5" s="5">
        <v>41790</v>
      </c>
      <c r="C5" s="4"/>
      <c r="D5" s="6">
        <v>281647201</v>
      </c>
      <c r="E5" s="4"/>
      <c r="F5" s="4"/>
      <c r="G5" s="6" t="s">
        <v>313</v>
      </c>
      <c r="H5" s="6">
        <v>357.61</v>
      </c>
      <c r="I5" s="6">
        <v>64.017799999999994</v>
      </c>
      <c r="J5" s="6">
        <v>8</v>
      </c>
      <c r="K5" s="6">
        <v>22344.34</v>
      </c>
      <c r="L5" s="6">
        <v>139.99</v>
      </c>
      <c r="M5" s="6">
        <v>85.44</v>
      </c>
      <c r="N5" s="4"/>
      <c r="O5" s="4"/>
      <c r="P5" s="6">
        <v>148.66999999999999</v>
      </c>
      <c r="Q5" s="4"/>
      <c r="R5" s="6">
        <v>2860.88</v>
      </c>
      <c r="S5" s="6">
        <v>2712.21</v>
      </c>
      <c r="T5" s="4"/>
      <c r="U5" s="6">
        <v>0</v>
      </c>
      <c r="V5" s="6" t="s">
        <v>314</v>
      </c>
      <c r="W5" s="5">
        <v>41522</v>
      </c>
      <c r="X5" s="5">
        <v>41517</v>
      </c>
      <c r="Y5" s="5">
        <v>43738</v>
      </c>
      <c r="Z5" s="6">
        <v>0</v>
      </c>
      <c r="AA5" s="4"/>
      <c r="AB5" s="4"/>
      <c r="AC5" s="4"/>
      <c r="AD5" s="4"/>
      <c r="AE5" s="6" t="s">
        <v>315</v>
      </c>
      <c r="AF5" s="6">
        <v>1</v>
      </c>
      <c r="AG5" s="4"/>
      <c r="AH5" s="4"/>
      <c r="AI5" s="4"/>
      <c r="AJ5" s="4"/>
      <c r="AK5" s="4"/>
      <c r="AL5" s="4"/>
      <c r="AM5" s="4"/>
      <c r="AN5" s="4"/>
      <c r="AO5" s="6">
        <v>0.9</v>
      </c>
      <c r="AP5" s="6">
        <v>0.89917740000000002</v>
      </c>
      <c r="AQ5" s="6">
        <v>0.89917740000000002</v>
      </c>
      <c r="AR5" s="6">
        <v>5.25</v>
      </c>
      <c r="AS5" s="6" t="s">
        <v>316</v>
      </c>
      <c r="AT5" s="6">
        <v>0</v>
      </c>
      <c r="AU5" s="6">
        <v>0</v>
      </c>
      <c r="AV5" s="6">
        <v>25056.55</v>
      </c>
      <c r="AW5" s="6">
        <v>0</v>
      </c>
      <c r="AX5" s="6" t="s">
        <v>9</v>
      </c>
      <c r="AY5" s="6">
        <v>0</v>
      </c>
      <c r="AZ5" s="6">
        <v>0.9</v>
      </c>
      <c r="BA5" s="6" t="s">
        <v>317</v>
      </c>
      <c r="BB5" s="6">
        <v>3</v>
      </c>
      <c r="BC5" s="6" t="s">
        <v>315</v>
      </c>
      <c r="BD5" s="6" t="s">
        <v>1</v>
      </c>
      <c r="BE5" s="6">
        <v>305</v>
      </c>
      <c r="BF5" s="6">
        <v>0</v>
      </c>
      <c r="BG5" s="6">
        <v>5862</v>
      </c>
      <c r="BH5" s="6">
        <v>1</v>
      </c>
      <c r="BI5" s="6">
        <v>357.61</v>
      </c>
      <c r="BJ5" s="6">
        <v>0</v>
      </c>
      <c r="BK5" s="6">
        <v>0</v>
      </c>
      <c r="BL5" s="6">
        <v>0</v>
      </c>
      <c r="BM5" s="6">
        <v>801</v>
      </c>
      <c r="BN5" s="6" t="s">
        <v>320</v>
      </c>
      <c r="BO5" s="6" t="s">
        <v>317</v>
      </c>
      <c r="BP5" s="6" t="s">
        <v>321</v>
      </c>
      <c r="BQ5" s="4"/>
      <c r="BR5" s="4"/>
      <c r="BS5" s="6">
        <v>19160</v>
      </c>
      <c r="BT5" s="6" t="s">
        <v>9</v>
      </c>
      <c r="BU5" s="6">
        <v>4250</v>
      </c>
      <c r="BV5" s="6">
        <v>3</v>
      </c>
      <c r="BW5" s="6">
        <v>72</v>
      </c>
      <c r="BX5" s="4"/>
      <c r="BY5" s="6">
        <v>2497.67</v>
      </c>
      <c r="BZ5" s="6">
        <v>1</v>
      </c>
      <c r="CA5" s="6">
        <v>63</v>
      </c>
      <c r="CB5" s="6">
        <v>0</v>
      </c>
      <c r="CC5" s="6">
        <v>0</v>
      </c>
      <c r="CD5" s="6">
        <v>0</v>
      </c>
      <c r="CE5" s="6">
        <v>0</v>
      </c>
      <c r="CF5" s="6">
        <v>0</v>
      </c>
      <c r="CG5" s="6">
        <v>0</v>
      </c>
      <c r="CH5" s="6">
        <v>0</v>
      </c>
      <c r="CI5" s="6" t="s">
        <v>323</v>
      </c>
      <c r="CJ5" s="6" t="s">
        <v>177</v>
      </c>
      <c r="CK5" s="6" t="s">
        <v>324</v>
      </c>
      <c r="CL5" s="4"/>
      <c r="CM5" s="6">
        <v>2013</v>
      </c>
      <c r="CN5" s="6" t="s">
        <v>326</v>
      </c>
      <c r="CO5" s="4"/>
      <c r="CP5" s="6">
        <v>64</v>
      </c>
      <c r="CQ5" s="6">
        <v>25056.55</v>
      </c>
      <c r="CR5" s="6">
        <v>7.9821999999999997</v>
      </c>
      <c r="CS5" s="4"/>
      <c r="CT5" s="4"/>
      <c r="CU5" s="6" t="s">
        <v>327</v>
      </c>
      <c r="CV5" s="4"/>
      <c r="CW5" s="6">
        <v>90</v>
      </c>
      <c r="CX5" s="4"/>
      <c r="CY5" s="6">
        <v>0</v>
      </c>
      <c r="CZ5" s="4"/>
      <c r="DA5" s="4"/>
      <c r="DB5" s="4"/>
      <c r="DC5" s="4"/>
      <c r="DD5" s="6">
        <v>0</v>
      </c>
      <c r="DE5" s="6">
        <v>0</v>
      </c>
      <c r="DF5" s="4"/>
      <c r="DG5" s="6" t="s">
        <v>2</v>
      </c>
      <c r="DH5" s="4"/>
      <c r="DI5" s="6">
        <v>0</v>
      </c>
      <c r="DJ5" s="6">
        <v>64</v>
      </c>
      <c r="DK5" s="6" t="s">
        <v>328</v>
      </c>
      <c r="DL5" s="6" t="s">
        <v>329</v>
      </c>
      <c r="DM5" s="4"/>
      <c r="DN5" s="4"/>
      <c r="DO5" s="6">
        <v>2</v>
      </c>
      <c r="DP5" s="6">
        <v>0</v>
      </c>
      <c r="DQ5" s="4"/>
      <c r="DR5" s="6">
        <v>22686.44</v>
      </c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</row>
    <row r="6" spans="2:147" s="10" customFormat="1" x14ac:dyDescent="0.2">
      <c r="B6" s="2">
        <v>41818</v>
      </c>
      <c r="C6" s="4"/>
      <c r="D6" s="3">
        <v>281647201</v>
      </c>
      <c r="E6" s="4"/>
      <c r="F6" s="4"/>
      <c r="G6" s="3" t="s">
        <v>313</v>
      </c>
      <c r="H6" s="3">
        <v>357.61</v>
      </c>
      <c r="I6" s="3">
        <v>63.013599999999997</v>
      </c>
      <c r="J6" s="3">
        <v>9</v>
      </c>
      <c r="K6" s="3">
        <v>22002.03</v>
      </c>
      <c r="L6" s="3">
        <v>156.21</v>
      </c>
      <c r="M6" s="3">
        <v>101.66</v>
      </c>
      <c r="N6" s="4"/>
      <c r="O6" s="4"/>
      <c r="P6" s="3">
        <v>163.97</v>
      </c>
      <c r="Q6" s="4"/>
      <c r="R6" s="3">
        <v>3218.49</v>
      </c>
      <c r="S6" s="3">
        <v>3054.52</v>
      </c>
      <c r="T6" s="4"/>
      <c r="U6" s="3">
        <v>0</v>
      </c>
      <c r="V6" s="3" t="s">
        <v>314</v>
      </c>
      <c r="W6" s="2">
        <v>41522</v>
      </c>
      <c r="X6" s="2">
        <v>41517</v>
      </c>
      <c r="Y6" s="2">
        <v>43738</v>
      </c>
      <c r="Z6" s="3">
        <v>0</v>
      </c>
      <c r="AA6" s="4"/>
      <c r="AB6" s="4"/>
      <c r="AC6" s="4"/>
      <c r="AD6" s="4"/>
      <c r="AE6" s="3" t="s">
        <v>315</v>
      </c>
      <c r="AF6" s="3">
        <v>1</v>
      </c>
      <c r="AG6" s="4"/>
      <c r="AH6" s="4"/>
      <c r="AI6" s="4"/>
      <c r="AJ6" s="4"/>
      <c r="AK6" s="4"/>
      <c r="AL6" s="4"/>
      <c r="AM6" s="4"/>
      <c r="AN6" s="4"/>
      <c r="AO6" s="3">
        <v>0.9</v>
      </c>
      <c r="AP6" s="3">
        <v>0.89917740000000002</v>
      </c>
      <c r="AQ6" s="3">
        <v>0.89917740000000002</v>
      </c>
      <c r="AR6" s="3">
        <v>5.25</v>
      </c>
      <c r="AS6" s="3" t="s">
        <v>316</v>
      </c>
      <c r="AT6" s="3">
        <v>0</v>
      </c>
      <c r="AU6" s="3">
        <v>0</v>
      </c>
      <c r="AV6" s="3">
        <v>25056.55</v>
      </c>
      <c r="AW6" s="3">
        <v>0</v>
      </c>
      <c r="AX6" s="3" t="s">
        <v>9</v>
      </c>
      <c r="AY6" s="3">
        <v>0</v>
      </c>
      <c r="AZ6" s="3">
        <v>0.9</v>
      </c>
      <c r="BA6" s="3" t="s">
        <v>317</v>
      </c>
      <c r="BB6" s="3">
        <v>3</v>
      </c>
      <c r="BC6" s="3" t="s">
        <v>315</v>
      </c>
      <c r="BD6" s="3" t="s">
        <v>1</v>
      </c>
      <c r="BE6" s="3">
        <v>305</v>
      </c>
      <c r="BF6" s="3">
        <v>0</v>
      </c>
      <c r="BG6" s="3">
        <v>5862</v>
      </c>
      <c r="BH6" s="3">
        <v>1</v>
      </c>
      <c r="BI6" s="3">
        <v>357.61</v>
      </c>
      <c r="BJ6" s="3">
        <v>0</v>
      </c>
      <c r="BK6" s="3">
        <v>0</v>
      </c>
      <c r="BL6" s="3">
        <v>0</v>
      </c>
      <c r="BM6" s="3">
        <v>801</v>
      </c>
      <c r="BN6" s="3" t="s">
        <v>320</v>
      </c>
      <c r="BO6" s="3" t="s">
        <v>317</v>
      </c>
      <c r="BP6" s="3" t="s">
        <v>321</v>
      </c>
      <c r="BQ6" s="4"/>
      <c r="BR6" s="4"/>
      <c r="BS6" s="3">
        <v>19160</v>
      </c>
      <c r="BT6" s="3" t="s">
        <v>9</v>
      </c>
      <c r="BU6" s="3">
        <v>4250</v>
      </c>
      <c r="BV6" s="3">
        <v>3</v>
      </c>
      <c r="BW6" s="3">
        <v>72</v>
      </c>
      <c r="BX6" s="4"/>
      <c r="BY6" s="3">
        <v>2497.67</v>
      </c>
      <c r="BZ6" s="3">
        <v>1</v>
      </c>
      <c r="CA6" s="3">
        <v>62</v>
      </c>
      <c r="CB6" s="3">
        <v>0</v>
      </c>
      <c r="CC6" s="3">
        <v>0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  <c r="CI6" s="3" t="s">
        <v>323</v>
      </c>
      <c r="CJ6" s="3" t="s">
        <v>177</v>
      </c>
      <c r="CK6" s="3" t="s">
        <v>324</v>
      </c>
      <c r="CL6" s="4"/>
      <c r="CM6" s="3">
        <v>2013</v>
      </c>
      <c r="CN6" s="3" t="s">
        <v>326</v>
      </c>
      <c r="CO6" s="4"/>
      <c r="CP6" s="3">
        <v>63</v>
      </c>
      <c r="CQ6" s="3">
        <v>25056.55</v>
      </c>
      <c r="CR6" s="3">
        <v>8.9863999999999997</v>
      </c>
      <c r="CS6" s="4"/>
      <c r="CT6" s="4"/>
      <c r="CU6" s="3" t="s">
        <v>327</v>
      </c>
      <c r="CV6" s="4"/>
      <c r="CW6" s="3">
        <v>90</v>
      </c>
      <c r="CX6" s="4"/>
      <c r="CY6" s="3">
        <v>0</v>
      </c>
      <c r="CZ6" s="4"/>
      <c r="DA6" s="4"/>
      <c r="DB6" s="4"/>
      <c r="DC6" s="4"/>
      <c r="DD6" s="3">
        <v>0</v>
      </c>
      <c r="DE6" s="3">
        <v>0</v>
      </c>
      <c r="DF6" s="4"/>
      <c r="DG6" s="3" t="s">
        <v>2</v>
      </c>
      <c r="DH6" s="4"/>
      <c r="DI6" s="3">
        <v>0</v>
      </c>
      <c r="DJ6" s="3">
        <v>63</v>
      </c>
      <c r="DK6" s="3" t="s">
        <v>328</v>
      </c>
      <c r="DL6" s="3" t="s">
        <v>329</v>
      </c>
      <c r="DM6" s="4"/>
      <c r="DN6" s="4"/>
      <c r="DO6" s="3">
        <v>2</v>
      </c>
      <c r="DP6" s="3">
        <v>0</v>
      </c>
      <c r="DQ6" s="4"/>
      <c r="DR6" s="3">
        <v>22344.34</v>
      </c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</row>
    <row r="7" spans="2:147" s="10" customFormat="1" x14ac:dyDescent="0.2">
      <c r="B7" s="5">
        <v>41846</v>
      </c>
      <c r="C7" s="7"/>
      <c r="D7" s="6">
        <v>281647201</v>
      </c>
      <c r="E7" s="7"/>
      <c r="F7" s="7"/>
      <c r="G7" s="6" t="s">
        <v>313</v>
      </c>
      <c r="H7" s="6">
        <v>357.61</v>
      </c>
      <c r="I7" s="6">
        <v>62.009399999999999</v>
      </c>
      <c r="J7" s="6">
        <v>10</v>
      </c>
      <c r="K7" s="6">
        <v>21659.51</v>
      </c>
      <c r="L7" s="6">
        <v>172.73</v>
      </c>
      <c r="M7" s="6">
        <v>118.18</v>
      </c>
      <c r="N7" s="7"/>
      <c r="O7" s="7"/>
      <c r="P7" s="6">
        <v>179.06</v>
      </c>
      <c r="Q7" s="7"/>
      <c r="R7" s="6">
        <v>3576.1</v>
      </c>
      <c r="S7" s="6">
        <v>3397.04</v>
      </c>
      <c r="T7" s="7"/>
      <c r="U7" s="6">
        <v>0</v>
      </c>
      <c r="V7" s="6" t="s">
        <v>314</v>
      </c>
      <c r="W7" s="5">
        <v>41522</v>
      </c>
      <c r="X7" s="5">
        <v>41517</v>
      </c>
      <c r="Y7" s="5">
        <v>43738</v>
      </c>
      <c r="Z7" s="6">
        <v>0</v>
      </c>
      <c r="AA7" s="7"/>
      <c r="AB7" s="7"/>
      <c r="AC7" s="7"/>
      <c r="AD7" s="7"/>
      <c r="AE7" s="6" t="s">
        <v>315</v>
      </c>
      <c r="AF7" s="6">
        <v>1</v>
      </c>
      <c r="AG7" s="7"/>
      <c r="AH7" s="7"/>
      <c r="AI7" s="7"/>
      <c r="AJ7" s="7"/>
      <c r="AK7" s="7"/>
      <c r="AL7" s="7"/>
      <c r="AM7" s="7"/>
      <c r="AN7" s="7"/>
      <c r="AO7" s="6">
        <v>0.9</v>
      </c>
      <c r="AP7" s="6">
        <v>0.89917740000000002</v>
      </c>
      <c r="AQ7" s="6">
        <v>0.89917740000000002</v>
      </c>
      <c r="AR7" s="6">
        <v>5.25</v>
      </c>
      <c r="AS7" s="6" t="s">
        <v>316</v>
      </c>
      <c r="AT7" s="6">
        <v>0</v>
      </c>
      <c r="AU7" s="6">
        <v>0</v>
      </c>
      <c r="AV7" s="6">
        <v>25056.55</v>
      </c>
      <c r="AW7" s="6">
        <v>0</v>
      </c>
      <c r="AX7" s="6" t="s">
        <v>9</v>
      </c>
      <c r="AY7" s="6">
        <v>0</v>
      </c>
      <c r="AZ7" s="6">
        <v>0.9</v>
      </c>
      <c r="BA7" s="6" t="s">
        <v>317</v>
      </c>
      <c r="BB7" s="6">
        <v>3</v>
      </c>
      <c r="BC7" s="6" t="s">
        <v>315</v>
      </c>
      <c r="BD7" s="6" t="s">
        <v>1</v>
      </c>
      <c r="BE7" s="6">
        <v>305</v>
      </c>
      <c r="BF7" s="6">
        <v>0</v>
      </c>
      <c r="BG7" s="6">
        <v>5862</v>
      </c>
      <c r="BH7" s="6">
        <v>1</v>
      </c>
      <c r="BI7" s="6">
        <v>357.61</v>
      </c>
      <c r="BJ7" s="6">
        <v>0</v>
      </c>
      <c r="BK7" s="6">
        <v>0</v>
      </c>
      <c r="BL7" s="6">
        <v>0</v>
      </c>
      <c r="BM7" s="6">
        <v>801</v>
      </c>
      <c r="BN7" s="6" t="s">
        <v>320</v>
      </c>
      <c r="BO7" s="6" t="s">
        <v>317</v>
      </c>
      <c r="BP7" s="6" t="s">
        <v>321</v>
      </c>
      <c r="BQ7" s="7"/>
      <c r="BR7" s="7"/>
      <c r="BS7" s="6">
        <v>19160</v>
      </c>
      <c r="BT7" s="6" t="s">
        <v>9</v>
      </c>
      <c r="BU7" s="6">
        <v>4250</v>
      </c>
      <c r="BV7" s="6">
        <v>3</v>
      </c>
      <c r="BW7" s="6">
        <v>72</v>
      </c>
      <c r="BX7" s="7"/>
      <c r="BY7" s="6">
        <v>2497.67</v>
      </c>
      <c r="BZ7" s="6">
        <v>1</v>
      </c>
      <c r="CA7" s="6">
        <v>61</v>
      </c>
      <c r="CB7" s="6">
        <v>0</v>
      </c>
      <c r="CC7" s="6">
        <v>0</v>
      </c>
      <c r="CD7" s="6">
        <v>0</v>
      </c>
      <c r="CE7" s="6">
        <v>0</v>
      </c>
      <c r="CF7" s="6">
        <v>0</v>
      </c>
      <c r="CG7" s="6">
        <v>0</v>
      </c>
      <c r="CH7" s="6">
        <v>0</v>
      </c>
      <c r="CI7" s="6" t="s">
        <v>323</v>
      </c>
      <c r="CJ7" s="6" t="s">
        <v>177</v>
      </c>
      <c r="CK7" s="6" t="s">
        <v>324</v>
      </c>
      <c r="CL7" s="7"/>
      <c r="CM7" s="6">
        <v>2013</v>
      </c>
      <c r="CN7" s="6" t="s">
        <v>326</v>
      </c>
      <c r="CO7" s="7"/>
      <c r="CP7" s="6">
        <v>62</v>
      </c>
      <c r="CQ7" s="6">
        <v>25056.55</v>
      </c>
      <c r="CR7" s="6">
        <v>9.9906000000000006</v>
      </c>
      <c r="CS7" s="7"/>
      <c r="CT7" s="7"/>
      <c r="CU7" s="6" t="s">
        <v>327</v>
      </c>
      <c r="CV7" s="7"/>
      <c r="CW7" s="6">
        <v>90</v>
      </c>
      <c r="CX7" s="7"/>
      <c r="CY7" s="6">
        <v>0</v>
      </c>
      <c r="CZ7" s="7"/>
      <c r="DA7" s="7"/>
      <c r="DB7" s="7"/>
      <c r="DC7" s="7"/>
      <c r="DD7" s="6">
        <v>0</v>
      </c>
      <c r="DE7" s="6">
        <v>0</v>
      </c>
      <c r="DF7" s="7"/>
      <c r="DG7" s="6" t="s">
        <v>2</v>
      </c>
      <c r="DH7" s="7"/>
      <c r="DI7" s="6">
        <v>0</v>
      </c>
      <c r="DJ7" s="6">
        <v>62</v>
      </c>
      <c r="DK7" s="6" t="s">
        <v>328</v>
      </c>
      <c r="DL7" s="6" t="s">
        <v>329</v>
      </c>
      <c r="DM7" s="7"/>
      <c r="DN7" s="7"/>
      <c r="DO7" s="6">
        <v>2</v>
      </c>
      <c r="DP7" s="6">
        <v>0</v>
      </c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</row>
    <row r="8" spans="2:147" s="10" customFormat="1" x14ac:dyDescent="0.2">
      <c r="B8" s="2">
        <v>41881</v>
      </c>
      <c r="C8" s="4"/>
      <c r="D8" s="3">
        <v>281647201</v>
      </c>
      <c r="E8" s="4"/>
      <c r="F8" s="4"/>
      <c r="G8" s="3" t="s">
        <v>313</v>
      </c>
      <c r="H8" s="3">
        <v>357.61</v>
      </c>
      <c r="I8" s="3">
        <v>61.005400000000002</v>
      </c>
      <c r="J8" s="3">
        <v>11</v>
      </c>
      <c r="K8" s="3">
        <v>21316.77</v>
      </c>
      <c r="L8" s="3">
        <v>188.97</v>
      </c>
      <c r="M8" s="3">
        <v>134.41999999999999</v>
      </c>
      <c r="N8" s="4"/>
      <c r="O8" s="4"/>
      <c r="P8" s="3">
        <v>193.93</v>
      </c>
      <c r="Q8" s="4"/>
      <c r="R8" s="3">
        <v>3933.71</v>
      </c>
      <c r="S8" s="3">
        <v>3739.78</v>
      </c>
      <c r="T8" s="4"/>
      <c r="U8" s="3">
        <v>0</v>
      </c>
      <c r="V8" s="3" t="s">
        <v>314</v>
      </c>
      <c r="W8" s="2">
        <v>41522</v>
      </c>
      <c r="X8" s="2">
        <v>41517</v>
      </c>
      <c r="Y8" s="2">
        <v>43738</v>
      </c>
      <c r="Z8" s="3">
        <v>0</v>
      </c>
      <c r="AA8" s="4"/>
      <c r="AB8" s="4"/>
      <c r="AC8" s="4"/>
      <c r="AD8" s="4"/>
      <c r="AE8" s="3" t="s">
        <v>315</v>
      </c>
      <c r="AF8" s="3">
        <v>1</v>
      </c>
      <c r="AG8" s="4"/>
      <c r="AH8" s="4"/>
      <c r="AI8" s="4"/>
      <c r="AJ8" s="4"/>
      <c r="AK8" s="4"/>
      <c r="AL8" s="4"/>
      <c r="AM8" s="4"/>
      <c r="AN8" s="4"/>
      <c r="AO8" s="3">
        <v>0.9</v>
      </c>
      <c r="AP8" s="3">
        <v>0.89917740000000002</v>
      </c>
      <c r="AQ8" s="3">
        <v>0.89917740000000002</v>
      </c>
      <c r="AR8" s="3">
        <v>5.25</v>
      </c>
      <c r="AS8" s="3" t="s">
        <v>316</v>
      </c>
      <c r="AT8" s="3">
        <v>0</v>
      </c>
      <c r="AU8" s="3">
        <v>0</v>
      </c>
      <c r="AV8" s="3">
        <v>25056.55</v>
      </c>
      <c r="AW8" s="3">
        <v>0</v>
      </c>
      <c r="AX8" s="3" t="s">
        <v>9</v>
      </c>
      <c r="AY8" s="3">
        <v>0</v>
      </c>
      <c r="AZ8" s="3">
        <v>0.9</v>
      </c>
      <c r="BA8" s="3" t="s">
        <v>317</v>
      </c>
      <c r="BB8" s="3">
        <v>3</v>
      </c>
      <c r="BC8" s="3" t="s">
        <v>315</v>
      </c>
      <c r="BD8" s="3" t="s">
        <v>1</v>
      </c>
      <c r="BE8" s="3">
        <v>305</v>
      </c>
      <c r="BF8" s="3">
        <v>0</v>
      </c>
      <c r="BG8" s="3">
        <v>5862</v>
      </c>
      <c r="BH8" s="3">
        <v>1</v>
      </c>
      <c r="BI8" s="3">
        <v>357.61</v>
      </c>
      <c r="BJ8" s="3">
        <v>0</v>
      </c>
      <c r="BK8" s="3">
        <v>0</v>
      </c>
      <c r="BL8" s="3">
        <v>0</v>
      </c>
      <c r="BM8" s="3">
        <v>801</v>
      </c>
      <c r="BN8" s="3" t="s">
        <v>320</v>
      </c>
      <c r="BO8" s="3" t="s">
        <v>317</v>
      </c>
      <c r="BP8" s="3" t="s">
        <v>321</v>
      </c>
      <c r="BQ8" s="4"/>
      <c r="BR8" s="4"/>
      <c r="BS8" s="3">
        <v>19160</v>
      </c>
      <c r="BT8" s="3" t="s">
        <v>9</v>
      </c>
      <c r="BU8" s="3">
        <v>4250</v>
      </c>
      <c r="BV8" s="3">
        <v>3</v>
      </c>
      <c r="BW8" s="3">
        <v>72</v>
      </c>
      <c r="BX8" s="4"/>
      <c r="BY8" s="3">
        <v>2497.67</v>
      </c>
      <c r="BZ8" s="3">
        <v>1</v>
      </c>
      <c r="CA8" s="3">
        <v>60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3" t="s">
        <v>323</v>
      </c>
      <c r="CJ8" s="3" t="s">
        <v>177</v>
      </c>
      <c r="CK8" s="3" t="s">
        <v>324</v>
      </c>
      <c r="CL8" s="4"/>
      <c r="CM8" s="3">
        <v>2013</v>
      </c>
      <c r="CN8" s="3" t="s">
        <v>326</v>
      </c>
      <c r="CO8" s="4"/>
      <c r="CP8" s="3">
        <v>61</v>
      </c>
      <c r="CQ8" s="3">
        <v>25056.55</v>
      </c>
      <c r="CR8" s="3">
        <v>10.9946</v>
      </c>
      <c r="CS8" s="4"/>
      <c r="CT8" s="4"/>
      <c r="CU8" s="3" t="s">
        <v>327</v>
      </c>
      <c r="CV8" s="4"/>
      <c r="CW8" s="3">
        <v>90</v>
      </c>
      <c r="CX8" s="4"/>
      <c r="CY8" s="3">
        <v>0</v>
      </c>
      <c r="CZ8" s="4"/>
      <c r="DA8" s="4"/>
      <c r="DB8" s="4"/>
      <c r="DC8" s="4"/>
      <c r="DD8" s="3">
        <v>0</v>
      </c>
      <c r="DE8" s="3">
        <v>0</v>
      </c>
      <c r="DF8" s="4"/>
      <c r="DG8" s="3" t="s">
        <v>2</v>
      </c>
      <c r="DH8" s="4"/>
      <c r="DI8" s="3">
        <v>0</v>
      </c>
      <c r="DJ8" s="3">
        <v>61</v>
      </c>
      <c r="DK8" s="3" t="s">
        <v>328</v>
      </c>
      <c r="DL8" s="3" t="s">
        <v>329</v>
      </c>
      <c r="DM8" s="4"/>
      <c r="DN8" s="4"/>
      <c r="DO8" s="3">
        <v>2</v>
      </c>
      <c r="DP8" s="3">
        <v>0</v>
      </c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</row>
    <row r="9" spans="2:147" s="10" customFormat="1" x14ac:dyDescent="0.2">
      <c r="B9" s="5">
        <v>41909</v>
      </c>
      <c r="C9" s="7"/>
      <c r="D9" s="6">
        <v>281647201</v>
      </c>
      <c r="E9" s="7"/>
      <c r="F9" s="7"/>
      <c r="G9" s="6" t="s">
        <v>313</v>
      </c>
      <c r="H9" s="6">
        <v>357.61</v>
      </c>
      <c r="I9" s="6">
        <v>60.003799999999998</v>
      </c>
      <c r="J9" s="6">
        <v>12</v>
      </c>
      <c r="K9" s="6">
        <v>20974.6</v>
      </c>
      <c r="L9" s="6">
        <v>204.42</v>
      </c>
      <c r="M9" s="6">
        <v>149.87</v>
      </c>
      <c r="N9" s="7"/>
      <c r="O9" s="7"/>
      <c r="P9" s="6">
        <v>209.37</v>
      </c>
      <c r="Q9" s="7"/>
      <c r="R9" s="6">
        <v>4291.32</v>
      </c>
      <c r="S9" s="6">
        <v>4081.95</v>
      </c>
      <c r="T9" s="7"/>
      <c r="U9" s="6">
        <v>0</v>
      </c>
      <c r="V9" s="6" t="s">
        <v>314</v>
      </c>
      <c r="W9" s="5">
        <v>41522</v>
      </c>
      <c r="X9" s="5">
        <v>41517</v>
      </c>
      <c r="Y9" s="5">
        <v>43738</v>
      </c>
      <c r="Z9" s="6">
        <v>0</v>
      </c>
      <c r="AA9" s="7"/>
      <c r="AB9" s="7"/>
      <c r="AC9" s="7"/>
      <c r="AD9" s="7"/>
      <c r="AE9" s="6" t="s">
        <v>315</v>
      </c>
      <c r="AF9" s="6">
        <v>1</v>
      </c>
      <c r="AG9" s="7"/>
      <c r="AH9" s="7"/>
      <c r="AI9" s="7"/>
      <c r="AJ9" s="7"/>
      <c r="AK9" s="7"/>
      <c r="AL9" s="7"/>
      <c r="AM9" s="7"/>
      <c r="AN9" s="7"/>
      <c r="AO9" s="6">
        <v>0.9</v>
      </c>
      <c r="AP9" s="6">
        <v>0.89917740000000002</v>
      </c>
      <c r="AQ9" s="6">
        <v>0.89917740000000002</v>
      </c>
      <c r="AR9" s="6">
        <v>5.25</v>
      </c>
      <c r="AS9" s="6" t="s">
        <v>316</v>
      </c>
      <c r="AT9" s="6">
        <v>0</v>
      </c>
      <c r="AU9" s="6">
        <v>0</v>
      </c>
      <c r="AV9" s="6">
        <v>25056.55</v>
      </c>
      <c r="AW9" s="6">
        <v>0</v>
      </c>
      <c r="AX9" s="6" t="s">
        <v>9</v>
      </c>
      <c r="AY9" s="6">
        <v>0</v>
      </c>
      <c r="AZ9" s="6">
        <v>0.9</v>
      </c>
      <c r="BA9" s="6" t="s">
        <v>317</v>
      </c>
      <c r="BB9" s="6">
        <v>3</v>
      </c>
      <c r="BC9" s="6" t="s">
        <v>315</v>
      </c>
      <c r="BD9" s="6" t="s">
        <v>1</v>
      </c>
      <c r="BE9" s="6">
        <v>305</v>
      </c>
      <c r="BF9" s="6">
        <v>0</v>
      </c>
      <c r="BG9" s="6">
        <v>5862</v>
      </c>
      <c r="BH9" s="6">
        <v>1</v>
      </c>
      <c r="BI9" s="6">
        <v>357.61</v>
      </c>
      <c r="BJ9" s="6">
        <v>0</v>
      </c>
      <c r="BK9" s="6">
        <v>0</v>
      </c>
      <c r="BL9" s="6">
        <v>0</v>
      </c>
      <c r="BM9" s="6">
        <v>801</v>
      </c>
      <c r="BN9" s="6" t="s">
        <v>320</v>
      </c>
      <c r="BO9" s="6" t="s">
        <v>317</v>
      </c>
      <c r="BP9" s="6" t="s">
        <v>321</v>
      </c>
      <c r="BQ9" s="7"/>
      <c r="BR9" s="7"/>
      <c r="BS9" s="6">
        <v>19160</v>
      </c>
      <c r="BT9" s="6" t="s">
        <v>9</v>
      </c>
      <c r="BU9" s="6">
        <v>4250</v>
      </c>
      <c r="BV9" s="6">
        <v>3</v>
      </c>
      <c r="BW9" s="6">
        <v>72</v>
      </c>
      <c r="BX9" s="7"/>
      <c r="BY9" s="6">
        <v>2497.67</v>
      </c>
      <c r="BZ9" s="6">
        <v>1</v>
      </c>
      <c r="CA9" s="6">
        <v>59</v>
      </c>
      <c r="CB9" s="6">
        <v>0</v>
      </c>
      <c r="CC9" s="6">
        <v>0</v>
      </c>
      <c r="CD9" s="6">
        <v>0</v>
      </c>
      <c r="CE9" s="6">
        <v>0</v>
      </c>
      <c r="CF9" s="6">
        <v>0</v>
      </c>
      <c r="CG9" s="6">
        <v>0</v>
      </c>
      <c r="CH9" s="6">
        <v>0</v>
      </c>
      <c r="CI9" s="6" t="s">
        <v>323</v>
      </c>
      <c r="CJ9" s="6" t="s">
        <v>177</v>
      </c>
      <c r="CK9" s="6" t="s">
        <v>324</v>
      </c>
      <c r="CL9" s="7"/>
      <c r="CM9" s="6">
        <v>2013</v>
      </c>
      <c r="CN9" s="6" t="s">
        <v>326</v>
      </c>
      <c r="CO9" s="7"/>
      <c r="CP9" s="6">
        <v>60</v>
      </c>
      <c r="CQ9" s="6">
        <v>25056.55</v>
      </c>
      <c r="CR9" s="6">
        <v>11.9962</v>
      </c>
      <c r="CS9" s="7"/>
      <c r="CT9" s="7"/>
      <c r="CU9" s="6" t="s">
        <v>327</v>
      </c>
      <c r="CV9" s="7"/>
      <c r="CW9" s="6">
        <v>90</v>
      </c>
      <c r="CX9" s="7"/>
      <c r="CY9" s="6">
        <v>0</v>
      </c>
      <c r="CZ9" s="7"/>
      <c r="DA9" s="7"/>
      <c r="DB9" s="7"/>
      <c r="DC9" s="7"/>
      <c r="DD9" s="6">
        <v>0</v>
      </c>
      <c r="DE9" s="6">
        <v>0</v>
      </c>
      <c r="DF9" s="7"/>
      <c r="DG9" s="6" t="s">
        <v>2</v>
      </c>
      <c r="DH9" s="7"/>
      <c r="DI9" s="6">
        <v>0</v>
      </c>
      <c r="DJ9" s="6">
        <v>60</v>
      </c>
      <c r="DK9" s="6" t="s">
        <v>328</v>
      </c>
      <c r="DL9" s="6" t="s">
        <v>329</v>
      </c>
      <c r="DM9" s="7"/>
      <c r="DN9" s="7"/>
      <c r="DO9" s="6">
        <v>2</v>
      </c>
      <c r="DP9" s="6">
        <v>0</v>
      </c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</row>
    <row r="10" spans="2:147" s="10" customFormat="1" x14ac:dyDescent="0.2">
      <c r="B10" s="2">
        <v>41944</v>
      </c>
      <c r="C10" s="4"/>
      <c r="D10" s="3">
        <v>281647201</v>
      </c>
      <c r="E10" s="4"/>
      <c r="F10" s="4"/>
      <c r="G10" s="3" t="s">
        <v>313</v>
      </c>
      <c r="H10" s="3">
        <v>357.61</v>
      </c>
      <c r="I10" s="3">
        <v>59.018500000000003</v>
      </c>
      <c r="J10" s="3">
        <v>13</v>
      </c>
      <c r="K10" s="3">
        <v>20637.75</v>
      </c>
      <c r="L10" s="3">
        <v>220.14</v>
      </c>
      <c r="M10" s="3">
        <v>165.59</v>
      </c>
      <c r="N10" s="4"/>
      <c r="O10" s="4"/>
      <c r="P10" s="3">
        <v>230.13</v>
      </c>
      <c r="Q10" s="4"/>
      <c r="R10" s="3">
        <v>4648.93</v>
      </c>
      <c r="S10" s="3">
        <v>4418.8</v>
      </c>
      <c r="T10" s="4"/>
      <c r="U10" s="3">
        <v>0</v>
      </c>
      <c r="V10" s="3" t="s">
        <v>314</v>
      </c>
      <c r="W10" s="2">
        <v>41522</v>
      </c>
      <c r="X10" s="2">
        <v>41517</v>
      </c>
      <c r="Y10" s="2">
        <v>43738</v>
      </c>
      <c r="Z10" s="3">
        <v>0</v>
      </c>
      <c r="AA10" s="4"/>
      <c r="AB10" s="4"/>
      <c r="AC10" s="4"/>
      <c r="AD10" s="4"/>
      <c r="AE10" s="3" t="s">
        <v>315</v>
      </c>
      <c r="AF10" s="3">
        <v>1</v>
      </c>
      <c r="AG10" s="4"/>
      <c r="AH10" s="4"/>
      <c r="AI10" s="4"/>
      <c r="AJ10" s="4"/>
      <c r="AK10" s="4"/>
      <c r="AL10" s="4"/>
      <c r="AM10" s="4"/>
      <c r="AN10" s="4"/>
      <c r="AO10" s="3">
        <v>0.9</v>
      </c>
      <c r="AP10" s="3">
        <v>0.89917740000000002</v>
      </c>
      <c r="AQ10" s="3">
        <v>0.89917740000000002</v>
      </c>
      <c r="AR10" s="3">
        <v>5.25</v>
      </c>
      <c r="AS10" s="3" t="s">
        <v>316</v>
      </c>
      <c r="AT10" s="3">
        <v>0</v>
      </c>
      <c r="AU10" s="3">
        <v>0</v>
      </c>
      <c r="AV10" s="3">
        <v>25056.55</v>
      </c>
      <c r="AW10" s="3">
        <v>0</v>
      </c>
      <c r="AX10" s="3" t="s">
        <v>9</v>
      </c>
      <c r="AY10" s="3">
        <v>0</v>
      </c>
      <c r="AZ10" s="3">
        <v>0.9</v>
      </c>
      <c r="BA10" s="3" t="s">
        <v>317</v>
      </c>
      <c r="BB10" s="3">
        <v>3</v>
      </c>
      <c r="BC10" s="3" t="s">
        <v>315</v>
      </c>
      <c r="BD10" s="3" t="s">
        <v>1</v>
      </c>
      <c r="BE10" s="3">
        <v>305</v>
      </c>
      <c r="BF10" s="3">
        <v>0</v>
      </c>
      <c r="BG10" s="3">
        <v>5862</v>
      </c>
      <c r="BH10" s="3">
        <v>1</v>
      </c>
      <c r="BI10" s="3">
        <v>357.61</v>
      </c>
      <c r="BJ10" s="3">
        <v>0</v>
      </c>
      <c r="BK10" s="3">
        <v>0</v>
      </c>
      <c r="BL10" s="3">
        <v>0</v>
      </c>
      <c r="BM10" s="3">
        <v>801</v>
      </c>
      <c r="BN10" s="3" t="s">
        <v>320</v>
      </c>
      <c r="BO10" s="3" t="s">
        <v>317</v>
      </c>
      <c r="BP10" s="3" t="s">
        <v>321</v>
      </c>
      <c r="BQ10" s="4"/>
      <c r="BR10" s="4"/>
      <c r="BS10" s="3">
        <v>19160</v>
      </c>
      <c r="BT10" s="3" t="s">
        <v>9</v>
      </c>
      <c r="BU10" s="3">
        <v>4250</v>
      </c>
      <c r="BV10" s="3">
        <v>3</v>
      </c>
      <c r="BW10" s="3">
        <v>72</v>
      </c>
      <c r="BX10" s="4"/>
      <c r="BY10" s="3">
        <v>2497.67</v>
      </c>
      <c r="BZ10" s="3">
        <v>1</v>
      </c>
      <c r="CA10" s="3">
        <v>58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 t="s">
        <v>323</v>
      </c>
      <c r="CJ10" s="3" t="s">
        <v>177</v>
      </c>
      <c r="CK10" s="3" t="s">
        <v>324</v>
      </c>
      <c r="CL10" s="4"/>
      <c r="CM10" s="3">
        <v>2013</v>
      </c>
      <c r="CN10" s="3" t="s">
        <v>326</v>
      </c>
      <c r="CO10" s="4"/>
      <c r="CP10" s="3">
        <v>58</v>
      </c>
      <c r="CQ10" s="3">
        <v>25056.55</v>
      </c>
      <c r="CR10" s="3">
        <v>12.9815</v>
      </c>
      <c r="CS10" s="4"/>
      <c r="CT10" s="4"/>
      <c r="CU10" s="3" t="s">
        <v>327</v>
      </c>
      <c r="CV10" s="4"/>
      <c r="CW10" s="3">
        <v>90</v>
      </c>
      <c r="CX10" s="4"/>
      <c r="CY10" s="3">
        <v>0</v>
      </c>
      <c r="CZ10" s="4"/>
      <c r="DA10" s="4"/>
      <c r="DB10" s="4"/>
      <c r="DC10" s="4"/>
      <c r="DD10" s="3">
        <v>0</v>
      </c>
      <c r="DE10" s="3">
        <v>0</v>
      </c>
      <c r="DF10" s="4"/>
      <c r="DG10" s="3" t="s">
        <v>2</v>
      </c>
      <c r="DH10" s="4"/>
      <c r="DI10" s="3">
        <v>0</v>
      </c>
      <c r="DJ10" s="3">
        <v>59</v>
      </c>
      <c r="DK10" s="3" t="s">
        <v>328</v>
      </c>
      <c r="DL10" s="3" t="s">
        <v>329</v>
      </c>
      <c r="DM10" s="4"/>
      <c r="DN10" s="4"/>
      <c r="DO10" s="3">
        <v>2</v>
      </c>
      <c r="DP10" s="3">
        <v>0</v>
      </c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</row>
    <row r="11" spans="2:147" s="10" customFormat="1" x14ac:dyDescent="0.2">
      <c r="B11" s="5">
        <v>41972</v>
      </c>
      <c r="C11" s="4"/>
      <c r="D11" s="6">
        <v>281647201</v>
      </c>
      <c r="E11" s="4"/>
      <c r="F11" s="4"/>
      <c r="G11" s="6" t="s">
        <v>313</v>
      </c>
      <c r="H11" s="6">
        <v>357.61</v>
      </c>
      <c r="I11" s="6">
        <v>58.014499999999998</v>
      </c>
      <c r="J11" s="6">
        <v>14</v>
      </c>
      <c r="K11" s="6">
        <v>20294.25</v>
      </c>
      <c r="L11" s="6">
        <v>235.1</v>
      </c>
      <c r="M11" s="6">
        <v>180.55</v>
      </c>
      <c r="N11" s="4"/>
      <c r="O11" s="4"/>
      <c r="P11" s="6">
        <v>244.24</v>
      </c>
      <c r="Q11" s="4"/>
      <c r="R11" s="6">
        <v>5006.54</v>
      </c>
      <c r="S11" s="6">
        <v>4762.3</v>
      </c>
      <c r="T11" s="4"/>
      <c r="U11" s="6">
        <v>0</v>
      </c>
      <c r="V11" s="6" t="s">
        <v>314</v>
      </c>
      <c r="W11" s="5">
        <v>41522</v>
      </c>
      <c r="X11" s="5">
        <v>41517</v>
      </c>
      <c r="Y11" s="5">
        <v>43738</v>
      </c>
      <c r="Z11" s="6">
        <v>0</v>
      </c>
      <c r="AA11" s="4"/>
      <c r="AB11" s="4"/>
      <c r="AC11" s="4"/>
      <c r="AD11" s="4"/>
      <c r="AE11" s="6" t="s">
        <v>315</v>
      </c>
      <c r="AF11" s="6">
        <v>1</v>
      </c>
      <c r="AG11" s="4"/>
      <c r="AH11" s="4"/>
      <c r="AI11" s="4"/>
      <c r="AJ11" s="4"/>
      <c r="AK11" s="4"/>
      <c r="AL11" s="4"/>
      <c r="AM11" s="4"/>
      <c r="AN11" s="4"/>
      <c r="AO11" s="6">
        <v>0.9</v>
      </c>
      <c r="AP11" s="6">
        <v>0.89917740000000002</v>
      </c>
      <c r="AQ11" s="6">
        <v>0.89917740000000002</v>
      </c>
      <c r="AR11" s="6">
        <v>5.25</v>
      </c>
      <c r="AS11" s="6" t="s">
        <v>316</v>
      </c>
      <c r="AT11" s="6">
        <v>0</v>
      </c>
      <c r="AU11" s="6">
        <v>0</v>
      </c>
      <c r="AV11" s="6">
        <v>25056.55</v>
      </c>
      <c r="AW11" s="6">
        <v>0</v>
      </c>
      <c r="AX11" s="6" t="s">
        <v>9</v>
      </c>
      <c r="AY11" s="6">
        <v>0</v>
      </c>
      <c r="AZ11" s="6">
        <v>0.9</v>
      </c>
      <c r="BA11" s="6" t="s">
        <v>317</v>
      </c>
      <c r="BB11" s="6">
        <v>3</v>
      </c>
      <c r="BC11" s="6" t="s">
        <v>315</v>
      </c>
      <c r="BD11" s="6" t="s">
        <v>1</v>
      </c>
      <c r="BE11" s="6">
        <v>305</v>
      </c>
      <c r="BF11" s="6">
        <v>0</v>
      </c>
      <c r="BG11" s="6">
        <v>5862</v>
      </c>
      <c r="BH11" s="6">
        <v>1</v>
      </c>
      <c r="BI11" s="6">
        <v>357.61</v>
      </c>
      <c r="BJ11" s="6">
        <v>0</v>
      </c>
      <c r="BK11" s="6">
        <v>0</v>
      </c>
      <c r="BL11" s="6">
        <v>0</v>
      </c>
      <c r="BM11" s="6">
        <v>801</v>
      </c>
      <c r="BN11" s="6" t="s">
        <v>320</v>
      </c>
      <c r="BO11" s="6" t="s">
        <v>317</v>
      </c>
      <c r="BP11" s="6" t="s">
        <v>321</v>
      </c>
      <c r="BQ11" s="4"/>
      <c r="BR11" s="4"/>
      <c r="BS11" s="6">
        <v>19160</v>
      </c>
      <c r="BT11" s="6" t="s">
        <v>9</v>
      </c>
      <c r="BU11" s="6">
        <v>4250</v>
      </c>
      <c r="BV11" s="6">
        <v>3</v>
      </c>
      <c r="BW11" s="6">
        <v>72</v>
      </c>
      <c r="BX11" s="4"/>
      <c r="BY11" s="6">
        <v>2497.67</v>
      </c>
      <c r="BZ11" s="6">
        <v>1</v>
      </c>
      <c r="CA11" s="6">
        <v>57</v>
      </c>
      <c r="CB11" s="6">
        <v>0</v>
      </c>
      <c r="CC11" s="6">
        <v>0</v>
      </c>
      <c r="CD11" s="6">
        <v>0</v>
      </c>
      <c r="CE11" s="6">
        <v>0</v>
      </c>
      <c r="CF11" s="6">
        <v>0</v>
      </c>
      <c r="CG11" s="6">
        <v>0</v>
      </c>
      <c r="CH11" s="6">
        <v>0</v>
      </c>
      <c r="CI11" s="6" t="s">
        <v>323</v>
      </c>
      <c r="CJ11" s="6" t="s">
        <v>177</v>
      </c>
      <c r="CK11" s="6" t="s">
        <v>324</v>
      </c>
      <c r="CL11" s="4"/>
      <c r="CM11" s="6">
        <v>2013</v>
      </c>
      <c r="CN11" s="6" t="s">
        <v>326</v>
      </c>
      <c r="CO11" s="4"/>
      <c r="CP11" s="6">
        <v>58</v>
      </c>
      <c r="CQ11" s="6">
        <v>25056.55</v>
      </c>
      <c r="CR11" s="6">
        <v>13.9855</v>
      </c>
      <c r="CS11" s="4"/>
      <c r="CT11" s="4"/>
      <c r="CU11" s="6" t="s">
        <v>327</v>
      </c>
      <c r="CV11" s="4"/>
      <c r="CW11" s="6">
        <v>90</v>
      </c>
      <c r="CX11" s="4"/>
      <c r="CY11" s="6">
        <v>0</v>
      </c>
      <c r="CZ11" s="4"/>
      <c r="DA11" s="4"/>
      <c r="DB11" s="4"/>
      <c r="DC11" s="4"/>
      <c r="DD11" s="6">
        <v>0</v>
      </c>
      <c r="DE11" s="6">
        <v>0</v>
      </c>
      <c r="DF11" s="4"/>
      <c r="DG11" s="6" t="s">
        <v>2</v>
      </c>
      <c r="DH11" s="4"/>
      <c r="DI11" s="6">
        <v>0</v>
      </c>
      <c r="DJ11" s="6">
        <v>58</v>
      </c>
      <c r="DK11" s="6" t="s">
        <v>328</v>
      </c>
      <c r="DL11" s="6" t="s">
        <v>329</v>
      </c>
      <c r="DM11" s="4"/>
      <c r="DN11" s="4"/>
      <c r="DO11" s="6">
        <v>2</v>
      </c>
      <c r="DP11" s="6">
        <v>0</v>
      </c>
      <c r="DQ11" s="4"/>
      <c r="DR11" s="4"/>
      <c r="DS11" s="6">
        <v>0</v>
      </c>
      <c r="DT11" s="6" t="s">
        <v>314</v>
      </c>
      <c r="DU11" s="6">
        <v>4648.93</v>
      </c>
      <c r="DV11" s="4"/>
      <c r="DW11" s="6">
        <v>25056.55</v>
      </c>
      <c r="DX11" s="6">
        <v>220.14</v>
      </c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</row>
    <row r="12" spans="2:147" s="10" customFormat="1" x14ac:dyDescent="0.2">
      <c r="B12" s="2">
        <v>42000</v>
      </c>
      <c r="C12" s="7"/>
      <c r="D12" s="3">
        <v>281647201</v>
      </c>
      <c r="E12" s="7"/>
      <c r="F12" s="7"/>
      <c r="G12" s="3" t="s">
        <v>313</v>
      </c>
      <c r="H12" s="3">
        <v>357.61</v>
      </c>
      <c r="I12" s="3">
        <v>57.010599999999997</v>
      </c>
      <c r="J12" s="3">
        <v>15</v>
      </c>
      <c r="K12" s="3">
        <v>19950.52</v>
      </c>
      <c r="L12" s="3">
        <v>250.28</v>
      </c>
      <c r="M12" s="3">
        <v>0</v>
      </c>
      <c r="N12" s="7"/>
      <c r="O12" s="7"/>
      <c r="P12" s="3">
        <v>258.12</v>
      </c>
      <c r="Q12" s="7"/>
      <c r="R12" s="3">
        <v>5364.15</v>
      </c>
      <c r="S12" s="3">
        <v>5106.03</v>
      </c>
      <c r="T12" s="7"/>
      <c r="U12" s="3">
        <v>0</v>
      </c>
      <c r="V12" s="3" t="s">
        <v>314</v>
      </c>
      <c r="W12" s="2">
        <v>41522</v>
      </c>
      <c r="X12" s="2">
        <v>41517</v>
      </c>
      <c r="Y12" s="2">
        <v>43738</v>
      </c>
      <c r="Z12" s="3">
        <v>0</v>
      </c>
      <c r="AA12" s="7"/>
      <c r="AB12" s="7"/>
      <c r="AC12" s="7"/>
      <c r="AD12" s="7"/>
      <c r="AE12" s="3" t="s">
        <v>315</v>
      </c>
      <c r="AF12" s="3">
        <v>1</v>
      </c>
      <c r="AG12" s="7"/>
      <c r="AH12" s="7"/>
      <c r="AI12" s="7"/>
      <c r="AJ12" s="7"/>
      <c r="AK12" s="7"/>
      <c r="AL12" s="7"/>
      <c r="AM12" s="7"/>
      <c r="AN12" s="7"/>
      <c r="AO12" s="3">
        <v>0.9</v>
      </c>
      <c r="AP12" s="3">
        <v>0.89917740000000002</v>
      </c>
      <c r="AQ12" s="3">
        <v>0.89917740000000002</v>
      </c>
      <c r="AR12" s="3">
        <v>5.25</v>
      </c>
      <c r="AS12" s="3" t="s">
        <v>316</v>
      </c>
      <c r="AT12" s="3">
        <v>0</v>
      </c>
      <c r="AU12" s="3">
        <v>0</v>
      </c>
      <c r="AV12" s="3">
        <v>25056.55</v>
      </c>
      <c r="AW12" s="3">
        <v>0</v>
      </c>
      <c r="AX12" s="3" t="s">
        <v>9</v>
      </c>
      <c r="AY12" s="3">
        <v>0</v>
      </c>
      <c r="AZ12" s="3">
        <v>0.9</v>
      </c>
      <c r="BA12" s="3" t="s">
        <v>317</v>
      </c>
      <c r="BB12" s="3">
        <v>3</v>
      </c>
      <c r="BC12" s="3" t="s">
        <v>315</v>
      </c>
      <c r="BD12" s="3" t="s">
        <v>1</v>
      </c>
      <c r="BE12" s="3">
        <v>305</v>
      </c>
      <c r="BF12" s="3">
        <v>0</v>
      </c>
      <c r="BG12" s="3">
        <v>5862</v>
      </c>
      <c r="BH12" s="3">
        <v>1</v>
      </c>
      <c r="BI12" s="3">
        <v>357.61</v>
      </c>
      <c r="BJ12" s="3">
        <v>0</v>
      </c>
      <c r="BK12" s="3">
        <v>0</v>
      </c>
      <c r="BL12" s="3">
        <v>0</v>
      </c>
      <c r="BM12" s="3">
        <v>801</v>
      </c>
      <c r="BN12" s="3" t="s">
        <v>320</v>
      </c>
      <c r="BO12" s="3" t="s">
        <v>317</v>
      </c>
      <c r="BP12" s="3" t="s">
        <v>321</v>
      </c>
      <c r="BQ12" s="7"/>
      <c r="BR12" s="7"/>
      <c r="BS12" s="3">
        <v>19160</v>
      </c>
      <c r="BT12" s="3" t="s">
        <v>9</v>
      </c>
      <c r="BU12" s="3">
        <v>4250</v>
      </c>
      <c r="BV12" s="3">
        <v>3</v>
      </c>
      <c r="BW12" s="3">
        <v>72</v>
      </c>
      <c r="BX12" s="7"/>
      <c r="BY12" s="3">
        <v>2497.67</v>
      </c>
      <c r="BZ12" s="3">
        <v>1</v>
      </c>
      <c r="CA12" s="3">
        <v>56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 t="s">
        <v>323</v>
      </c>
      <c r="CJ12" s="3" t="s">
        <v>177</v>
      </c>
      <c r="CK12" s="3" t="s">
        <v>324</v>
      </c>
      <c r="CL12" s="7"/>
      <c r="CM12" s="3">
        <v>2013</v>
      </c>
      <c r="CN12" s="3" t="s">
        <v>326</v>
      </c>
      <c r="CO12" s="7"/>
      <c r="CP12" s="3">
        <v>57</v>
      </c>
      <c r="CQ12" s="3">
        <v>25056.55</v>
      </c>
      <c r="CR12" s="3">
        <v>14.9894</v>
      </c>
      <c r="CS12" s="7"/>
      <c r="CT12" s="7"/>
      <c r="CU12" s="3" t="s">
        <v>327</v>
      </c>
      <c r="CV12" s="7"/>
      <c r="CW12" s="3">
        <v>90</v>
      </c>
      <c r="CX12" s="7"/>
      <c r="CY12" s="3">
        <v>0</v>
      </c>
      <c r="CZ12" s="7"/>
      <c r="DA12" s="7"/>
      <c r="DB12" s="7"/>
      <c r="DC12" s="7"/>
      <c r="DD12" s="3">
        <v>0</v>
      </c>
      <c r="DE12" s="3">
        <v>0</v>
      </c>
      <c r="DF12" s="7"/>
      <c r="DG12" s="3" t="s">
        <v>2</v>
      </c>
      <c r="DH12" s="7"/>
      <c r="DI12" s="3">
        <v>0</v>
      </c>
      <c r="DJ12" s="3">
        <v>57</v>
      </c>
      <c r="DK12" s="3" t="s">
        <v>328</v>
      </c>
      <c r="DL12" s="3" t="s">
        <v>329</v>
      </c>
      <c r="DM12" s="7"/>
      <c r="DN12" s="7"/>
      <c r="DO12" s="3">
        <v>2</v>
      </c>
      <c r="DP12" s="3">
        <v>0</v>
      </c>
      <c r="DQ12" s="7"/>
      <c r="DR12" s="7"/>
      <c r="DS12" s="3">
        <v>0</v>
      </c>
      <c r="DT12" s="3" t="s">
        <v>314</v>
      </c>
      <c r="DU12" s="3">
        <v>5006.54</v>
      </c>
      <c r="DV12" s="7"/>
      <c r="DW12" s="3">
        <v>25056.55</v>
      </c>
      <c r="DX12" s="3">
        <v>235.1</v>
      </c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</row>
    <row r="13" spans="2:147" s="10" customFormat="1" x14ac:dyDescent="0.2">
      <c r="B13" s="5">
        <v>42035</v>
      </c>
      <c r="C13" s="7"/>
      <c r="D13" s="6">
        <v>281647201</v>
      </c>
      <c r="E13" s="7"/>
      <c r="F13" s="7"/>
      <c r="G13" s="6" t="s">
        <v>313</v>
      </c>
      <c r="H13" s="6">
        <v>357.61</v>
      </c>
      <c r="I13" s="6">
        <v>56.006799999999998</v>
      </c>
      <c r="J13" s="6">
        <v>16</v>
      </c>
      <c r="K13" s="6">
        <v>19606.57</v>
      </c>
      <c r="L13" s="6">
        <v>265.2</v>
      </c>
      <c r="M13" s="6">
        <v>14.92</v>
      </c>
      <c r="N13" s="7"/>
      <c r="O13" s="7"/>
      <c r="P13" s="6">
        <v>271.77999999999997</v>
      </c>
      <c r="Q13" s="7"/>
      <c r="R13" s="6">
        <v>5721.76</v>
      </c>
      <c r="S13" s="6">
        <v>5449.98</v>
      </c>
      <c r="T13" s="7"/>
      <c r="U13" s="6">
        <v>0</v>
      </c>
      <c r="V13" s="6" t="s">
        <v>314</v>
      </c>
      <c r="W13" s="5">
        <v>41522</v>
      </c>
      <c r="X13" s="5">
        <v>41517</v>
      </c>
      <c r="Y13" s="5">
        <v>43738</v>
      </c>
      <c r="Z13" s="6">
        <v>0</v>
      </c>
      <c r="AA13" s="7"/>
      <c r="AB13" s="7"/>
      <c r="AC13" s="7"/>
      <c r="AD13" s="7"/>
      <c r="AE13" s="6" t="s">
        <v>315</v>
      </c>
      <c r="AF13" s="6">
        <v>1</v>
      </c>
      <c r="AG13" s="7"/>
      <c r="AH13" s="7"/>
      <c r="AI13" s="7"/>
      <c r="AJ13" s="7"/>
      <c r="AK13" s="7"/>
      <c r="AL13" s="7"/>
      <c r="AM13" s="7"/>
      <c r="AN13" s="7"/>
      <c r="AO13" s="6">
        <v>0.9</v>
      </c>
      <c r="AP13" s="6">
        <v>0.89917740000000002</v>
      </c>
      <c r="AQ13" s="6">
        <v>0.89917740000000002</v>
      </c>
      <c r="AR13" s="6">
        <v>5.25</v>
      </c>
      <c r="AS13" s="6" t="s">
        <v>316</v>
      </c>
      <c r="AT13" s="6">
        <v>0</v>
      </c>
      <c r="AU13" s="6">
        <v>0</v>
      </c>
      <c r="AV13" s="6">
        <v>25056.55</v>
      </c>
      <c r="AW13" s="6">
        <v>0</v>
      </c>
      <c r="AX13" s="6" t="s">
        <v>9</v>
      </c>
      <c r="AY13" s="6">
        <v>0</v>
      </c>
      <c r="AZ13" s="6">
        <v>0.9</v>
      </c>
      <c r="BA13" s="6" t="s">
        <v>317</v>
      </c>
      <c r="BB13" s="6">
        <v>3</v>
      </c>
      <c r="BC13" s="6" t="s">
        <v>315</v>
      </c>
      <c r="BD13" s="6" t="s">
        <v>1</v>
      </c>
      <c r="BE13" s="6">
        <v>305</v>
      </c>
      <c r="BF13" s="6">
        <v>0</v>
      </c>
      <c r="BG13" s="6">
        <v>5862</v>
      </c>
      <c r="BH13" s="6">
        <v>1</v>
      </c>
      <c r="BI13" s="6">
        <v>357.61</v>
      </c>
      <c r="BJ13" s="6">
        <v>0</v>
      </c>
      <c r="BK13" s="6">
        <v>0</v>
      </c>
      <c r="BL13" s="6">
        <v>0</v>
      </c>
      <c r="BM13" s="6">
        <v>801</v>
      </c>
      <c r="BN13" s="6" t="s">
        <v>320</v>
      </c>
      <c r="BO13" s="6" t="s">
        <v>317</v>
      </c>
      <c r="BP13" s="6" t="s">
        <v>321</v>
      </c>
      <c r="BQ13" s="7"/>
      <c r="BR13" s="7"/>
      <c r="BS13" s="6">
        <v>19160</v>
      </c>
      <c r="BT13" s="6" t="s">
        <v>9</v>
      </c>
      <c r="BU13" s="6">
        <v>4250</v>
      </c>
      <c r="BV13" s="6">
        <v>3</v>
      </c>
      <c r="BW13" s="6">
        <v>72</v>
      </c>
      <c r="BX13" s="7"/>
      <c r="BY13" s="6">
        <v>2497.67</v>
      </c>
      <c r="BZ13" s="6">
        <v>1</v>
      </c>
      <c r="CA13" s="6">
        <v>55</v>
      </c>
      <c r="CB13" s="6">
        <v>0</v>
      </c>
      <c r="CC13" s="6">
        <v>0</v>
      </c>
      <c r="CD13" s="6">
        <v>0</v>
      </c>
      <c r="CE13" s="6">
        <v>0</v>
      </c>
      <c r="CF13" s="6">
        <v>0</v>
      </c>
      <c r="CG13" s="6">
        <v>0</v>
      </c>
      <c r="CH13" s="6">
        <v>0</v>
      </c>
      <c r="CI13" s="6" t="s">
        <v>323</v>
      </c>
      <c r="CJ13" s="6" t="s">
        <v>177</v>
      </c>
      <c r="CK13" s="6" t="s">
        <v>324</v>
      </c>
      <c r="CL13" s="7"/>
      <c r="CM13" s="6">
        <v>2013</v>
      </c>
      <c r="CN13" s="6" t="s">
        <v>326</v>
      </c>
      <c r="CO13" s="7"/>
      <c r="CP13" s="6">
        <v>56</v>
      </c>
      <c r="CQ13" s="6">
        <v>25056.55</v>
      </c>
      <c r="CR13" s="6">
        <v>15.9932</v>
      </c>
      <c r="CS13" s="7"/>
      <c r="CT13" s="7"/>
      <c r="CU13" s="6" t="s">
        <v>327</v>
      </c>
      <c r="CV13" s="7"/>
      <c r="CW13" s="6">
        <v>90</v>
      </c>
      <c r="CX13" s="7"/>
      <c r="CY13" s="6">
        <v>0</v>
      </c>
      <c r="CZ13" s="7"/>
      <c r="DA13" s="7"/>
      <c r="DB13" s="7"/>
      <c r="DC13" s="7"/>
      <c r="DD13" s="6">
        <v>0</v>
      </c>
      <c r="DE13" s="6">
        <v>0</v>
      </c>
      <c r="DF13" s="7"/>
      <c r="DG13" s="6" t="s">
        <v>2</v>
      </c>
      <c r="DH13" s="7"/>
      <c r="DI13" s="6">
        <v>0</v>
      </c>
      <c r="DJ13" s="6">
        <v>56</v>
      </c>
      <c r="DK13" s="6" t="s">
        <v>328</v>
      </c>
      <c r="DL13" s="6" t="s">
        <v>329</v>
      </c>
      <c r="DM13" s="7"/>
      <c r="DN13" s="7"/>
      <c r="DO13" s="6">
        <v>2</v>
      </c>
      <c r="DP13" s="6">
        <v>0</v>
      </c>
      <c r="DQ13" s="7"/>
      <c r="DR13" s="7"/>
      <c r="DS13" s="6">
        <v>0</v>
      </c>
      <c r="DT13" s="6" t="s">
        <v>314</v>
      </c>
      <c r="DU13" s="6">
        <v>5364.15</v>
      </c>
      <c r="DV13" s="7"/>
      <c r="DW13" s="6">
        <v>25056.55</v>
      </c>
      <c r="DX13" s="6">
        <v>250.28</v>
      </c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</row>
    <row r="14" spans="2:147" s="10" customFormat="1" x14ac:dyDescent="0.2">
      <c r="B14" s="2">
        <v>42063</v>
      </c>
      <c r="C14" s="7"/>
      <c r="D14" s="3">
        <v>281647201</v>
      </c>
      <c r="E14" s="7"/>
      <c r="F14" s="7"/>
      <c r="G14" s="3" t="s">
        <v>313</v>
      </c>
      <c r="H14" s="3">
        <v>357.61</v>
      </c>
      <c r="I14" s="3">
        <v>55.003100000000003</v>
      </c>
      <c r="J14" s="3">
        <v>17</v>
      </c>
      <c r="K14" s="3">
        <v>19262.41</v>
      </c>
      <c r="L14" s="3">
        <v>278.43</v>
      </c>
      <c r="M14" s="3">
        <v>28.15</v>
      </c>
      <c r="N14" s="7"/>
      <c r="O14" s="7"/>
      <c r="P14" s="3">
        <v>285.23</v>
      </c>
      <c r="Q14" s="7"/>
      <c r="R14" s="3">
        <v>6079.37</v>
      </c>
      <c r="S14" s="3">
        <v>5794.14</v>
      </c>
      <c r="T14" s="7"/>
      <c r="U14" s="3">
        <v>0</v>
      </c>
      <c r="V14" s="3" t="s">
        <v>314</v>
      </c>
      <c r="W14" s="2">
        <v>41522</v>
      </c>
      <c r="X14" s="2">
        <v>41517</v>
      </c>
      <c r="Y14" s="2">
        <v>43738</v>
      </c>
      <c r="Z14" s="3">
        <v>0</v>
      </c>
      <c r="AA14" s="7"/>
      <c r="AB14" s="7"/>
      <c r="AC14" s="7"/>
      <c r="AD14" s="7"/>
      <c r="AE14" s="3" t="s">
        <v>315</v>
      </c>
      <c r="AF14" s="3">
        <v>1</v>
      </c>
      <c r="AG14" s="7"/>
      <c r="AH14" s="7"/>
      <c r="AI14" s="7"/>
      <c r="AJ14" s="7"/>
      <c r="AK14" s="7"/>
      <c r="AL14" s="7"/>
      <c r="AM14" s="7"/>
      <c r="AN14" s="7"/>
      <c r="AO14" s="3">
        <v>0.9</v>
      </c>
      <c r="AP14" s="3">
        <v>0.89917740000000002</v>
      </c>
      <c r="AQ14" s="3">
        <v>0.89917740000000002</v>
      </c>
      <c r="AR14" s="3">
        <v>5.25</v>
      </c>
      <c r="AS14" s="3" t="s">
        <v>316</v>
      </c>
      <c r="AT14" s="3">
        <v>0</v>
      </c>
      <c r="AU14" s="3">
        <v>0</v>
      </c>
      <c r="AV14" s="3">
        <v>25056.55</v>
      </c>
      <c r="AW14" s="3">
        <v>0</v>
      </c>
      <c r="AX14" s="3" t="s">
        <v>9</v>
      </c>
      <c r="AY14" s="3">
        <v>0</v>
      </c>
      <c r="AZ14" s="3">
        <v>0.9</v>
      </c>
      <c r="BA14" s="3" t="s">
        <v>317</v>
      </c>
      <c r="BB14" s="3">
        <v>3</v>
      </c>
      <c r="BC14" s="3" t="s">
        <v>315</v>
      </c>
      <c r="BD14" s="3" t="s">
        <v>1</v>
      </c>
      <c r="BE14" s="3">
        <v>305</v>
      </c>
      <c r="BF14" s="3">
        <v>0</v>
      </c>
      <c r="BG14" s="3">
        <v>5862</v>
      </c>
      <c r="BH14" s="3">
        <v>1</v>
      </c>
      <c r="BI14" s="3">
        <v>357.61</v>
      </c>
      <c r="BJ14" s="3">
        <v>0</v>
      </c>
      <c r="BK14" s="3">
        <v>0</v>
      </c>
      <c r="BL14" s="3">
        <v>0</v>
      </c>
      <c r="BM14" s="3">
        <v>801</v>
      </c>
      <c r="BN14" s="3" t="s">
        <v>320</v>
      </c>
      <c r="BO14" s="3" t="s">
        <v>317</v>
      </c>
      <c r="BP14" s="3" t="s">
        <v>321</v>
      </c>
      <c r="BQ14" s="7"/>
      <c r="BR14" s="7"/>
      <c r="BS14" s="3">
        <v>19160</v>
      </c>
      <c r="BT14" s="3" t="s">
        <v>9</v>
      </c>
      <c r="BU14" s="3">
        <v>4250</v>
      </c>
      <c r="BV14" s="3">
        <v>3</v>
      </c>
      <c r="BW14" s="3">
        <v>72</v>
      </c>
      <c r="BX14" s="7"/>
      <c r="BY14" s="3">
        <v>2497.67</v>
      </c>
      <c r="BZ14" s="3">
        <v>1</v>
      </c>
      <c r="CA14" s="3">
        <v>54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 t="s">
        <v>323</v>
      </c>
      <c r="CJ14" s="3" t="s">
        <v>177</v>
      </c>
      <c r="CK14" s="3" t="s">
        <v>324</v>
      </c>
      <c r="CL14" s="7"/>
      <c r="CM14" s="3">
        <v>2013</v>
      </c>
      <c r="CN14" s="3" t="s">
        <v>326</v>
      </c>
      <c r="CO14" s="7"/>
      <c r="CP14" s="3">
        <v>55</v>
      </c>
      <c r="CQ14" s="3">
        <v>25056.55</v>
      </c>
      <c r="CR14" s="3">
        <v>16.9969</v>
      </c>
      <c r="CS14" s="7"/>
      <c r="CT14" s="7"/>
      <c r="CU14" s="3" t="s">
        <v>327</v>
      </c>
      <c r="CV14" s="7"/>
      <c r="CW14" s="3">
        <v>90</v>
      </c>
      <c r="CX14" s="7"/>
      <c r="CY14" s="3">
        <v>0</v>
      </c>
      <c r="CZ14" s="7"/>
      <c r="DA14" s="7"/>
      <c r="DB14" s="7"/>
      <c r="DC14" s="7"/>
      <c r="DD14" s="3">
        <v>0</v>
      </c>
      <c r="DE14" s="3">
        <v>0</v>
      </c>
      <c r="DF14" s="7"/>
      <c r="DG14" s="3" t="s">
        <v>2</v>
      </c>
      <c r="DH14" s="7"/>
      <c r="DI14" s="3">
        <v>0</v>
      </c>
      <c r="DJ14" s="3">
        <v>55</v>
      </c>
      <c r="DK14" s="3" t="s">
        <v>328</v>
      </c>
      <c r="DL14" s="3" t="s">
        <v>329</v>
      </c>
      <c r="DM14" s="7"/>
      <c r="DN14" s="7"/>
      <c r="DO14" s="3">
        <v>2</v>
      </c>
      <c r="DP14" s="3">
        <v>0</v>
      </c>
      <c r="DQ14" s="7"/>
      <c r="DR14" s="7"/>
      <c r="DS14" s="3">
        <v>0</v>
      </c>
      <c r="DT14" s="3" t="s">
        <v>314</v>
      </c>
      <c r="DU14" s="3">
        <v>5721.76</v>
      </c>
      <c r="DV14" s="7"/>
      <c r="DW14" s="3">
        <v>25056.55</v>
      </c>
      <c r="DX14" s="3">
        <v>265.2</v>
      </c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</row>
    <row r="15" spans="2:147" s="10" customFormat="1" x14ac:dyDescent="0.2">
      <c r="B15" s="5">
        <v>42091</v>
      </c>
      <c r="C15" s="7"/>
      <c r="D15" s="6">
        <v>281647201</v>
      </c>
      <c r="E15" s="7"/>
      <c r="F15" s="7"/>
      <c r="G15" s="6" t="s">
        <v>313</v>
      </c>
      <c r="H15" s="6">
        <v>357.61</v>
      </c>
      <c r="I15" s="6">
        <v>54.003100000000003</v>
      </c>
      <c r="J15" s="6">
        <v>18</v>
      </c>
      <c r="K15" s="6">
        <v>18919.22</v>
      </c>
      <c r="L15" s="6">
        <v>292.83</v>
      </c>
      <c r="M15" s="6">
        <v>42.55</v>
      </c>
      <c r="N15" s="7"/>
      <c r="O15" s="7"/>
      <c r="P15" s="6">
        <v>299.64999999999998</v>
      </c>
      <c r="Q15" s="7"/>
      <c r="R15" s="6">
        <v>6436.98</v>
      </c>
      <c r="S15" s="6">
        <v>6137.33</v>
      </c>
      <c r="T15" s="7"/>
      <c r="U15" s="6">
        <v>0</v>
      </c>
      <c r="V15" s="6" t="s">
        <v>314</v>
      </c>
      <c r="W15" s="5">
        <v>41522</v>
      </c>
      <c r="X15" s="5">
        <v>41517</v>
      </c>
      <c r="Y15" s="5">
        <v>43738</v>
      </c>
      <c r="Z15" s="6">
        <v>0</v>
      </c>
      <c r="AA15" s="7"/>
      <c r="AB15" s="7"/>
      <c r="AC15" s="7"/>
      <c r="AD15" s="7"/>
      <c r="AE15" s="6" t="s">
        <v>315</v>
      </c>
      <c r="AF15" s="6">
        <v>1</v>
      </c>
      <c r="AG15" s="7"/>
      <c r="AH15" s="7"/>
      <c r="AI15" s="7"/>
      <c r="AJ15" s="7"/>
      <c r="AK15" s="7"/>
      <c r="AL15" s="7"/>
      <c r="AM15" s="7"/>
      <c r="AN15" s="7"/>
      <c r="AO15" s="6">
        <v>0.9</v>
      </c>
      <c r="AP15" s="6">
        <v>0.89917740000000002</v>
      </c>
      <c r="AQ15" s="6">
        <v>0.89917740000000002</v>
      </c>
      <c r="AR15" s="6">
        <v>5.25</v>
      </c>
      <c r="AS15" s="6" t="s">
        <v>316</v>
      </c>
      <c r="AT15" s="6">
        <v>0</v>
      </c>
      <c r="AU15" s="6">
        <v>0</v>
      </c>
      <c r="AV15" s="6">
        <v>25056.55</v>
      </c>
      <c r="AW15" s="6">
        <v>0</v>
      </c>
      <c r="AX15" s="6" t="s">
        <v>9</v>
      </c>
      <c r="AY15" s="6">
        <v>0</v>
      </c>
      <c r="AZ15" s="6">
        <v>0.9</v>
      </c>
      <c r="BA15" s="6" t="s">
        <v>317</v>
      </c>
      <c r="BB15" s="6">
        <v>3</v>
      </c>
      <c r="BC15" s="6" t="s">
        <v>315</v>
      </c>
      <c r="BD15" s="6" t="s">
        <v>1</v>
      </c>
      <c r="BE15" s="6">
        <v>305</v>
      </c>
      <c r="BF15" s="6">
        <v>0</v>
      </c>
      <c r="BG15" s="6">
        <v>5862</v>
      </c>
      <c r="BH15" s="6">
        <v>1</v>
      </c>
      <c r="BI15" s="6">
        <v>357.61</v>
      </c>
      <c r="BJ15" s="6">
        <v>0</v>
      </c>
      <c r="BK15" s="6">
        <v>0</v>
      </c>
      <c r="BL15" s="6">
        <v>0</v>
      </c>
      <c r="BM15" s="6">
        <v>801</v>
      </c>
      <c r="BN15" s="6" t="s">
        <v>320</v>
      </c>
      <c r="BO15" s="6" t="s">
        <v>317</v>
      </c>
      <c r="BP15" s="6" t="s">
        <v>321</v>
      </c>
      <c r="BQ15" s="7"/>
      <c r="BR15" s="7"/>
      <c r="BS15" s="6">
        <v>19160</v>
      </c>
      <c r="BT15" s="6" t="s">
        <v>9</v>
      </c>
      <c r="BU15" s="6">
        <v>4250</v>
      </c>
      <c r="BV15" s="6">
        <v>3</v>
      </c>
      <c r="BW15" s="6">
        <v>72</v>
      </c>
      <c r="BX15" s="7"/>
      <c r="BY15" s="6">
        <v>2497.67</v>
      </c>
      <c r="BZ15" s="6">
        <v>1</v>
      </c>
      <c r="CA15" s="6">
        <v>53</v>
      </c>
      <c r="CB15" s="6">
        <v>0</v>
      </c>
      <c r="CC15" s="6">
        <v>0</v>
      </c>
      <c r="CD15" s="6">
        <v>0</v>
      </c>
      <c r="CE15" s="6">
        <v>0</v>
      </c>
      <c r="CF15" s="6">
        <v>0</v>
      </c>
      <c r="CG15" s="6">
        <v>0</v>
      </c>
      <c r="CH15" s="6">
        <v>0</v>
      </c>
      <c r="CI15" s="6" t="s">
        <v>323</v>
      </c>
      <c r="CJ15" s="6" t="s">
        <v>177</v>
      </c>
      <c r="CK15" s="6" t="s">
        <v>324</v>
      </c>
      <c r="CL15" s="7"/>
      <c r="CM15" s="6">
        <v>2013</v>
      </c>
      <c r="CN15" s="6" t="s">
        <v>326</v>
      </c>
      <c r="CO15" s="7"/>
      <c r="CP15" s="6">
        <v>54</v>
      </c>
      <c r="CQ15" s="6">
        <v>25056.55</v>
      </c>
      <c r="CR15" s="6">
        <v>17.9969</v>
      </c>
      <c r="CS15" s="7"/>
      <c r="CT15" s="7"/>
      <c r="CU15" s="6" t="s">
        <v>327</v>
      </c>
      <c r="CV15" s="7"/>
      <c r="CW15" s="6">
        <v>90</v>
      </c>
      <c r="CX15" s="7"/>
      <c r="CY15" s="6">
        <v>0</v>
      </c>
      <c r="CZ15" s="7"/>
      <c r="DA15" s="7"/>
      <c r="DB15" s="7"/>
      <c r="DC15" s="7"/>
      <c r="DD15" s="6">
        <v>0</v>
      </c>
      <c r="DE15" s="6">
        <v>0</v>
      </c>
      <c r="DF15" s="7"/>
      <c r="DG15" s="6" t="s">
        <v>2</v>
      </c>
      <c r="DH15" s="7"/>
      <c r="DI15" s="6">
        <v>0</v>
      </c>
      <c r="DJ15" s="6">
        <v>54</v>
      </c>
      <c r="DK15" s="6" t="s">
        <v>328</v>
      </c>
      <c r="DL15" s="6" t="s">
        <v>329</v>
      </c>
      <c r="DM15" s="7"/>
      <c r="DN15" s="7"/>
      <c r="DO15" s="6">
        <v>2</v>
      </c>
      <c r="DP15" s="6">
        <v>0</v>
      </c>
      <c r="DQ15" s="7"/>
      <c r="DR15" s="7"/>
      <c r="DS15" s="6">
        <v>0</v>
      </c>
      <c r="DT15" s="6" t="s">
        <v>314</v>
      </c>
      <c r="DU15" s="6">
        <v>6079.37</v>
      </c>
      <c r="DV15" s="7"/>
      <c r="DW15" s="6">
        <v>25056.55</v>
      </c>
      <c r="DX15" s="6">
        <v>278.43</v>
      </c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</row>
    <row r="16" spans="2:147" s="10" customFormat="1" x14ac:dyDescent="0.2">
      <c r="B16" s="2">
        <v>42119</v>
      </c>
      <c r="C16" s="4"/>
      <c r="D16" s="3">
        <v>281647201</v>
      </c>
      <c r="E16" s="4"/>
      <c r="F16" s="4"/>
      <c r="G16" s="3" t="s">
        <v>313</v>
      </c>
      <c r="H16" s="3">
        <v>357.61</v>
      </c>
      <c r="I16" s="3">
        <v>53.014800000000001</v>
      </c>
      <c r="J16" s="3">
        <v>19</v>
      </c>
      <c r="K16" s="3">
        <v>18579.84</v>
      </c>
      <c r="L16" s="3">
        <v>306.52</v>
      </c>
      <c r="M16" s="3">
        <v>56.24</v>
      </c>
      <c r="N16" s="4"/>
      <c r="O16" s="4"/>
      <c r="P16" s="3">
        <v>317.88</v>
      </c>
      <c r="Q16" s="4"/>
      <c r="R16" s="3">
        <v>6794.59</v>
      </c>
      <c r="S16" s="3">
        <v>6476.71</v>
      </c>
      <c r="T16" s="4"/>
      <c r="U16" s="3">
        <v>0</v>
      </c>
      <c r="V16" s="3" t="s">
        <v>314</v>
      </c>
      <c r="W16" s="2">
        <v>41522</v>
      </c>
      <c r="X16" s="2">
        <v>41517</v>
      </c>
      <c r="Y16" s="2">
        <v>43738</v>
      </c>
      <c r="Z16" s="3">
        <v>0</v>
      </c>
      <c r="AA16" s="4"/>
      <c r="AB16" s="4"/>
      <c r="AC16" s="4"/>
      <c r="AD16" s="4"/>
      <c r="AE16" s="3" t="s">
        <v>315</v>
      </c>
      <c r="AF16" s="3">
        <v>1</v>
      </c>
      <c r="AG16" s="4"/>
      <c r="AH16" s="4"/>
      <c r="AI16" s="4"/>
      <c r="AJ16" s="4"/>
      <c r="AK16" s="4"/>
      <c r="AL16" s="4"/>
      <c r="AM16" s="4"/>
      <c r="AN16" s="4"/>
      <c r="AO16" s="3">
        <v>0.9</v>
      </c>
      <c r="AP16" s="3">
        <v>0.89917740000000002</v>
      </c>
      <c r="AQ16" s="3">
        <v>0.89917740000000002</v>
      </c>
      <c r="AR16" s="3">
        <v>5.25</v>
      </c>
      <c r="AS16" s="3" t="s">
        <v>316</v>
      </c>
      <c r="AT16" s="3">
        <v>0</v>
      </c>
      <c r="AU16" s="3">
        <v>0</v>
      </c>
      <c r="AV16" s="3">
        <v>25056.55</v>
      </c>
      <c r="AW16" s="3">
        <v>0</v>
      </c>
      <c r="AX16" s="3" t="s">
        <v>9</v>
      </c>
      <c r="AY16" s="3">
        <v>0</v>
      </c>
      <c r="AZ16" s="3">
        <v>0.9</v>
      </c>
      <c r="BA16" s="3" t="s">
        <v>317</v>
      </c>
      <c r="BB16" s="3">
        <v>3</v>
      </c>
      <c r="BC16" s="3" t="s">
        <v>315</v>
      </c>
      <c r="BD16" s="3" t="s">
        <v>1</v>
      </c>
      <c r="BE16" s="3">
        <v>305</v>
      </c>
      <c r="BF16" s="3">
        <v>0</v>
      </c>
      <c r="BG16" s="3">
        <v>5862</v>
      </c>
      <c r="BH16" s="3">
        <v>1</v>
      </c>
      <c r="BI16" s="3">
        <v>357.61</v>
      </c>
      <c r="BJ16" s="3">
        <v>0</v>
      </c>
      <c r="BK16" s="3">
        <v>0</v>
      </c>
      <c r="BL16" s="3">
        <v>0</v>
      </c>
      <c r="BM16" s="3">
        <v>801</v>
      </c>
      <c r="BN16" s="3" t="s">
        <v>320</v>
      </c>
      <c r="BO16" s="3" t="s">
        <v>317</v>
      </c>
      <c r="BP16" s="3" t="s">
        <v>321</v>
      </c>
      <c r="BQ16" s="4"/>
      <c r="BR16" s="4"/>
      <c r="BS16" s="3">
        <v>19160</v>
      </c>
      <c r="BT16" s="3" t="s">
        <v>9</v>
      </c>
      <c r="BU16" s="3">
        <v>4250</v>
      </c>
      <c r="BV16" s="3">
        <v>3</v>
      </c>
      <c r="BW16" s="3">
        <v>72</v>
      </c>
      <c r="BX16" s="4"/>
      <c r="BY16" s="3">
        <v>2497.67</v>
      </c>
      <c r="BZ16" s="3">
        <v>1</v>
      </c>
      <c r="CA16" s="3">
        <v>52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 t="s">
        <v>323</v>
      </c>
      <c r="CJ16" s="3" t="s">
        <v>177</v>
      </c>
      <c r="CK16" s="3" t="s">
        <v>324</v>
      </c>
      <c r="CL16" s="4"/>
      <c r="CM16" s="3">
        <v>2013</v>
      </c>
      <c r="CN16" s="3" t="s">
        <v>326</v>
      </c>
      <c r="CO16" s="4"/>
      <c r="CP16" s="3">
        <v>53</v>
      </c>
      <c r="CQ16" s="3">
        <v>25056.55</v>
      </c>
      <c r="CR16" s="3">
        <v>18.985199999999999</v>
      </c>
      <c r="CS16" s="4"/>
      <c r="CT16" s="4"/>
      <c r="CU16" s="3" t="s">
        <v>327</v>
      </c>
      <c r="CV16" s="4"/>
      <c r="CW16" s="3">
        <v>90</v>
      </c>
      <c r="CX16" s="4"/>
      <c r="CY16" s="3">
        <v>0</v>
      </c>
      <c r="CZ16" s="4"/>
      <c r="DA16" s="4"/>
      <c r="DB16" s="4"/>
      <c r="DC16" s="4"/>
      <c r="DD16" s="3">
        <v>0</v>
      </c>
      <c r="DE16" s="3">
        <v>0</v>
      </c>
      <c r="DF16" s="4"/>
      <c r="DG16" s="3" t="s">
        <v>2</v>
      </c>
      <c r="DH16" s="4"/>
      <c r="DI16" s="3">
        <v>0</v>
      </c>
      <c r="DJ16" s="3">
        <v>53</v>
      </c>
      <c r="DK16" s="3" t="s">
        <v>328</v>
      </c>
      <c r="DL16" s="3" t="s">
        <v>329</v>
      </c>
      <c r="DM16" s="4"/>
      <c r="DN16" s="4"/>
      <c r="DO16" s="3">
        <v>2</v>
      </c>
      <c r="DP16" s="3">
        <v>0</v>
      </c>
      <c r="DQ16" s="4"/>
      <c r="DR16" s="4"/>
      <c r="DS16" s="3">
        <v>0</v>
      </c>
      <c r="DT16" s="3" t="s">
        <v>314</v>
      </c>
      <c r="DU16" s="3">
        <v>6436.98</v>
      </c>
      <c r="DV16" s="4"/>
      <c r="DW16" s="3">
        <v>25056.55</v>
      </c>
      <c r="DX16" s="3">
        <v>292.83</v>
      </c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</row>
    <row r="17" spans="2:147" s="10" customFormat="1" x14ac:dyDescent="0.2">
      <c r="B17" s="5">
        <v>42154</v>
      </c>
      <c r="C17" s="7"/>
      <c r="D17" s="6">
        <v>281647201</v>
      </c>
      <c r="E17" s="7"/>
      <c r="F17" s="7"/>
      <c r="G17" s="6" t="s">
        <v>313</v>
      </c>
      <c r="H17" s="6">
        <v>357.61</v>
      </c>
      <c r="I17" s="6">
        <v>52.011200000000002</v>
      </c>
      <c r="J17" s="6">
        <v>20</v>
      </c>
      <c r="K17" s="6">
        <v>18234.91</v>
      </c>
      <c r="L17" s="6">
        <v>320.39999999999998</v>
      </c>
      <c r="M17" s="6">
        <v>70.12</v>
      </c>
      <c r="N17" s="7"/>
      <c r="O17" s="7"/>
      <c r="P17" s="6">
        <v>330.56</v>
      </c>
      <c r="Q17" s="7"/>
      <c r="R17" s="6">
        <v>7152.2</v>
      </c>
      <c r="S17" s="6">
        <v>6821.64</v>
      </c>
      <c r="T17" s="7"/>
      <c r="U17" s="6">
        <v>0</v>
      </c>
      <c r="V17" s="6" t="s">
        <v>314</v>
      </c>
      <c r="W17" s="5">
        <v>41522</v>
      </c>
      <c r="X17" s="5">
        <v>41517</v>
      </c>
      <c r="Y17" s="5">
        <v>43738</v>
      </c>
      <c r="Z17" s="6">
        <v>0</v>
      </c>
      <c r="AA17" s="7"/>
      <c r="AB17" s="7"/>
      <c r="AC17" s="7"/>
      <c r="AD17" s="7"/>
      <c r="AE17" s="6" t="s">
        <v>315</v>
      </c>
      <c r="AF17" s="6">
        <v>1</v>
      </c>
      <c r="AG17" s="7"/>
      <c r="AH17" s="7"/>
      <c r="AI17" s="7"/>
      <c r="AJ17" s="7"/>
      <c r="AK17" s="7"/>
      <c r="AL17" s="7"/>
      <c r="AM17" s="7"/>
      <c r="AN17" s="7"/>
      <c r="AO17" s="6">
        <v>0.9</v>
      </c>
      <c r="AP17" s="6">
        <v>0.89917740000000002</v>
      </c>
      <c r="AQ17" s="6">
        <v>0.89917740000000002</v>
      </c>
      <c r="AR17" s="6">
        <v>5.25</v>
      </c>
      <c r="AS17" s="6" t="s">
        <v>316</v>
      </c>
      <c r="AT17" s="6">
        <v>0</v>
      </c>
      <c r="AU17" s="6">
        <v>0</v>
      </c>
      <c r="AV17" s="6">
        <v>25056.55</v>
      </c>
      <c r="AW17" s="6">
        <v>0</v>
      </c>
      <c r="AX17" s="6" t="s">
        <v>9</v>
      </c>
      <c r="AY17" s="6">
        <v>0</v>
      </c>
      <c r="AZ17" s="6">
        <v>0.9</v>
      </c>
      <c r="BA17" s="6" t="s">
        <v>317</v>
      </c>
      <c r="BB17" s="6">
        <v>3</v>
      </c>
      <c r="BC17" s="6" t="s">
        <v>315</v>
      </c>
      <c r="BD17" s="6" t="s">
        <v>1</v>
      </c>
      <c r="BE17" s="6">
        <v>305</v>
      </c>
      <c r="BF17" s="6">
        <v>0</v>
      </c>
      <c r="BG17" s="6">
        <v>5862</v>
      </c>
      <c r="BH17" s="6">
        <v>1</v>
      </c>
      <c r="BI17" s="6">
        <v>357.61</v>
      </c>
      <c r="BJ17" s="6">
        <v>0</v>
      </c>
      <c r="BK17" s="6">
        <v>0</v>
      </c>
      <c r="BL17" s="6">
        <v>0</v>
      </c>
      <c r="BM17" s="6">
        <v>801</v>
      </c>
      <c r="BN17" s="6" t="s">
        <v>320</v>
      </c>
      <c r="BO17" s="6" t="s">
        <v>317</v>
      </c>
      <c r="BP17" s="6" t="s">
        <v>321</v>
      </c>
      <c r="BQ17" s="7"/>
      <c r="BR17" s="7"/>
      <c r="BS17" s="6">
        <v>19160</v>
      </c>
      <c r="BT17" s="6" t="s">
        <v>9</v>
      </c>
      <c r="BU17" s="6">
        <v>4250</v>
      </c>
      <c r="BV17" s="6">
        <v>3</v>
      </c>
      <c r="BW17" s="6">
        <v>72</v>
      </c>
      <c r="BX17" s="7"/>
      <c r="BY17" s="6">
        <v>2497.67</v>
      </c>
      <c r="BZ17" s="6">
        <v>1</v>
      </c>
      <c r="CA17" s="6">
        <v>51</v>
      </c>
      <c r="CB17" s="6">
        <v>0</v>
      </c>
      <c r="CC17" s="6">
        <v>0</v>
      </c>
      <c r="CD17" s="6">
        <v>0</v>
      </c>
      <c r="CE17" s="6">
        <v>0</v>
      </c>
      <c r="CF17" s="6">
        <v>0</v>
      </c>
      <c r="CG17" s="6">
        <v>0</v>
      </c>
      <c r="CH17" s="6">
        <v>0</v>
      </c>
      <c r="CI17" s="6" t="s">
        <v>323</v>
      </c>
      <c r="CJ17" s="6" t="s">
        <v>177</v>
      </c>
      <c r="CK17" s="6" t="s">
        <v>324</v>
      </c>
      <c r="CL17" s="7"/>
      <c r="CM17" s="6">
        <v>2013</v>
      </c>
      <c r="CN17" s="6" t="s">
        <v>326</v>
      </c>
      <c r="CO17" s="7"/>
      <c r="CP17" s="6">
        <v>52</v>
      </c>
      <c r="CQ17" s="6">
        <v>25056.55</v>
      </c>
      <c r="CR17" s="6">
        <v>19.988800000000001</v>
      </c>
      <c r="CS17" s="7"/>
      <c r="CT17" s="7"/>
      <c r="CU17" s="6" t="s">
        <v>327</v>
      </c>
      <c r="CV17" s="7"/>
      <c r="CW17" s="6">
        <v>90</v>
      </c>
      <c r="CX17" s="7"/>
      <c r="CY17" s="6">
        <v>0</v>
      </c>
      <c r="CZ17" s="7"/>
      <c r="DA17" s="7"/>
      <c r="DB17" s="7"/>
      <c r="DC17" s="7"/>
      <c r="DD17" s="6">
        <v>0</v>
      </c>
      <c r="DE17" s="6">
        <v>0</v>
      </c>
      <c r="DF17" s="7"/>
      <c r="DG17" s="6" t="s">
        <v>2</v>
      </c>
      <c r="DH17" s="7"/>
      <c r="DI17" s="6">
        <v>0</v>
      </c>
      <c r="DJ17" s="6">
        <v>52</v>
      </c>
      <c r="DK17" s="6" t="s">
        <v>328</v>
      </c>
      <c r="DL17" s="6" t="s">
        <v>329</v>
      </c>
      <c r="DM17" s="7"/>
      <c r="DN17" s="7"/>
      <c r="DO17" s="6">
        <v>2</v>
      </c>
      <c r="DP17" s="6">
        <v>0</v>
      </c>
      <c r="DQ17" s="7"/>
      <c r="DR17" s="7"/>
      <c r="DS17" s="6">
        <v>0</v>
      </c>
      <c r="DT17" s="6" t="s">
        <v>314</v>
      </c>
      <c r="DU17" s="6">
        <v>6794.59</v>
      </c>
      <c r="DV17" s="7"/>
      <c r="DW17" s="6">
        <v>25056.55</v>
      </c>
      <c r="DX17" s="6">
        <v>306.52</v>
      </c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</row>
    <row r="18" spans="2:147" s="10" customFormat="1" x14ac:dyDescent="0.2">
      <c r="B18" s="2">
        <v>42182</v>
      </c>
      <c r="C18" s="7"/>
      <c r="D18" s="3">
        <v>281647201</v>
      </c>
      <c r="E18" s="7"/>
      <c r="F18" s="7"/>
      <c r="G18" s="3" t="s">
        <v>313</v>
      </c>
      <c r="H18" s="3">
        <v>357.61</v>
      </c>
      <c r="I18" s="3">
        <v>51.007599999999996</v>
      </c>
      <c r="J18" s="3">
        <v>21</v>
      </c>
      <c r="K18" s="3">
        <v>17889.759999999998</v>
      </c>
      <c r="L18" s="3">
        <v>333.57</v>
      </c>
      <c r="M18" s="3">
        <v>83.29</v>
      </c>
      <c r="N18" s="7"/>
      <c r="O18" s="7"/>
      <c r="P18" s="3">
        <v>343.02</v>
      </c>
      <c r="Q18" s="7"/>
      <c r="R18" s="3">
        <v>7509.81</v>
      </c>
      <c r="S18" s="3">
        <v>7166.79</v>
      </c>
      <c r="T18" s="7"/>
      <c r="U18" s="3">
        <v>0</v>
      </c>
      <c r="V18" s="3" t="s">
        <v>314</v>
      </c>
      <c r="W18" s="2">
        <v>41522</v>
      </c>
      <c r="X18" s="2">
        <v>41517</v>
      </c>
      <c r="Y18" s="2">
        <v>43738</v>
      </c>
      <c r="Z18" s="3">
        <v>0</v>
      </c>
      <c r="AA18" s="7"/>
      <c r="AB18" s="7"/>
      <c r="AC18" s="7"/>
      <c r="AD18" s="7"/>
      <c r="AE18" s="3" t="s">
        <v>315</v>
      </c>
      <c r="AF18" s="3">
        <v>1</v>
      </c>
      <c r="AG18" s="7"/>
      <c r="AH18" s="7"/>
      <c r="AI18" s="7"/>
      <c r="AJ18" s="7"/>
      <c r="AK18" s="7"/>
      <c r="AL18" s="7"/>
      <c r="AM18" s="7"/>
      <c r="AN18" s="7"/>
      <c r="AO18" s="3">
        <v>0.9</v>
      </c>
      <c r="AP18" s="3">
        <v>0.89917740000000002</v>
      </c>
      <c r="AQ18" s="3">
        <v>0.89917740000000002</v>
      </c>
      <c r="AR18" s="3">
        <v>5.25</v>
      </c>
      <c r="AS18" s="3" t="s">
        <v>316</v>
      </c>
      <c r="AT18" s="3">
        <v>0</v>
      </c>
      <c r="AU18" s="3">
        <v>0</v>
      </c>
      <c r="AV18" s="3">
        <v>25056.55</v>
      </c>
      <c r="AW18" s="3">
        <v>0</v>
      </c>
      <c r="AX18" s="3" t="s">
        <v>9</v>
      </c>
      <c r="AY18" s="3">
        <v>0</v>
      </c>
      <c r="AZ18" s="3">
        <v>0.9</v>
      </c>
      <c r="BA18" s="3" t="s">
        <v>317</v>
      </c>
      <c r="BB18" s="3">
        <v>3</v>
      </c>
      <c r="BC18" s="3" t="s">
        <v>315</v>
      </c>
      <c r="BD18" s="3" t="s">
        <v>1</v>
      </c>
      <c r="BE18" s="3">
        <v>305</v>
      </c>
      <c r="BF18" s="3">
        <v>0</v>
      </c>
      <c r="BG18" s="3">
        <v>5862</v>
      </c>
      <c r="BH18" s="3">
        <v>1</v>
      </c>
      <c r="BI18" s="3">
        <v>357.61</v>
      </c>
      <c r="BJ18" s="3">
        <v>0</v>
      </c>
      <c r="BK18" s="3">
        <v>0</v>
      </c>
      <c r="BL18" s="3">
        <v>0</v>
      </c>
      <c r="BM18" s="3">
        <v>801</v>
      </c>
      <c r="BN18" s="3" t="s">
        <v>320</v>
      </c>
      <c r="BO18" s="3" t="s">
        <v>317</v>
      </c>
      <c r="BP18" s="3" t="s">
        <v>321</v>
      </c>
      <c r="BQ18" s="7"/>
      <c r="BR18" s="7"/>
      <c r="BS18" s="3">
        <v>19160</v>
      </c>
      <c r="BT18" s="3" t="s">
        <v>9</v>
      </c>
      <c r="BU18" s="3">
        <v>4250</v>
      </c>
      <c r="BV18" s="3">
        <v>3</v>
      </c>
      <c r="BW18" s="3">
        <v>72</v>
      </c>
      <c r="BX18" s="7"/>
      <c r="BY18" s="3">
        <v>2497.67</v>
      </c>
      <c r="BZ18" s="3">
        <v>1</v>
      </c>
      <c r="CA18" s="3">
        <v>50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 t="s">
        <v>323</v>
      </c>
      <c r="CJ18" s="3" t="s">
        <v>177</v>
      </c>
      <c r="CK18" s="3" t="s">
        <v>324</v>
      </c>
      <c r="CL18" s="7"/>
      <c r="CM18" s="3">
        <v>2013</v>
      </c>
      <c r="CN18" s="3" t="s">
        <v>326</v>
      </c>
      <c r="CO18" s="7"/>
      <c r="CP18" s="3">
        <v>51</v>
      </c>
      <c r="CQ18" s="3">
        <v>25056.55</v>
      </c>
      <c r="CR18" s="3">
        <v>20.9924</v>
      </c>
      <c r="CS18" s="7"/>
      <c r="CT18" s="7"/>
      <c r="CU18" s="3" t="s">
        <v>327</v>
      </c>
      <c r="CV18" s="7"/>
      <c r="CW18" s="3">
        <v>90</v>
      </c>
      <c r="CX18" s="7"/>
      <c r="CY18" s="3">
        <v>0</v>
      </c>
      <c r="CZ18" s="7"/>
      <c r="DA18" s="7"/>
      <c r="DB18" s="7"/>
      <c r="DC18" s="7"/>
      <c r="DD18" s="3">
        <v>0</v>
      </c>
      <c r="DE18" s="3">
        <v>0</v>
      </c>
      <c r="DF18" s="7"/>
      <c r="DG18" s="3" t="s">
        <v>2</v>
      </c>
      <c r="DH18" s="7"/>
      <c r="DI18" s="3">
        <v>0</v>
      </c>
      <c r="DJ18" s="3">
        <v>51</v>
      </c>
      <c r="DK18" s="3" t="s">
        <v>328</v>
      </c>
      <c r="DL18" s="3" t="s">
        <v>329</v>
      </c>
      <c r="DM18" s="7"/>
      <c r="DN18" s="7"/>
      <c r="DO18" s="3">
        <v>2</v>
      </c>
      <c r="DP18" s="3">
        <v>0</v>
      </c>
      <c r="DQ18" s="7"/>
      <c r="DR18" s="7"/>
      <c r="DS18" s="3">
        <v>0</v>
      </c>
      <c r="DT18" s="3" t="s">
        <v>314</v>
      </c>
      <c r="DU18" s="3">
        <v>7152.2</v>
      </c>
      <c r="DV18" s="7"/>
      <c r="DW18" s="3">
        <v>25056.55</v>
      </c>
      <c r="DX18" s="3">
        <v>320.39999999999998</v>
      </c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</row>
    <row r="19" spans="2:147" s="10" customFormat="1" x14ac:dyDescent="0.2">
      <c r="B19" s="5">
        <v>42217</v>
      </c>
      <c r="C19" s="6"/>
      <c r="D19" s="6">
        <v>281647201</v>
      </c>
      <c r="E19" s="4"/>
      <c r="F19" s="4"/>
      <c r="G19" s="6" t="s">
        <v>313</v>
      </c>
      <c r="H19" s="6">
        <v>357.61</v>
      </c>
      <c r="I19" s="6">
        <v>50.004199999999997</v>
      </c>
      <c r="J19" s="6">
        <v>22</v>
      </c>
      <c r="K19" s="6">
        <v>17544.39</v>
      </c>
      <c r="L19" s="4">
        <v>346.93</v>
      </c>
      <c r="M19" s="4">
        <v>96.65</v>
      </c>
      <c r="N19" s="6"/>
      <c r="O19" s="6"/>
      <c r="P19" s="6">
        <v>355.26</v>
      </c>
      <c r="Q19" s="6"/>
      <c r="R19" s="6">
        <v>7867.42</v>
      </c>
      <c r="S19" s="6">
        <v>7512.16</v>
      </c>
      <c r="T19" s="4"/>
      <c r="U19" s="4">
        <v>0</v>
      </c>
      <c r="V19" s="4" t="s">
        <v>314</v>
      </c>
      <c r="W19" s="5">
        <v>41522</v>
      </c>
      <c r="X19" s="5">
        <v>41517</v>
      </c>
      <c r="Y19" s="5">
        <v>43738</v>
      </c>
      <c r="Z19" s="6">
        <v>0</v>
      </c>
      <c r="AA19" s="4"/>
      <c r="AB19" s="4"/>
      <c r="AC19" s="4"/>
      <c r="AD19" s="4"/>
      <c r="AE19" s="4" t="s">
        <v>315</v>
      </c>
      <c r="AF19" s="6">
        <v>1</v>
      </c>
      <c r="AG19" s="4"/>
      <c r="AH19" s="4"/>
      <c r="AI19" s="4"/>
      <c r="AJ19" s="4"/>
      <c r="AK19" s="4"/>
      <c r="AL19" s="4"/>
      <c r="AM19" s="4"/>
      <c r="AN19" s="4"/>
      <c r="AO19" s="6">
        <v>0.9</v>
      </c>
      <c r="AP19" s="6">
        <v>0.89917740000000002</v>
      </c>
      <c r="AQ19" s="6">
        <v>0.89917740000000002</v>
      </c>
      <c r="AR19" s="6">
        <v>5.25</v>
      </c>
      <c r="AS19" s="4" t="s">
        <v>316</v>
      </c>
      <c r="AT19" s="4">
        <v>0</v>
      </c>
      <c r="AU19" s="4">
        <v>0</v>
      </c>
      <c r="AV19" s="6">
        <v>25056.55</v>
      </c>
      <c r="AW19" s="6">
        <v>0</v>
      </c>
      <c r="AX19" s="6" t="s">
        <v>9</v>
      </c>
      <c r="AY19" s="6">
        <v>0</v>
      </c>
      <c r="AZ19" s="4">
        <v>0.9</v>
      </c>
      <c r="BA19" s="6" t="s">
        <v>317</v>
      </c>
      <c r="BB19" s="6">
        <v>3</v>
      </c>
      <c r="BC19" s="6" t="s">
        <v>315</v>
      </c>
      <c r="BD19" s="6" t="s">
        <v>1</v>
      </c>
      <c r="BE19" s="6">
        <v>305</v>
      </c>
      <c r="BF19" s="4">
        <v>0</v>
      </c>
      <c r="BG19" s="6">
        <v>5862</v>
      </c>
      <c r="BH19" s="4">
        <v>1</v>
      </c>
      <c r="BI19" s="4">
        <v>357.61</v>
      </c>
      <c r="BJ19" s="6">
        <v>0</v>
      </c>
      <c r="BK19" s="4">
        <v>0</v>
      </c>
      <c r="BL19" s="6">
        <v>0</v>
      </c>
      <c r="BM19" s="6">
        <v>801</v>
      </c>
      <c r="BN19" s="6" t="s">
        <v>320</v>
      </c>
      <c r="BO19" s="6" t="s">
        <v>317</v>
      </c>
      <c r="BP19" s="6" t="s">
        <v>321</v>
      </c>
      <c r="BQ19" s="6"/>
      <c r="BR19" s="4"/>
      <c r="BS19" s="6">
        <v>19160</v>
      </c>
      <c r="BT19" s="6" t="s">
        <v>9</v>
      </c>
      <c r="BU19" s="6">
        <v>4250</v>
      </c>
      <c r="BV19" s="6">
        <v>3</v>
      </c>
      <c r="BW19" s="6">
        <v>72</v>
      </c>
      <c r="BX19" s="4"/>
      <c r="BY19" s="6">
        <v>2497.67</v>
      </c>
      <c r="BZ19" s="4">
        <v>1</v>
      </c>
      <c r="CA19" s="6">
        <v>49</v>
      </c>
      <c r="CB19" s="6">
        <v>0</v>
      </c>
      <c r="CC19" s="4">
        <v>0</v>
      </c>
      <c r="CD19" s="4">
        <v>0</v>
      </c>
      <c r="CE19" s="4">
        <v>0</v>
      </c>
      <c r="CF19" s="4">
        <v>0</v>
      </c>
      <c r="CG19" s="4">
        <v>0</v>
      </c>
      <c r="CH19" s="4">
        <v>0</v>
      </c>
      <c r="CI19" s="6" t="s">
        <v>323</v>
      </c>
      <c r="CJ19" s="6" t="s">
        <v>177</v>
      </c>
      <c r="CK19" s="6" t="s">
        <v>324</v>
      </c>
      <c r="CL19" s="4"/>
      <c r="CM19" s="6">
        <v>2013</v>
      </c>
      <c r="CN19" s="6" t="s">
        <v>326</v>
      </c>
      <c r="CO19" s="4"/>
      <c r="CP19" s="6">
        <v>49</v>
      </c>
      <c r="CQ19" s="4">
        <v>25056.55</v>
      </c>
      <c r="CR19" s="6">
        <v>21.995799999999999</v>
      </c>
      <c r="CS19" s="4"/>
      <c r="CT19" s="4"/>
      <c r="CU19" s="6" t="s">
        <v>327</v>
      </c>
      <c r="CV19" s="4"/>
      <c r="CW19" s="6">
        <v>90</v>
      </c>
      <c r="CX19" s="4"/>
      <c r="CY19" s="4">
        <v>0</v>
      </c>
      <c r="CZ19" s="4"/>
      <c r="DA19" s="4"/>
      <c r="DB19" s="4"/>
      <c r="DC19" s="4"/>
      <c r="DD19" s="6">
        <v>0</v>
      </c>
      <c r="DE19" s="6">
        <v>0</v>
      </c>
      <c r="DF19" s="4"/>
      <c r="DG19" s="6" t="s">
        <v>2</v>
      </c>
      <c r="DH19" s="4"/>
      <c r="DI19" s="6">
        <v>0</v>
      </c>
      <c r="DJ19" s="6">
        <v>50</v>
      </c>
      <c r="DK19" s="6" t="s">
        <v>328</v>
      </c>
      <c r="DL19" s="6" t="s">
        <v>329</v>
      </c>
      <c r="DM19" s="4"/>
      <c r="DN19" s="4"/>
      <c r="DO19" s="6">
        <v>2</v>
      </c>
      <c r="DP19" s="6">
        <v>0</v>
      </c>
      <c r="DQ19" s="4"/>
      <c r="DR19" s="4"/>
      <c r="DS19" s="6">
        <v>0</v>
      </c>
      <c r="DT19" s="6" t="s">
        <v>314</v>
      </c>
      <c r="DU19" s="6">
        <v>7509.81</v>
      </c>
      <c r="DV19" s="4"/>
      <c r="DW19" s="6">
        <v>25056.55</v>
      </c>
      <c r="DX19" s="6">
        <v>333.57</v>
      </c>
      <c r="DY19" s="6"/>
      <c r="DZ19" s="4"/>
      <c r="EA19" s="4"/>
      <c r="EB19" s="4"/>
      <c r="EC19" s="4"/>
      <c r="ED19" s="4"/>
      <c r="EE19" s="6"/>
      <c r="EF19" s="4"/>
      <c r="EG19" s="4"/>
      <c r="EH19" s="4"/>
      <c r="EI19" s="6"/>
      <c r="EJ19" s="5"/>
      <c r="EK19" s="5"/>
      <c r="EL19" s="6"/>
      <c r="EM19" s="4"/>
      <c r="EN19" s="6"/>
      <c r="EO19" s="6"/>
      <c r="EP19" s="6"/>
      <c r="EQ19" s="6"/>
    </row>
    <row r="20" spans="2:147" s="10" customFormat="1" x14ac:dyDescent="0.2">
      <c r="B20" s="2">
        <v>42245</v>
      </c>
      <c r="C20" s="3" t="s">
        <v>8</v>
      </c>
      <c r="D20" s="3">
        <v>281647201</v>
      </c>
      <c r="E20" s="4"/>
      <c r="F20" s="4"/>
      <c r="G20" s="3" t="s">
        <v>313</v>
      </c>
      <c r="H20" s="3">
        <v>357.61</v>
      </c>
      <c r="I20" s="3">
        <v>49.000900000000001</v>
      </c>
      <c r="J20" s="3">
        <v>23</v>
      </c>
      <c r="K20" s="3">
        <v>17198.8</v>
      </c>
      <c r="L20" s="4">
        <v>360</v>
      </c>
      <c r="M20" s="4">
        <v>109.72</v>
      </c>
      <c r="N20" s="3"/>
      <c r="O20" s="3"/>
      <c r="P20" s="3">
        <v>367.28</v>
      </c>
      <c r="Q20" s="4"/>
      <c r="R20" s="3">
        <v>8225.0300000000007</v>
      </c>
      <c r="S20" s="3">
        <v>7857.75</v>
      </c>
      <c r="T20" s="4"/>
      <c r="U20" s="4">
        <v>0</v>
      </c>
      <c r="V20" s="4" t="s">
        <v>314</v>
      </c>
      <c r="W20" s="2">
        <v>41522</v>
      </c>
      <c r="X20" s="2">
        <v>41517</v>
      </c>
      <c r="Y20" s="2">
        <v>43738</v>
      </c>
      <c r="Z20" s="3">
        <v>0</v>
      </c>
      <c r="AA20" s="4"/>
      <c r="AB20" s="4"/>
      <c r="AC20" s="4"/>
      <c r="AD20" s="4"/>
      <c r="AE20" s="4" t="s">
        <v>315</v>
      </c>
      <c r="AF20" s="3">
        <v>1</v>
      </c>
      <c r="AG20" s="4"/>
      <c r="AH20" s="4"/>
      <c r="AI20" s="4"/>
      <c r="AJ20" s="4"/>
      <c r="AK20" s="4"/>
      <c r="AL20" s="4"/>
      <c r="AM20" s="4"/>
      <c r="AN20" s="4"/>
      <c r="AO20" s="3">
        <v>0.9</v>
      </c>
      <c r="AP20" s="3">
        <v>0.89917740000000002</v>
      </c>
      <c r="AQ20" s="3">
        <v>0.89917740000000002</v>
      </c>
      <c r="AR20" s="3">
        <v>5.25</v>
      </c>
      <c r="AS20" s="4" t="s">
        <v>316</v>
      </c>
      <c r="AT20" s="4">
        <v>0</v>
      </c>
      <c r="AU20" s="4">
        <v>0</v>
      </c>
      <c r="AV20" s="3">
        <v>25056.55</v>
      </c>
      <c r="AW20" s="3">
        <v>0</v>
      </c>
      <c r="AX20" s="3" t="s">
        <v>9</v>
      </c>
      <c r="AY20" s="3">
        <v>0</v>
      </c>
      <c r="AZ20" s="4">
        <v>0.9</v>
      </c>
      <c r="BA20" s="3" t="s">
        <v>317</v>
      </c>
      <c r="BB20" s="3">
        <v>3</v>
      </c>
      <c r="BC20" s="3" t="s">
        <v>315</v>
      </c>
      <c r="BD20" s="3" t="s">
        <v>1</v>
      </c>
      <c r="BE20" s="3">
        <v>305</v>
      </c>
      <c r="BF20" s="3">
        <v>0</v>
      </c>
      <c r="BG20" s="3">
        <v>5862</v>
      </c>
      <c r="BH20" s="4">
        <v>1</v>
      </c>
      <c r="BI20" s="4">
        <v>357.61</v>
      </c>
      <c r="BJ20" s="3">
        <v>0</v>
      </c>
      <c r="BK20" s="3">
        <v>0</v>
      </c>
      <c r="BL20" s="3">
        <v>0</v>
      </c>
      <c r="BM20" s="3">
        <v>801</v>
      </c>
      <c r="BN20" s="3" t="s">
        <v>320</v>
      </c>
      <c r="BO20" s="3" t="s">
        <v>317</v>
      </c>
      <c r="BP20" s="3" t="s">
        <v>321</v>
      </c>
      <c r="BQ20" s="3"/>
      <c r="BR20" s="4"/>
      <c r="BS20" s="3">
        <v>19160</v>
      </c>
      <c r="BT20" s="3" t="s">
        <v>9</v>
      </c>
      <c r="BU20" s="3">
        <v>4250</v>
      </c>
      <c r="BV20" s="3">
        <v>3</v>
      </c>
      <c r="BW20" s="3">
        <v>72</v>
      </c>
      <c r="BX20" s="4"/>
      <c r="BY20" s="3">
        <v>2497.67</v>
      </c>
      <c r="BZ20" s="4">
        <v>1</v>
      </c>
      <c r="CA20" s="3">
        <v>48</v>
      </c>
      <c r="CB20" s="3">
        <v>0</v>
      </c>
      <c r="CC20" s="4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 t="s">
        <v>323</v>
      </c>
      <c r="CJ20" s="3" t="s">
        <v>177</v>
      </c>
      <c r="CK20" s="3" t="s">
        <v>324</v>
      </c>
      <c r="CL20" s="4"/>
      <c r="CM20" s="3">
        <v>2013</v>
      </c>
      <c r="CN20" s="3" t="s">
        <v>326</v>
      </c>
      <c r="CO20" s="4"/>
      <c r="CP20" s="3">
        <v>49</v>
      </c>
      <c r="CQ20" s="4">
        <v>25056.55</v>
      </c>
      <c r="CR20" s="3">
        <v>22.999099999999999</v>
      </c>
      <c r="CS20" s="4"/>
      <c r="CT20" s="4"/>
      <c r="CU20" s="3" t="s">
        <v>327</v>
      </c>
      <c r="CV20" s="3" t="s">
        <v>338</v>
      </c>
      <c r="CW20" s="3">
        <v>90</v>
      </c>
      <c r="CX20" s="4"/>
      <c r="CY20" s="3">
        <v>0</v>
      </c>
      <c r="CZ20" s="4"/>
      <c r="DA20" s="4"/>
      <c r="DB20" s="4"/>
      <c r="DC20" s="4"/>
      <c r="DD20" s="3">
        <v>0</v>
      </c>
      <c r="DE20" s="3">
        <v>0</v>
      </c>
      <c r="DF20" s="4"/>
      <c r="DG20" s="3" t="s">
        <v>2</v>
      </c>
      <c r="DH20" s="4"/>
      <c r="DI20" s="3">
        <v>0</v>
      </c>
      <c r="DJ20" s="3">
        <v>49</v>
      </c>
      <c r="DK20" s="3" t="s">
        <v>328</v>
      </c>
      <c r="DL20" s="3" t="s">
        <v>329</v>
      </c>
      <c r="DM20" s="4"/>
      <c r="DN20" s="4"/>
      <c r="DO20" s="3">
        <v>2</v>
      </c>
      <c r="DP20" s="4">
        <v>0</v>
      </c>
      <c r="DQ20" s="4"/>
      <c r="DR20" s="4"/>
      <c r="DS20" s="4">
        <v>0</v>
      </c>
      <c r="DT20" s="4" t="s">
        <v>314</v>
      </c>
      <c r="DU20" s="3">
        <v>7867.42</v>
      </c>
      <c r="DV20" s="4"/>
      <c r="DW20" s="3">
        <v>25056.55</v>
      </c>
      <c r="DX20" s="4">
        <v>346.93</v>
      </c>
      <c r="DY20" s="4"/>
      <c r="DZ20" s="4"/>
      <c r="EA20" s="4"/>
      <c r="EB20" s="4"/>
      <c r="EC20" s="4"/>
      <c r="ED20" s="4"/>
      <c r="EE20" s="3"/>
      <c r="EF20" s="4"/>
      <c r="EG20" s="4"/>
      <c r="EH20" s="4"/>
      <c r="EI20" s="3"/>
      <c r="EJ20" s="2"/>
      <c r="EK20" s="2"/>
      <c r="EL20" s="3"/>
      <c r="EM20" s="4"/>
      <c r="EN20" s="3"/>
      <c r="EO20" s="3"/>
      <c r="EP20" s="3"/>
      <c r="EQ20" s="3"/>
    </row>
    <row r="21" spans="2:147" s="10" customFormat="1" x14ac:dyDescent="0.2">
      <c r="B21" s="5">
        <v>42273</v>
      </c>
      <c r="C21" s="6" t="s">
        <v>8</v>
      </c>
      <c r="D21" s="6">
        <v>281647201</v>
      </c>
      <c r="E21" s="7"/>
      <c r="F21" s="7"/>
      <c r="G21" s="6" t="s">
        <v>313</v>
      </c>
      <c r="H21" s="6">
        <v>357.61</v>
      </c>
      <c r="I21" s="6">
        <v>48.002400000000002</v>
      </c>
      <c r="J21" s="6">
        <v>24</v>
      </c>
      <c r="K21" s="6">
        <v>16854.59</v>
      </c>
      <c r="L21" s="6">
        <v>372.4</v>
      </c>
      <c r="M21" s="7">
        <v>122.12</v>
      </c>
      <c r="N21" s="6"/>
      <c r="O21" s="6"/>
      <c r="P21" s="6">
        <v>380.68</v>
      </c>
      <c r="Q21" s="7"/>
      <c r="R21" s="6">
        <v>8582.64</v>
      </c>
      <c r="S21" s="6">
        <v>8201.9599999999991</v>
      </c>
      <c r="T21" s="7"/>
      <c r="U21" s="7">
        <v>0</v>
      </c>
      <c r="V21" s="7" t="s">
        <v>314</v>
      </c>
      <c r="W21" s="5">
        <v>41522</v>
      </c>
      <c r="X21" s="5">
        <v>41517</v>
      </c>
      <c r="Y21" s="5">
        <v>43738</v>
      </c>
      <c r="Z21" s="6">
        <v>0</v>
      </c>
      <c r="AA21" s="7"/>
      <c r="AB21" s="7"/>
      <c r="AC21" s="7"/>
      <c r="AD21" s="7"/>
      <c r="AE21" s="7" t="s">
        <v>315</v>
      </c>
      <c r="AF21" s="6">
        <v>1</v>
      </c>
      <c r="AG21" s="7"/>
      <c r="AH21" s="7"/>
      <c r="AI21" s="7"/>
      <c r="AJ21" s="7"/>
      <c r="AK21" s="7"/>
      <c r="AL21" s="7"/>
      <c r="AM21" s="7"/>
      <c r="AN21" s="7"/>
      <c r="AO21" s="6">
        <v>0.9</v>
      </c>
      <c r="AP21" s="6">
        <v>0.89917740000000002</v>
      </c>
      <c r="AQ21" s="6">
        <v>0.89917740000000002</v>
      </c>
      <c r="AR21" s="6">
        <v>5.25</v>
      </c>
      <c r="AS21" s="7" t="s">
        <v>316</v>
      </c>
      <c r="AT21" s="7">
        <v>0</v>
      </c>
      <c r="AU21" s="7">
        <v>0</v>
      </c>
      <c r="AV21" s="6">
        <v>25056.55</v>
      </c>
      <c r="AW21" s="6">
        <v>0</v>
      </c>
      <c r="AX21" s="6" t="s">
        <v>9</v>
      </c>
      <c r="AY21" s="6">
        <v>0</v>
      </c>
      <c r="AZ21" s="7">
        <v>0.9</v>
      </c>
      <c r="BA21" s="6" t="s">
        <v>317</v>
      </c>
      <c r="BB21" s="6">
        <v>3</v>
      </c>
      <c r="BC21" s="6" t="s">
        <v>315</v>
      </c>
      <c r="BD21" s="6" t="s">
        <v>1</v>
      </c>
      <c r="BE21" s="6">
        <v>305</v>
      </c>
      <c r="BF21" s="6">
        <v>0</v>
      </c>
      <c r="BG21" s="6">
        <v>5862</v>
      </c>
      <c r="BH21" s="7">
        <v>1</v>
      </c>
      <c r="BI21" s="7">
        <v>357.61</v>
      </c>
      <c r="BJ21" s="6">
        <v>0</v>
      </c>
      <c r="BK21" s="6">
        <v>0</v>
      </c>
      <c r="BL21" s="6">
        <v>0</v>
      </c>
      <c r="BM21" s="6">
        <v>801</v>
      </c>
      <c r="BN21" s="6" t="s">
        <v>320</v>
      </c>
      <c r="BO21" s="6" t="s">
        <v>317</v>
      </c>
      <c r="BP21" s="6" t="s">
        <v>321</v>
      </c>
      <c r="BQ21" s="6"/>
      <c r="BR21" s="7"/>
      <c r="BS21" s="6">
        <v>19160</v>
      </c>
      <c r="BT21" s="6" t="s">
        <v>9</v>
      </c>
      <c r="BU21" s="6">
        <v>4250</v>
      </c>
      <c r="BV21" s="6">
        <v>3</v>
      </c>
      <c r="BW21" s="6">
        <v>72</v>
      </c>
      <c r="BX21" s="7"/>
      <c r="BY21" s="6">
        <v>2497.67</v>
      </c>
      <c r="BZ21" s="7">
        <v>1</v>
      </c>
      <c r="CA21" s="6">
        <v>47</v>
      </c>
      <c r="CB21" s="6">
        <v>0</v>
      </c>
      <c r="CC21" s="7">
        <v>0</v>
      </c>
      <c r="CD21" s="6">
        <v>0</v>
      </c>
      <c r="CE21" s="6">
        <v>0</v>
      </c>
      <c r="CF21" s="6">
        <v>0</v>
      </c>
      <c r="CG21" s="6">
        <v>0</v>
      </c>
      <c r="CH21" s="6">
        <v>0</v>
      </c>
      <c r="CI21" s="6" t="s">
        <v>323</v>
      </c>
      <c r="CJ21" s="6" t="s">
        <v>177</v>
      </c>
      <c r="CK21" s="6" t="s">
        <v>324</v>
      </c>
      <c r="CL21" s="7"/>
      <c r="CM21" s="6">
        <v>2013</v>
      </c>
      <c r="CN21" s="6" t="s">
        <v>326</v>
      </c>
      <c r="CO21" s="7"/>
      <c r="CP21" s="6">
        <v>48</v>
      </c>
      <c r="CQ21" s="7">
        <v>25056.55</v>
      </c>
      <c r="CR21" s="6">
        <v>23.997599999999998</v>
      </c>
      <c r="CS21" s="7"/>
      <c r="CT21" s="7"/>
      <c r="CU21" s="6" t="s">
        <v>327</v>
      </c>
      <c r="CV21" s="6" t="s">
        <v>338</v>
      </c>
      <c r="CW21" s="6">
        <v>90</v>
      </c>
      <c r="CX21" s="7"/>
      <c r="CY21" s="6">
        <v>0</v>
      </c>
      <c r="CZ21" s="7"/>
      <c r="DA21" s="7"/>
      <c r="DB21" s="7"/>
      <c r="DC21" s="7"/>
      <c r="DD21" s="6">
        <v>0</v>
      </c>
      <c r="DE21" s="6">
        <v>0</v>
      </c>
      <c r="DF21" s="7"/>
      <c r="DG21" s="6" t="s">
        <v>2</v>
      </c>
      <c r="DH21" s="7"/>
      <c r="DI21" s="6">
        <v>0</v>
      </c>
      <c r="DJ21" s="6">
        <v>48</v>
      </c>
      <c r="DK21" s="6" t="s">
        <v>328</v>
      </c>
      <c r="DL21" s="6" t="s">
        <v>329</v>
      </c>
      <c r="DM21" s="7"/>
      <c r="DN21" s="7"/>
      <c r="DO21" s="6">
        <v>2</v>
      </c>
      <c r="DP21" s="7">
        <v>0</v>
      </c>
      <c r="DQ21" s="7"/>
      <c r="DR21" s="7"/>
      <c r="DS21" s="7">
        <v>0</v>
      </c>
      <c r="DT21" s="7" t="s">
        <v>314</v>
      </c>
      <c r="DU21" s="6">
        <v>8225.0300000000007</v>
      </c>
      <c r="DV21" s="7"/>
      <c r="DW21" s="6">
        <v>25056.55</v>
      </c>
      <c r="DX21" s="7">
        <v>360</v>
      </c>
      <c r="DY21" s="7"/>
      <c r="DZ21" s="7"/>
      <c r="EA21" s="7"/>
      <c r="EB21" s="7"/>
      <c r="EC21" s="7"/>
      <c r="ED21" s="7"/>
      <c r="EE21" s="6"/>
      <c r="EF21" s="7"/>
      <c r="EG21" s="7"/>
      <c r="EH21" s="7"/>
      <c r="EI21" s="6"/>
      <c r="EJ21" s="5"/>
      <c r="EK21" s="5"/>
      <c r="EL21" s="6"/>
      <c r="EM21" s="7"/>
      <c r="EN21" s="6"/>
      <c r="EO21" s="6"/>
      <c r="EP21" s="6"/>
      <c r="EQ21" s="6"/>
    </row>
    <row r="22" spans="2:147" s="10" customFormat="1" x14ac:dyDescent="0.2">
      <c r="B22" s="5">
        <v>42308</v>
      </c>
      <c r="C22" s="6" t="s">
        <v>8</v>
      </c>
      <c r="D22" s="6">
        <v>281647201</v>
      </c>
      <c r="E22" s="7"/>
      <c r="F22" s="7"/>
      <c r="G22" s="6" t="s">
        <v>313</v>
      </c>
      <c r="H22" s="6">
        <v>357.61</v>
      </c>
      <c r="I22" s="6">
        <v>47.011200000000002</v>
      </c>
      <c r="J22" s="6">
        <v>25</v>
      </c>
      <c r="K22" s="6">
        <v>16512.669999999998</v>
      </c>
      <c r="L22" s="6">
        <v>384.96</v>
      </c>
      <c r="M22" s="7">
        <v>134.68</v>
      </c>
      <c r="N22" s="6"/>
      <c r="O22" s="6"/>
      <c r="P22" s="6">
        <v>396.37</v>
      </c>
      <c r="Q22" s="7"/>
      <c r="R22" s="6">
        <v>8940.25</v>
      </c>
      <c r="S22" s="6">
        <v>8543.8799999999992</v>
      </c>
      <c r="T22" s="7"/>
      <c r="U22" s="7">
        <v>0</v>
      </c>
      <c r="V22" s="7" t="s">
        <v>314</v>
      </c>
      <c r="W22" s="5">
        <v>41522</v>
      </c>
      <c r="X22" s="5">
        <v>41517</v>
      </c>
      <c r="Y22" s="5">
        <v>43738</v>
      </c>
      <c r="Z22" s="6">
        <v>0</v>
      </c>
      <c r="AA22" s="7"/>
      <c r="AB22" s="7"/>
      <c r="AC22" s="7"/>
      <c r="AD22" s="7"/>
      <c r="AE22" s="7" t="s">
        <v>315</v>
      </c>
      <c r="AF22" s="6">
        <v>1</v>
      </c>
      <c r="AG22" s="7"/>
      <c r="AH22" s="7"/>
      <c r="AI22" s="7"/>
      <c r="AJ22" s="7"/>
      <c r="AK22" s="7"/>
      <c r="AL22" s="7"/>
      <c r="AM22" s="7"/>
      <c r="AN22" s="7"/>
      <c r="AO22" s="6">
        <v>0.9</v>
      </c>
      <c r="AP22" s="6">
        <v>0.89917740000000002</v>
      </c>
      <c r="AQ22" s="6">
        <v>0.89917740000000002</v>
      </c>
      <c r="AR22" s="6">
        <v>5.25</v>
      </c>
      <c r="AS22" s="7" t="s">
        <v>316</v>
      </c>
      <c r="AT22" s="7">
        <v>0</v>
      </c>
      <c r="AU22" s="7">
        <v>0</v>
      </c>
      <c r="AV22" s="6">
        <v>25056.55</v>
      </c>
      <c r="AW22" s="6">
        <v>0</v>
      </c>
      <c r="AX22" s="6" t="s">
        <v>9</v>
      </c>
      <c r="AY22" s="6">
        <v>0</v>
      </c>
      <c r="AZ22" s="7">
        <v>0.9</v>
      </c>
      <c r="BA22" s="6" t="s">
        <v>317</v>
      </c>
      <c r="BB22" s="6">
        <v>3</v>
      </c>
      <c r="BC22" s="6" t="s">
        <v>315</v>
      </c>
      <c r="BD22" s="6" t="s">
        <v>1</v>
      </c>
      <c r="BE22" s="6">
        <v>305</v>
      </c>
      <c r="BF22" s="6">
        <v>0</v>
      </c>
      <c r="BG22" s="6">
        <v>5862</v>
      </c>
      <c r="BH22" s="7">
        <v>1</v>
      </c>
      <c r="BI22" s="7">
        <v>357.61</v>
      </c>
      <c r="BJ22" s="6">
        <v>0</v>
      </c>
      <c r="BK22" s="6">
        <v>0</v>
      </c>
      <c r="BL22" s="6">
        <v>0</v>
      </c>
      <c r="BM22" s="6">
        <v>801</v>
      </c>
      <c r="BN22" s="6" t="s">
        <v>320</v>
      </c>
      <c r="BO22" s="6" t="s">
        <v>317</v>
      </c>
      <c r="BP22" s="6" t="s">
        <v>321</v>
      </c>
      <c r="BQ22" s="6"/>
      <c r="BR22" s="7"/>
      <c r="BS22" s="6">
        <v>19160</v>
      </c>
      <c r="BT22" s="6" t="s">
        <v>9</v>
      </c>
      <c r="BU22" s="6">
        <v>4250</v>
      </c>
      <c r="BV22" s="6">
        <v>3</v>
      </c>
      <c r="BW22" s="6">
        <v>72</v>
      </c>
      <c r="BX22" s="7"/>
      <c r="BY22" s="6">
        <v>2497.67</v>
      </c>
      <c r="BZ22" s="7">
        <v>1</v>
      </c>
      <c r="CA22" s="6">
        <v>46</v>
      </c>
      <c r="CB22" s="6">
        <v>0</v>
      </c>
      <c r="CC22" s="7">
        <v>0</v>
      </c>
      <c r="CD22" s="6">
        <v>0</v>
      </c>
      <c r="CE22" s="6">
        <v>0</v>
      </c>
      <c r="CF22" s="6">
        <v>0</v>
      </c>
      <c r="CG22" s="6">
        <v>0</v>
      </c>
      <c r="CH22" s="6">
        <v>0</v>
      </c>
      <c r="CI22" s="6" t="s">
        <v>323</v>
      </c>
      <c r="CJ22" s="6" t="s">
        <v>177</v>
      </c>
      <c r="CK22" s="6" t="s">
        <v>324</v>
      </c>
      <c r="CL22" s="7"/>
      <c r="CM22" s="6">
        <v>2013</v>
      </c>
      <c r="CN22" s="6" t="s">
        <v>326</v>
      </c>
      <c r="CO22" s="7"/>
      <c r="CP22" s="6">
        <v>47</v>
      </c>
      <c r="CQ22" s="7">
        <v>25056.55</v>
      </c>
      <c r="CR22" s="6">
        <v>24.988800000000001</v>
      </c>
      <c r="CS22" s="7"/>
      <c r="CT22" s="7"/>
      <c r="CU22" s="6" t="s">
        <v>327</v>
      </c>
      <c r="CV22" s="6" t="s">
        <v>338</v>
      </c>
      <c r="CW22" s="6">
        <v>90</v>
      </c>
      <c r="CX22" s="7"/>
      <c r="CY22" s="6">
        <v>0</v>
      </c>
      <c r="CZ22" s="7"/>
      <c r="DA22" s="7"/>
      <c r="DB22" s="7"/>
      <c r="DC22" s="7"/>
      <c r="DD22" s="6">
        <v>0</v>
      </c>
      <c r="DE22" s="6">
        <v>0</v>
      </c>
      <c r="DF22" s="7"/>
      <c r="DG22" s="6" t="s">
        <v>2</v>
      </c>
      <c r="DH22" s="7"/>
      <c r="DI22" s="6">
        <v>0</v>
      </c>
      <c r="DJ22" s="6">
        <v>47</v>
      </c>
      <c r="DK22" s="6" t="s">
        <v>328</v>
      </c>
      <c r="DL22" s="6" t="s">
        <v>329</v>
      </c>
      <c r="DM22" s="7"/>
      <c r="DN22" s="7"/>
      <c r="DO22" s="6">
        <v>2</v>
      </c>
      <c r="DP22" s="7">
        <v>0</v>
      </c>
      <c r="DQ22" s="7"/>
      <c r="DR22" s="7"/>
      <c r="DS22" s="7">
        <v>0</v>
      </c>
      <c r="DT22" s="7" t="s">
        <v>314</v>
      </c>
      <c r="DU22" s="6">
        <v>8582.64</v>
      </c>
      <c r="DV22" s="7"/>
      <c r="DW22" s="6">
        <v>25056.55</v>
      </c>
      <c r="DX22" s="7">
        <v>372.4</v>
      </c>
      <c r="DY22" s="7"/>
      <c r="DZ22" s="7"/>
      <c r="EA22" s="7"/>
      <c r="EB22" s="7"/>
      <c r="EC22" s="7"/>
      <c r="ED22" s="7"/>
      <c r="EE22" s="6"/>
      <c r="EF22" s="7"/>
      <c r="EG22" s="7"/>
      <c r="EH22" s="7"/>
      <c r="EI22" s="6"/>
      <c r="EJ22" s="5"/>
      <c r="EK22" s="5"/>
      <c r="EL22" s="6"/>
      <c r="EM22" s="7"/>
      <c r="EN22" s="6"/>
      <c r="EO22" s="6"/>
      <c r="EP22" s="6"/>
      <c r="EQ22" s="6"/>
    </row>
    <row r="23" spans="2:147" s="10" customFormat="1" x14ac:dyDescent="0.2">
      <c r="B23" s="5">
        <v>42336</v>
      </c>
      <c r="C23" s="6" t="s">
        <v>8</v>
      </c>
      <c r="D23" s="6">
        <v>281647201</v>
      </c>
      <c r="E23" s="7"/>
      <c r="F23" s="7"/>
      <c r="G23" s="6" t="s">
        <v>313</v>
      </c>
      <c r="H23" s="6">
        <v>357.61</v>
      </c>
      <c r="I23" s="6">
        <v>46.007899999999999</v>
      </c>
      <c r="J23" s="6">
        <v>26</v>
      </c>
      <c r="K23" s="6">
        <v>16166.31</v>
      </c>
      <c r="L23" s="6">
        <v>396.84</v>
      </c>
      <c r="M23" s="7">
        <v>146.56</v>
      </c>
      <c r="N23" s="6"/>
      <c r="O23" s="6"/>
      <c r="P23" s="6">
        <v>407.62</v>
      </c>
      <c r="Q23" s="7"/>
      <c r="R23" s="6">
        <v>9297.86</v>
      </c>
      <c r="S23" s="6">
        <v>8890.24</v>
      </c>
      <c r="T23" s="7"/>
      <c r="U23" s="7">
        <v>0</v>
      </c>
      <c r="V23" s="7" t="s">
        <v>314</v>
      </c>
      <c r="W23" s="5">
        <v>41522</v>
      </c>
      <c r="X23" s="5">
        <v>41517</v>
      </c>
      <c r="Y23" s="5">
        <v>43738</v>
      </c>
      <c r="Z23" s="6">
        <v>0</v>
      </c>
      <c r="AA23" s="7"/>
      <c r="AB23" s="7"/>
      <c r="AC23" s="7"/>
      <c r="AD23" s="7"/>
      <c r="AE23" s="7" t="s">
        <v>315</v>
      </c>
      <c r="AF23" s="6">
        <v>1</v>
      </c>
      <c r="AG23" s="7"/>
      <c r="AH23" s="7"/>
      <c r="AI23" s="7"/>
      <c r="AJ23" s="7"/>
      <c r="AK23" s="7"/>
      <c r="AL23" s="7"/>
      <c r="AM23" s="7"/>
      <c r="AN23" s="7"/>
      <c r="AO23" s="6">
        <v>0.9</v>
      </c>
      <c r="AP23" s="6">
        <v>0.89917740000000002</v>
      </c>
      <c r="AQ23" s="6">
        <v>0.89917740000000002</v>
      </c>
      <c r="AR23" s="6">
        <v>5.25</v>
      </c>
      <c r="AS23" s="7" t="s">
        <v>316</v>
      </c>
      <c r="AT23" s="7">
        <v>0</v>
      </c>
      <c r="AU23" s="7">
        <v>0</v>
      </c>
      <c r="AV23" s="6">
        <v>25056.55</v>
      </c>
      <c r="AW23" s="6">
        <v>0</v>
      </c>
      <c r="AX23" s="6" t="s">
        <v>9</v>
      </c>
      <c r="AY23" s="6">
        <v>0</v>
      </c>
      <c r="AZ23" s="7">
        <v>0.9</v>
      </c>
      <c r="BA23" s="6" t="s">
        <v>317</v>
      </c>
      <c r="BB23" s="6">
        <v>3</v>
      </c>
      <c r="BC23" s="6" t="s">
        <v>315</v>
      </c>
      <c r="BD23" s="6" t="s">
        <v>1</v>
      </c>
      <c r="BE23" s="6">
        <v>305</v>
      </c>
      <c r="BF23" s="6">
        <v>0</v>
      </c>
      <c r="BG23" s="6">
        <v>5862</v>
      </c>
      <c r="BH23" s="7">
        <v>1</v>
      </c>
      <c r="BI23" s="7">
        <v>357.61</v>
      </c>
      <c r="BJ23" s="6">
        <v>0</v>
      </c>
      <c r="BK23" s="6">
        <v>0</v>
      </c>
      <c r="BL23" s="6">
        <v>0</v>
      </c>
      <c r="BM23" s="6">
        <v>801</v>
      </c>
      <c r="BN23" s="6" t="s">
        <v>320</v>
      </c>
      <c r="BO23" s="6" t="s">
        <v>317</v>
      </c>
      <c r="BP23" s="6" t="s">
        <v>321</v>
      </c>
      <c r="BQ23" s="6"/>
      <c r="BR23" s="7"/>
      <c r="BS23" s="6">
        <v>19160</v>
      </c>
      <c r="BT23" s="6" t="s">
        <v>9</v>
      </c>
      <c r="BU23" s="6">
        <v>4250</v>
      </c>
      <c r="BV23" s="6">
        <v>3</v>
      </c>
      <c r="BW23" s="6">
        <v>72</v>
      </c>
      <c r="BX23" s="7"/>
      <c r="BY23" s="6">
        <v>2497.67</v>
      </c>
      <c r="BZ23" s="7">
        <v>1</v>
      </c>
      <c r="CA23" s="6">
        <v>45</v>
      </c>
      <c r="CB23" s="6">
        <v>0</v>
      </c>
      <c r="CC23" s="7">
        <v>0</v>
      </c>
      <c r="CD23" s="6">
        <v>0</v>
      </c>
      <c r="CE23" s="6">
        <v>0</v>
      </c>
      <c r="CF23" s="6">
        <v>0</v>
      </c>
      <c r="CG23" s="6">
        <v>0</v>
      </c>
      <c r="CH23" s="6">
        <v>0</v>
      </c>
      <c r="CI23" s="6" t="s">
        <v>323</v>
      </c>
      <c r="CJ23" s="6" t="s">
        <v>177</v>
      </c>
      <c r="CK23" s="6" t="s">
        <v>324</v>
      </c>
      <c r="CL23" s="7"/>
      <c r="CM23" s="6">
        <v>2013</v>
      </c>
      <c r="CN23" s="6" t="s">
        <v>326</v>
      </c>
      <c r="CO23" s="7"/>
      <c r="CP23" s="6">
        <v>46</v>
      </c>
      <c r="CQ23" s="7">
        <v>25056.55</v>
      </c>
      <c r="CR23" s="6">
        <v>25.992100000000001</v>
      </c>
      <c r="CS23" s="7"/>
      <c r="CT23" s="7"/>
      <c r="CU23" s="6" t="s">
        <v>327</v>
      </c>
      <c r="CV23" s="6" t="s">
        <v>338</v>
      </c>
      <c r="CW23" s="6">
        <v>90</v>
      </c>
      <c r="CX23" s="7"/>
      <c r="CY23" s="6">
        <v>0</v>
      </c>
      <c r="CZ23" s="7"/>
      <c r="DA23" s="7"/>
      <c r="DB23" s="7"/>
      <c r="DC23" s="7"/>
      <c r="DD23" s="6">
        <v>0</v>
      </c>
      <c r="DE23" s="6">
        <v>0</v>
      </c>
      <c r="DF23" s="7"/>
      <c r="DG23" s="6" t="s">
        <v>2</v>
      </c>
      <c r="DH23" s="7"/>
      <c r="DI23" s="6">
        <v>0</v>
      </c>
      <c r="DJ23" s="6">
        <v>46</v>
      </c>
      <c r="DK23" s="6" t="s">
        <v>328</v>
      </c>
      <c r="DL23" s="6" t="s">
        <v>329</v>
      </c>
      <c r="DM23" s="7"/>
      <c r="DN23" s="7"/>
      <c r="DO23" s="6">
        <v>2</v>
      </c>
      <c r="DP23" s="7">
        <v>0</v>
      </c>
      <c r="DQ23" s="7"/>
      <c r="DR23" s="7"/>
      <c r="DS23" s="7">
        <v>0</v>
      </c>
      <c r="DT23" s="7" t="s">
        <v>314</v>
      </c>
      <c r="DU23" s="6">
        <v>8940.25</v>
      </c>
      <c r="DV23" s="7"/>
      <c r="DW23" s="6">
        <v>25056.55</v>
      </c>
      <c r="DX23" s="7">
        <v>384.96</v>
      </c>
      <c r="DY23" s="7"/>
      <c r="DZ23" s="7"/>
      <c r="EA23" s="7"/>
      <c r="EB23" s="7"/>
      <c r="EC23" s="7"/>
      <c r="ED23" s="7"/>
      <c r="EE23" s="6"/>
      <c r="EF23" s="7"/>
      <c r="EG23" s="7"/>
      <c r="EH23" s="7"/>
      <c r="EI23" s="6"/>
      <c r="EJ23" s="5"/>
      <c r="EK23" s="5"/>
      <c r="EL23" s="6"/>
      <c r="EM23" s="7"/>
      <c r="EN23" s="6"/>
      <c r="EO23" s="6"/>
      <c r="EP23" s="6"/>
      <c r="EQ23" s="6"/>
    </row>
    <row r="24" spans="2:147" s="10" customFormat="1" x14ac:dyDescent="0.2">
      <c r="B24" s="5">
        <v>42364</v>
      </c>
      <c r="C24" s="6" t="s">
        <v>8</v>
      </c>
      <c r="D24" s="6">
        <v>281647201</v>
      </c>
      <c r="E24" s="7"/>
      <c r="F24" s="7"/>
      <c r="G24" s="6" t="s">
        <v>313</v>
      </c>
      <c r="H24" s="6">
        <v>357.61</v>
      </c>
      <c r="I24" s="6">
        <v>45.0047</v>
      </c>
      <c r="J24" s="6">
        <v>27</v>
      </c>
      <c r="K24" s="6">
        <v>15819.72</v>
      </c>
      <c r="L24" s="6">
        <v>408.85</v>
      </c>
      <c r="M24" s="7">
        <v>0</v>
      </c>
      <c r="N24" s="6"/>
      <c r="O24" s="6"/>
      <c r="P24" s="6">
        <v>418.64</v>
      </c>
      <c r="Q24" s="7"/>
      <c r="R24" s="6">
        <v>9655.4699999999993</v>
      </c>
      <c r="S24" s="6">
        <v>9236.83</v>
      </c>
      <c r="T24" s="7"/>
      <c r="U24" s="7">
        <v>0</v>
      </c>
      <c r="V24" s="7" t="s">
        <v>314</v>
      </c>
      <c r="W24" s="5">
        <v>41522</v>
      </c>
      <c r="X24" s="5">
        <v>41517</v>
      </c>
      <c r="Y24" s="5">
        <v>43738</v>
      </c>
      <c r="Z24" s="6">
        <v>0</v>
      </c>
      <c r="AA24" s="7"/>
      <c r="AB24" s="7"/>
      <c r="AC24" s="7"/>
      <c r="AD24" s="7"/>
      <c r="AE24" s="7" t="s">
        <v>315</v>
      </c>
      <c r="AF24" s="6">
        <v>1</v>
      </c>
      <c r="AG24" s="7"/>
      <c r="AH24" s="7"/>
      <c r="AI24" s="7"/>
      <c r="AJ24" s="7"/>
      <c r="AK24" s="7"/>
      <c r="AL24" s="7"/>
      <c r="AM24" s="7"/>
      <c r="AN24" s="7"/>
      <c r="AO24" s="6">
        <v>0.9</v>
      </c>
      <c r="AP24" s="6">
        <v>0.89917740000000002</v>
      </c>
      <c r="AQ24" s="6">
        <v>0.89917740000000002</v>
      </c>
      <c r="AR24" s="6">
        <v>5.25</v>
      </c>
      <c r="AS24" s="7" t="s">
        <v>316</v>
      </c>
      <c r="AT24" s="7">
        <v>0</v>
      </c>
      <c r="AU24" s="7">
        <v>0</v>
      </c>
      <c r="AV24" s="6">
        <v>25056.55</v>
      </c>
      <c r="AW24" s="6">
        <v>0</v>
      </c>
      <c r="AX24" s="6" t="s">
        <v>9</v>
      </c>
      <c r="AY24" s="6">
        <v>0</v>
      </c>
      <c r="AZ24" s="7">
        <v>0.9</v>
      </c>
      <c r="BA24" s="6" t="s">
        <v>317</v>
      </c>
      <c r="BB24" s="6">
        <v>3</v>
      </c>
      <c r="BC24" s="6" t="s">
        <v>315</v>
      </c>
      <c r="BD24" s="6" t="s">
        <v>1</v>
      </c>
      <c r="BE24" s="6">
        <v>305</v>
      </c>
      <c r="BF24" s="6">
        <v>0</v>
      </c>
      <c r="BG24" s="6">
        <v>5862</v>
      </c>
      <c r="BH24" s="7">
        <v>1</v>
      </c>
      <c r="BI24" s="7">
        <v>357.61</v>
      </c>
      <c r="BJ24" s="6">
        <v>0</v>
      </c>
      <c r="BK24" s="6">
        <v>0</v>
      </c>
      <c r="BL24" s="6">
        <v>0</v>
      </c>
      <c r="BM24" s="6">
        <v>801</v>
      </c>
      <c r="BN24" s="6" t="s">
        <v>320</v>
      </c>
      <c r="BO24" s="6" t="s">
        <v>317</v>
      </c>
      <c r="BP24" s="6" t="s">
        <v>321</v>
      </c>
      <c r="BQ24" s="6"/>
      <c r="BR24" s="7"/>
      <c r="BS24" s="6">
        <v>19160</v>
      </c>
      <c r="BT24" s="6" t="s">
        <v>9</v>
      </c>
      <c r="BU24" s="6">
        <v>4250</v>
      </c>
      <c r="BV24" s="6">
        <v>3</v>
      </c>
      <c r="BW24" s="6">
        <v>72</v>
      </c>
      <c r="BX24" s="7"/>
      <c r="BY24" s="6">
        <v>2497.67</v>
      </c>
      <c r="BZ24" s="7">
        <v>1</v>
      </c>
      <c r="CA24" s="6">
        <v>44</v>
      </c>
      <c r="CB24" s="6">
        <v>0</v>
      </c>
      <c r="CC24" s="7">
        <v>0</v>
      </c>
      <c r="CD24" s="6">
        <v>0</v>
      </c>
      <c r="CE24" s="6">
        <v>0</v>
      </c>
      <c r="CF24" s="6">
        <v>0</v>
      </c>
      <c r="CG24" s="6">
        <v>0</v>
      </c>
      <c r="CH24" s="6">
        <v>0</v>
      </c>
      <c r="CI24" s="6" t="s">
        <v>323</v>
      </c>
      <c r="CJ24" s="6" t="s">
        <v>177</v>
      </c>
      <c r="CK24" s="6" t="s">
        <v>324</v>
      </c>
      <c r="CL24" s="7"/>
      <c r="CM24" s="6">
        <v>2013</v>
      </c>
      <c r="CN24" s="6" t="s">
        <v>326</v>
      </c>
      <c r="CO24" s="7"/>
      <c r="CP24" s="6">
        <v>45</v>
      </c>
      <c r="CQ24" s="7">
        <v>25056.55</v>
      </c>
      <c r="CR24" s="6">
        <v>26.9953</v>
      </c>
      <c r="CS24" s="7"/>
      <c r="CT24" s="7"/>
      <c r="CU24" s="6" t="s">
        <v>327</v>
      </c>
      <c r="CV24" s="6" t="s">
        <v>338</v>
      </c>
      <c r="CW24" s="6">
        <v>90</v>
      </c>
      <c r="CX24" s="7"/>
      <c r="CY24" s="6">
        <v>0</v>
      </c>
      <c r="CZ24" s="7"/>
      <c r="DA24" s="7"/>
      <c r="DB24" s="7"/>
      <c r="DC24" s="7"/>
      <c r="DD24" s="6">
        <v>0</v>
      </c>
      <c r="DE24" s="6">
        <v>0</v>
      </c>
      <c r="DF24" s="7"/>
      <c r="DG24" s="6" t="s">
        <v>2</v>
      </c>
      <c r="DH24" s="7"/>
      <c r="DI24" s="6">
        <v>0</v>
      </c>
      <c r="DJ24" s="6">
        <v>45</v>
      </c>
      <c r="DK24" s="6" t="s">
        <v>328</v>
      </c>
      <c r="DL24" s="6" t="s">
        <v>329</v>
      </c>
      <c r="DM24" s="7"/>
      <c r="DN24" s="7"/>
      <c r="DO24" s="6">
        <v>2</v>
      </c>
      <c r="DP24" s="7">
        <v>0</v>
      </c>
      <c r="DQ24" s="7"/>
      <c r="DR24" s="7"/>
      <c r="DS24" s="7">
        <v>0</v>
      </c>
      <c r="DT24" s="7" t="s">
        <v>314</v>
      </c>
      <c r="DU24" s="6">
        <v>9297.86</v>
      </c>
      <c r="DV24" s="7"/>
      <c r="DW24" s="6">
        <v>25056.55</v>
      </c>
      <c r="DX24" s="7">
        <v>396.84</v>
      </c>
      <c r="DY24" s="7"/>
      <c r="DZ24" s="7"/>
      <c r="EA24" s="7"/>
      <c r="EB24" s="7"/>
      <c r="EC24" s="7"/>
      <c r="ED24" s="7"/>
      <c r="EE24" s="6"/>
      <c r="EF24" s="7"/>
      <c r="EG24" s="7"/>
      <c r="EH24" s="7"/>
      <c r="EI24" s="6"/>
      <c r="EJ24" s="5"/>
      <c r="EK24" s="5"/>
      <c r="EL24" s="6"/>
      <c r="EM24" s="7"/>
      <c r="EN24" s="6"/>
      <c r="EO24" s="6"/>
      <c r="EP24" s="6"/>
      <c r="EQ24" s="6"/>
    </row>
    <row r="25" spans="2:147" s="10" customFormat="1" x14ac:dyDescent="0.2">
      <c r="B25" s="5">
        <v>42399</v>
      </c>
      <c r="C25" s="6" t="s">
        <v>8</v>
      </c>
      <c r="D25" s="6">
        <v>281647201</v>
      </c>
      <c r="E25" s="7"/>
      <c r="F25" s="7"/>
      <c r="G25" s="6" t="s">
        <v>313</v>
      </c>
      <c r="H25" s="6">
        <v>357.61</v>
      </c>
      <c r="I25" s="6">
        <v>44.0017</v>
      </c>
      <c r="J25" s="6">
        <v>28</v>
      </c>
      <c r="K25" s="6">
        <v>15472.92</v>
      </c>
      <c r="L25" s="6">
        <v>420.6</v>
      </c>
      <c r="M25" s="7">
        <v>11.75</v>
      </c>
      <c r="N25" s="6"/>
      <c r="O25" s="6"/>
      <c r="P25" s="6">
        <v>429.45</v>
      </c>
      <c r="Q25" s="7"/>
      <c r="R25" s="6">
        <v>10013.08</v>
      </c>
      <c r="S25" s="6">
        <v>9583.6299999999992</v>
      </c>
      <c r="T25" s="7"/>
      <c r="U25" s="7">
        <v>0</v>
      </c>
      <c r="V25" s="7" t="s">
        <v>314</v>
      </c>
      <c r="W25" s="5">
        <v>41522</v>
      </c>
      <c r="X25" s="5">
        <v>41517</v>
      </c>
      <c r="Y25" s="5">
        <v>43738</v>
      </c>
      <c r="Z25" s="6">
        <v>0</v>
      </c>
      <c r="AA25" s="7"/>
      <c r="AB25" s="7"/>
      <c r="AC25" s="7"/>
      <c r="AD25" s="7"/>
      <c r="AE25" s="7" t="s">
        <v>315</v>
      </c>
      <c r="AF25" s="6">
        <v>1</v>
      </c>
      <c r="AG25" s="7"/>
      <c r="AH25" s="7"/>
      <c r="AI25" s="7"/>
      <c r="AJ25" s="7"/>
      <c r="AK25" s="7"/>
      <c r="AL25" s="7"/>
      <c r="AM25" s="7"/>
      <c r="AN25" s="7"/>
      <c r="AO25" s="6">
        <v>0.9</v>
      </c>
      <c r="AP25" s="6">
        <v>0.89917740000000002</v>
      </c>
      <c r="AQ25" s="6">
        <v>0.89917740000000002</v>
      </c>
      <c r="AR25" s="6">
        <v>5.25</v>
      </c>
      <c r="AS25" s="7" t="s">
        <v>316</v>
      </c>
      <c r="AT25" s="7">
        <v>0</v>
      </c>
      <c r="AU25" s="7">
        <v>0</v>
      </c>
      <c r="AV25" s="6">
        <v>25056.55</v>
      </c>
      <c r="AW25" s="6">
        <v>0</v>
      </c>
      <c r="AX25" s="6" t="s">
        <v>9</v>
      </c>
      <c r="AY25" s="6">
        <v>0</v>
      </c>
      <c r="AZ25" s="7">
        <v>0.9</v>
      </c>
      <c r="BA25" s="6" t="s">
        <v>317</v>
      </c>
      <c r="BB25" s="6">
        <v>3</v>
      </c>
      <c r="BC25" s="6" t="s">
        <v>315</v>
      </c>
      <c r="BD25" s="6" t="s">
        <v>1</v>
      </c>
      <c r="BE25" s="6">
        <v>305</v>
      </c>
      <c r="BF25" s="6">
        <v>0</v>
      </c>
      <c r="BG25" s="6">
        <v>5862</v>
      </c>
      <c r="BH25" s="7">
        <v>1</v>
      </c>
      <c r="BI25" s="7">
        <v>357.61</v>
      </c>
      <c r="BJ25" s="6">
        <v>0</v>
      </c>
      <c r="BK25" s="6">
        <v>0</v>
      </c>
      <c r="BL25" s="6">
        <v>0</v>
      </c>
      <c r="BM25" s="6">
        <v>801</v>
      </c>
      <c r="BN25" s="6" t="s">
        <v>320</v>
      </c>
      <c r="BO25" s="6" t="s">
        <v>317</v>
      </c>
      <c r="BP25" s="6" t="s">
        <v>321</v>
      </c>
      <c r="BQ25" s="6"/>
      <c r="BR25" s="7"/>
      <c r="BS25" s="6">
        <v>19160</v>
      </c>
      <c r="BT25" s="6" t="s">
        <v>9</v>
      </c>
      <c r="BU25" s="6">
        <v>4250</v>
      </c>
      <c r="BV25" s="6">
        <v>3</v>
      </c>
      <c r="BW25" s="6">
        <v>72</v>
      </c>
      <c r="BX25" s="7"/>
      <c r="BY25" s="6">
        <v>2497.67</v>
      </c>
      <c r="BZ25" s="7">
        <v>1</v>
      </c>
      <c r="CA25" s="6">
        <v>43</v>
      </c>
      <c r="CB25" s="6">
        <v>0</v>
      </c>
      <c r="CC25" s="7">
        <v>0</v>
      </c>
      <c r="CD25" s="6">
        <v>0</v>
      </c>
      <c r="CE25" s="6">
        <v>0</v>
      </c>
      <c r="CF25" s="6">
        <v>0</v>
      </c>
      <c r="CG25" s="6">
        <v>0</v>
      </c>
      <c r="CH25" s="6">
        <v>0</v>
      </c>
      <c r="CI25" s="6" t="s">
        <v>323</v>
      </c>
      <c r="CJ25" s="6" t="s">
        <v>177</v>
      </c>
      <c r="CK25" s="6" t="s">
        <v>324</v>
      </c>
      <c r="CL25" s="7"/>
      <c r="CM25" s="6">
        <v>2013</v>
      </c>
      <c r="CN25" s="6" t="s">
        <v>326</v>
      </c>
      <c r="CO25" s="7"/>
      <c r="CP25" s="6">
        <v>44</v>
      </c>
      <c r="CQ25" s="7">
        <v>25056.55</v>
      </c>
      <c r="CR25" s="6">
        <v>27.9983</v>
      </c>
      <c r="CS25" s="7"/>
      <c r="CT25" s="7"/>
      <c r="CU25" s="6" t="s">
        <v>327</v>
      </c>
      <c r="CV25" s="6" t="s">
        <v>338</v>
      </c>
      <c r="CW25" s="6">
        <v>90</v>
      </c>
      <c r="CX25" s="7"/>
      <c r="CY25" s="6">
        <v>0</v>
      </c>
      <c r="CZ25" s="7"/>
      <c r="DA25" s="7"/>
      <c r="DB25" s="7"/>
      <c r="DC25" s="7"/>
      <c r="DD25" s="6">
        <v>0</v>
      </c>
      <c r="DE25" s="6">
        <v>0</v>
      </c>
      <c r="DF25" s="7"/>
      <c r="DG25" s="6" t="s">
        <v>2</v>
      </c>
      <c r="DH25" s="7"/>
      <c r="DI25" s="6">
        <v>0</v>
      </c>
      <c r="DJ25" s="6">
        <v>44</v>
      </c>
      <c r="DK25" s="6" t="s">
        <v>328</v>
      </c>
      <c r="DL25" s="6" t="s">
        <v>329</v>
      </c>
      <c r="DM25" s="7"/>
      <c r="DN25" s="7"/>
      <c r="DO25" s="6">
        <v>2</v>
      </c>
      <c r="DP25" s="7">
        <v>0</v>
      </c>
      <c r="DQ25" s="7"/>
      <c r="DR25" s="7"/>
      <c r="DS25" s="7">
        <v>0</v>
      </c>
      <c r="DT25" s="7" t="s">
        <v>314</v>
      </c>
      <c r="DU25" s="6">
        <v>9655.4699999999993</v>
      </c>
      <c r="DV25" s="7"/>
      <c r="DW25" s="6">
        <v>25056.55</v>
      </c>
      <c r="DX25" s="7">
        <v>408.85</v>
      </c>
      <c r="DY25" s="7"/>
      <c r="DZ25" s="7"/>
      <c r="EA25" s="7"/>
      <c r="EB25" s="7"/>
      <c r="EC25" s="7"/>
      <c r="ED25" s="7"/>
      <c r="EE25" s="6"/>
      <c r="EF25" s="7"/>
      <c r="EG25" s="7"/>
      <c r="EH25" s="7"/>
      <c r="EI25" s="6"/>
      <c r="EJ25" s="5"/>
      <c r="EK25" s="5"/>
      <c r="EL25" s="6"/>
      <c r="EM25" s="7"/>
      <c r="EN25" s="6"/>
      <c r="EO25" s="6"/>
      <c r="EP25" s="6"/>
      <c r="EQ25" s="6"/>
    </row>
    <row r="32" spans="2:147" x14ac:dyDescent="0.2">
      <c r="B32" s="8" t="s">
        <v>339</v>
      </c>
    </row>
    <row r="33" spans="1:147" s="9" customFormat="1" x14ac:dyDescent="0.2">
      <c r="A33" s="30" t="s">
        <v>87</v>
      </c>
      <c r="B33" s="1" t="s">
        <v>87</v>
      </c>
      <c r="C33" s="1" t="s">
        <v>175</v>
      </c>
      <c r="D33" s="1" t="s">
        <v>86</v>
      </c>
      <c r="E33" s="1" t="s">
        <v>89</v>
      </c>
      <c r="F33" s="1" t="s">
        <v>88</v>
      </c>
      <c r="G33" s="1" t="s">
        <v>179</v>
      </c>
      <c r="H33" s="1" t="s">
        <v>180</v>
      </c>
      <c r="I33" s="1" t="s">
        <v>181</v>
      </c>
      <c r="J33" s="1" t="s">
        <v>182</v>
      </c>
      <c r="K33" s="1" t="s">
        <v>183</v>
      </c>
      <c r="L33" s="1" t="s">
        <v>184</v>
      </c>
      <c r="M33" s="1" t="s">
        <v>185</v>
      </c>
      <c r="N33" s="1" t="s">
        <v>186</v>
      </c>
      <c r="O33" s="1" t="s">
        <v>187</v>
      </c>
      <c r="P33" s="1" t="s">
        <v>188</v>
      </c>
      <c r="Q33" s="1" t="s">
        <v>189</v>
      </c>
      <c r="R33" s="1" t="s">
        <v>190</v>
      </c>
      <c r="S33" s="1" t="s">
        <v>191</v>
      </c>
      <c r="T33" s="1" t="s">
        <v>91</v>
      </c>
      <c r="U33" s="1" t="s">
        <v>192</v>
      </c>
      <c r="V33" s="1" t="s">
        <v>193</v>
      </c>
      <c r="W33" s="1" t="s">
        <v>194</v>
      </c>
      <c r="X33" s="1" t="s">
        <v>195</v>
      </c>
      <c r="Y33" s="1" t="s">
        <v>196</v>
      </c>
      <c r="Z33" s="1" t="s">
        <v>197</v>
      </c>
      <c r="AA33" s="1" t="s">
        <v>198</v>
      </c>
      <c r="AB33" s="1" t="s">
        <v>199</v>
      </c>
      <c r="AC33" s="1" t="s">
        <v>200</v>
      </c>
      <c r="AD33" s="1" t="s">
        <v>201</v>
      </c>
      <c r="AE33" s="1" t="s">
        <v>202</v>
      </c>
      <c r="AF33" s="1" t="s">
        <v>203</v>
      </c>
      <c r="AG33" s="1" t="s">
        <v>204</v>
      </c>
      <c r="AH33" s="1" t="s">
        <v>205</v>
      </c>
      <c r="AI33" s="1" t="s">
        <v>206</v>
      </c>
      <c r="AJ33" s="1" t="s">
        <v>207</v>
      </c>
      <c r="AK33" s="1" t="s">
        <v>208</v>
      </c>
      <c r="AL33" s="1" t="s">
        <v>209</v>
      </c>
      <c r="AM33" s="1" t="s">
        <v>210</v>
      </c>
      <c r="AN33" s="1" t="s">
        <v>211</v>
      </c>
      <c r="AO33" s="1" t="s">
        <v>212</v>
      </c>
      <c r="AP33" s="1" t="s">
        <v>213</v>
      </c>
      <c r="AQ33" s="1" t="s">
        <v>214</v>
      </c>
      <c r="AR33" s="1" t="s">
        <v>92</v>
      </c>
      <c r="AS33" s="1" t="s">
        <v>215</v>
      </c>
      <c r="AT33" s="1" t="s">
        <v>216</v>
      </c>
      <c r="AU33" s="1" t="s">
        <v>217</v>
      </c>
      <c r="AV33" s="1" t="s">
        <v>218</v>
      </c>
      <c r="AW33" s="1" t="s">
        <v>219</v>
      </c>
      <c r="AX33" s="1" t="s">
        <v>220</v>
      </c>
      <c r="AY33" s="1" t="s">
        <v>221</v>
      </c>
      <c r="AZ33" s="1" t="s">
        <v>222</v>
      </c>
      <c r="BA33" s="1" t="s">
        <v>223</v>
      </c>
      <c r="BB33" s="1" t="s">
        <v>224</v>
      </c>
      <c r="BC33" s="1" t="s">
        <v>225</v>
      </c>
      <c r="BD33" s="1" t="s">
        <v>3</v>
      </c>
      <c r="BE33" s="1" t="s">
        <v>226</v>
      </c>
      <c r="BF33" s="1" t="s">
        <v>227</v>
      </c>
      <c r="BG33" s="1" t="s">
        <v>228</v>
      </c>
      <c r="BH33" s="1" t="s">
        <v>229</v>
      </c>
      <c r="BI33" s="1" t="s">
        <v>230</v>
      </c>
      <c r="BJ33" s="1" t="s">
        <v>231</v>
      </c>
      <c r="BK33" s="1" t="s">
        <v>232</v>
      </c>
      <c r="BL33" s="1" t="s">
        <v>233</v>
      </c>
      <c r="BM33" s="1" t="s">
        <v>234</v>
      </c>
      <c r="BN33" s="1" t="s">
        <v>235</v>
      </c>
      <c r="BO33" s="1" t="s">
        <v>236</v>
      </c>
      <c r="BP33" s="1" t="s">
        <v>237</v>
      </c>
      <c r="BQ33" s="1" t="s">
        <v>238</v>
      </c>
      <c r="BR33" s="1" t="s">
        <v>239</v>
      </c>
      <c r="BS33" s="1" t="s">
        <v>240</v>
      </c>
      <c r="BT33" s="1" t="s">
        <v>10</v>
      </c>
      <c r="BU33" s="1" t="s">
        <v>241</v>
      </c>
      <c r="BV33" s="1" t="s">
        <v>242</v>
      </c>
      <c r="BW33" s="1" t="s">
        <v>243</v>
      </c>
      <c r="BX33" s="1" t="s">
        <v>84</v>
      </c>
      <c r="BY33" s="1" t="s">
        <v>244</v>
      </c>
      <c r="BZ33" s="1" t="s">
        <v>245</v>
      </c>
      <c r="CA33" s="1" t="s">
        <v>246</v>
      </c>
      <c r="CB33" s="1" t="s">
        <v>247</v>
      </c>
      <c r="CC33" s="1" t="s">
        <v>248</v>
      </c>
      <c r="CD33" s="1" t="s">
        <v>249</v>
      </c>
      <c r="CE33" s="1" t="s">
        <v>250</v>
      </c>
      <c r="CF33" s="1" t="s">
        <v>251</v>
      </c>
      <c r="CG33" s="1" t="s">
        <v>252</v>
      </c>
      <c r="CH33" s="1" t="s">
        <v>253</v>
      </c>
      <c r="CI33" s="1" t="s">
        <v>254</v>
      </c>
      <c r="CJ33" s="1" t="s">
        <v>176</v>
      </c>
      <c r="CK33" s="1" t="s">
        <v>255</v>
      </c>
      <c r="CL33" s="1" t="s">
        <v>256</v>
      </c>
      <c r="CM33" s="1" t="s">
        <v>257</v>
      </c>
      <c r="CN33" s="1" t="s">
        <v>258</v>
      </c>
      <c r="CO33" s="1" t="s">
        <v>259</v>
      </c>
      <c r="CP33" s="1" t="s">
        <v>260</v>
      </c>
      <c r="CQ33" s="1" t="s">
        <v>261</v>
      </c>
      <c r="CR33" s="1" t="s">
        <v>262</v>
      </c>
      <c r="CS33" s="1" t="s">
        <v>263</v>
      </c>
      <c r="CT33" s="1" t="s">
        <v>264</v>
      </c>
      <c r="CU33" s="1" t="s">
        <v>265</v>
      </c>
      <c r="CV33" s="1" t="s">
        <v>266</v>
      </c>
      <c r="CW33" s="1" t="s">
        <v>267</v>
      </c>
      <c r="CX33" s="1" t="s">
        <v>268</v>
      </c>
      <c r="CY33" s="1" t="s">
        <v>269</v>
      </c>
      <c r="CZ33" s="1" t="s">
        <v>270</v>
      </c>
      <c r="DA33" s="1" t="s">
        <v>271</v>
      </c>
      <c r="DB33" s="1" t="s">
        <v>272</v>
      </c>
      <c r="DC33" s="1" t="s">
        <v>273</v>
      </c>
      <c r="DD33" s="1" t="s">
        <v>274</v>
      </c>
      <c r="DE33" s="1" t="s">
        <v>275</v>
      </c>
      <c r="DF33" s="1" t="s">
        <v>276</v>
      </c>
      <c r="DG33" s="1" t="s">
        <v>277</v>
      </c>
      <c r="DH33" s="1" t="s">
        <v>278</v>
      </c>
      <c r="DI33" s="1" t="s">
        <v>279</v>
      </c>
      <c r="DJ33" s="1" t="s">
        <v>280</v>
      </c>
      <c r="DK33" s="1" t="s">
        <v>281</v>
      </c>
      <c r="DL33" s="1" t="s">
        <v>282</v>
      </c>
      <c r="DM33" s="1" t="s">
        <v>283</v>
      </c>
      <c r="DN33" s="1" t="s">
        <v>284</v>
      </c>
      <c r="DO33" s="1" t="s">
        <v>285</v>
      </c>
      <c r="DP33" s="1" t="s">
        <v>286</v>
      </c>
      <c r="DQ33" s="1" t="s">
        <v>85</v>
      </c>
      <c r="DR33" s="1" t="s">
        <v>287</v>
      </c>
      <c r="DS33" s="1" t="s">
        <v>288</v>
      </c>
      <c r="DT33" s="1" t="s">
        <v>289</v>
      </c>
      <c r="DU33" s="1" t="s">
        <v>290</v>
      </c>
      <c r="DV33" s="1" t="s">
        <v>291</v>
      </c>
      <c r="DW33" s="1" t="s">
        <v>292</v>
      </c>
      <c r="DX33" s="1" t="s">
        <v>293</v>
      </c>
      <c r="DY33" s="1" t="s">
        <v>294</v>
      </c>
      <c r="DZ33" s="1" t="s">
        <v>295</v>
      </c>
      <c r="EA33" s="1" t="s">
        <v>296</v>
      </c>
      <c r="EB33" s="1" t="s">
        <v>297</v>
      </c>
      <c r="EC33" s="1" t="s">
        <v>298</v>
      </c>
      <c r="ED33" s="1" t="s">
        <v>299</v>
      </c>
      <c r="EE33" s="1" t="s">
        <v>300</v>
      </c>
      <c r="EF33" s="1" t="s">
        <v>301</v>
      </c>
      <c r="EG33" s="1" t="s">
        <v>302</v>
      </c>
      <c r="EH33" s="1" t="s">
        <v>303</v>
      </c>
      <c r="EI33" s="1" t="s">
        <v>304</v>
      </c>
      <c r="EJ33" s="1" t="s">
        <v>305</v>
      </c>
      <c r="EK33" s="20" t="s">
        <v>306</v>
      </c>
      <c r="EL33" s="1" t="s">
        <v>307</v>
      </c>
      <c r="EM33" s="1" t="s">
        <v>308</v>
      </c>
      <c r="EN33" s="1" t="s">
        <v>309</v>
      </c>
      <c r="EO33" s="1" t="s">
        <v>310</v>
      </c>
      <c r="EP33" s="1" t="s">
        <v>311</v>
      </c>
      <c r="EQ33" s="1" t="s">
        <v>312</v>
      </c>
    </row>
    <row r="34" spans="1:147" s="9" customFormat="1" ht="16.5" hidden="1" customHeight="1" x14ac:dyDescent="0.2">
      <c r="A34" s="30"/>
      <c r="B34" s="2">
        <v>41755</v>
      </c>
      <c r="C34" s="4"/>
      <c r="D34" s="3" t="s">
        <v>0</v>
      </c>
      <c r="E34" s="4"/>
      <c r="F34" s="4"/>
      <c r="G34" s="3" t="s">
        <v>313</v>
      </c>
      <c r="H34" s="3">
        <v>357.61</v>
      </c>
      <c r="I34" s="3">
        <v>65.022300000000001</v>
      </c>
      <c r="J34" s="3">
        <v>7</v>
      </c>
      <c r="K34" s="3">
        <v>22686.44</v>
      </c>
      <c r="L34" s="3">
        <v>122.96</v>
      </c>
      <c r="M34" s="3">
        <v>68.41</v>
      </c>
      <c r="N34" s="4"/>
      <c r="O34" s="4"/>
      <c r="P34" s="3">
        <v>133.16</v>
      </c>
      <c r="Q34" s="4"/>
      <c r="R34" s="3">
        <v>2503.27</v>
      </c>
      <c r="S34" s="3">
        <v>2370.11</v>
      </c>
      <c r="T34" s="4"/>
      <c r="U34" s="3">
        <v>0</v>
      </c>
      <c r="V34" s="3" t="s">
        <v>314</v>
      </c>
      <c r="W34" s="2">
        <v>41522</v>
      </c>
      <c r="X34" s="2">
        <v>41517</v>
      </c>
      <c r="Y34" s="2">
        <v>43738</v>
      </c>
      <c r="Z34" s="3">
        <v>0</v>
      </c>
      <c r="AA34" s="4"/>
      <c r="AB34" s="4"/>
      <c r="AC34" s="4"/>
      <c r="AD34" s="4"/>
      <c r="AE34" s="3" t="s">
        <v>315</v>
      </c>
      <c r="AF34" s="3">
        <v>1</v>
      </c>
      <c r="AG34" s="4"/>
      <c r="AH34" s="4"/>
      <c r="AI34" s="4"/>
      <c r="AJ34" s="4"/>
      <c r="AK34" s="4"/>
      <c r="AL34" s="4"/>
      <c r="AM34" s="4"/>
      <c r="AN34" s="4"/>
      <c r="AO34" s="3">
        <v>0.9</v>
      </c>
      <c r="AP34" s="3">
        <v>0.89917740000000002</v>
      </c>
      <c r="AQ34" s="3">
        <v>0.89917740000000002</v>
      </c>
      <c r="AR34" s="3">
        <v>5.25</v>
      </c>
      <c r="AS34" s="3" t="s">
        <v>316</v>
      </c>
      <c r="AT34" s="3">
        <v>0</v>
      </c>
      <c r="AU34" s="3">
        <v>0</v>
      </c>
      <c r="AV34" s="3">
        <v>25056.55</v>
      </c>
      <c r="AW34" s="3">
        <v>0</v>
      </c>
      <c r="AX34" s="3" t="s">
        <v>9</v>
      </c>
      <c r="AY34" s="3">
        <v>0</v>
      </c>
      <c r="AZ34" s="3">
        <v>0.9</v>
      </c>
      <c r="BA34" s="3" t="s">
        <v>317</v>
      </c>
      <c r="BB34" s="3" t="s">
        <v>318</v>
      </c>
      <c r="BC34" s="3" t="s">
        <v>315</v>
      </c>
      <c r="BD34" s="3" t="s">
        <v>1</v>
      </c>
      <c r="BE34" s="3">
        <v>305</v>
      </c>
      <c r="BF34" s="3">
        <v>0</v>
      </c>
      <c r="BG34" s="3" t="s">
        <v>319</v>
      </c>
      <c r="BH34" s="3">
        <v>1</v>
      </c>
      <c r="BI34" s="3">
        <v>357.61</v>
      </c>
      <c r="BJ34" s="3">
        <v>0</v>
      </c>
      <c r="BK34" s="3">
        <v>0</v>
      </c>
      <c r="BL34" s="3">
        <v>0</v>
      </c>
      <c r="BM34" s="3">
        <v>801</v>
      </c>
      <c r="BN34" s="3" t="s">
        <v>320</v>
      </c>
      <c r="BO34" s="3" t="s">
        <v>317</v>
      </c>
      <c r="BP34" s="3" t="s">
        <v>321</v>
      </c>
      <c r="BQ34" s="4"/>
      <c r="BR34" s="4"/>
      <c r="BS34" s="3">
        <v>19160</v>
      </c>
      <c r="BT34" s="3" t="s">
        <v>9</v>
      </c>
      <c r="BU34" s="3">
        <v>4250</v>
      </c>
      <c r="BV34" s="3" t="s">
        <v>318</v>
      </c>
      <c r="BW34" s="3">
        <v>72</v>
      </c>
      <c r="BX34" s="4"/>
      <c r="BY34" s="3">
        <v>2497.67</v>
      </c>
      <c r="BZ34" s="3" t="s">
        <v>322</v>
      </c>
      <c r="CA34" s="3">
        <v>64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 t="s">
        <v>323</v>
      </c>
      <c r="CJ34" s="3" t="s">
        <v>177</v>
      </c>
      <c r="CK34" s="3" t="s">
        <v>324</v>
      </c>
      <c r="CL34" s="4"/>
      <c r="CM34" s="3" t="s">
        <v>325</v>
      </c>
      <c r="CN34" s="3" t="s">
        <v>326</v>
      </c>
      <c r="CO34" s="4"/>
      <c r="CP34" s="3">
        <v>65</v>
      </c>
      <c r="CQ34" s="3">
        <v>25056.55</v>
      </c>
      <c r="CR34" s="3">
        <v>6.9776999999999996</v>
      </c>
      <c r="CS34" s="4"/>
      <c r="CT34" s="4"/>
      <c r="CU34" s="3" t="s">
        <v>327</v>
      </c>
      <c r="CV34" s="4"/>
      <c r="CW34" s="3">
        <v>90</v>
      </c>
      <c r="CX34" s="4"/>
      <c r="CY34" s="3">
        <v>0</v>
      </c>
      <c r="CZ34" s="4"/>
      <c r="DA34" s="4"/>
      <c r="DB34" s="4"/>
      <c r="DC34" s="4"/>
      <c r="DD34" s="3">
        <v>0</v>
      </c>
      <c r="DE34" s="3">
        <v>0</v>
      </c>
      <c r="DF34" s="4"/>
      <c r="DG34" s="3" t="s">
        <v>2</v>
      </c>
      <c r="DH34" s="4"/>
      <c r="DI34" s="3">
        <v>0</v>
      </c>
      <c r="DJ34" s="3">
        <v>65</v>
      </c>
      <c r="DK34" s="3" t="s">
        <v>328</v>
      </c>
      <c r="DL34" s="3" t="s">
        <v>329</v>
      </c>
      <c r="DM34" s="4"/>
      <c r="DN34" s="4"/>
      <c r="DO34" s="3" t="s">
        <v>330</v>
      </c>
      <c r="DP34" s="3">
        <v>0</v>
      </c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21"/>
      <c r="EL34" s="4"/>
      <c r="EM34" s="4"/>
      <c r="EN34" s="4"/>
      <c r="EO34" s="4"/>
      <c r="EP34" s="4"/>
      <c r="EQ34" s="4"/>
    </row>
    <row r="35" spans="1:147" s="9" customFormat="1" ht="16.5" hidden="1" customHeight="1" x14ac:dyDescent="0.2">
      <c r="A35" s="30"/>
      <c r="B35" s="5">
        <v>41790</v>
      </c>
      <c r="C35" s="4"/>
      <c r="D35" s="6" t="s">
        <v>0</v>
      </c>
      <c r="E35" s="4"/>
      <c r="F35" s="4"/>
      <c r="G35" s="6" t="s">
        <v>313</v>
      </c>
      <c r="H35" s="6">
        <v>357.61</v>
      </c>
      <c r="I35" s="6">
        <v>64.017799999999994</v>
      </c>
      <c r="J35" s="6">
        <v>8</v>
      </c>
      <c r="K35" s="6">
        <v>22344.34</v>
      </c>
      <c r="L35" s="6">
        <v>139.99</v>
      </c>
      <c r="M35" s="6">
        <v>85.44</v>
      </c>
      <c r="N35" s="4"/>
      <c r="O35" s="4"/>
      <c r="P35" s="6">
        <v>148.66999999999999</v>
      </c>
      <c r="Q35" s="4"/>
      <c r="R35" s="6">
        <v>2860.88</v>
      </c>
      <c r="S35" s="6">
        <v>2712.21</v>
      </c>
      <c r="T35" s="4"/>
      <c r="U35" s="6">
        <v>0</v>
      </c>
      <c r="V35" s="6" t="s">
        <v>314</v>
      </c>
      <c r="W35" s="5">
        <v>41522</v>
      </c>
      <c r="X35" s="5">
        <v>41517</v>
      </c>
      <c r="Y35" s="5">
        <v>43738</v>
      </c>
      <c r="Z35" s="6">
        <v>0</v>
      </c>
      <c r="AA35" s="4"/>
      <c r="AB35" s="4"/>
      <c r="AC35" s="4"/>
      <c r="AD35" s="4"/>
      <c r="AE35" s="6" t="s">
        <v>315</v>
      </c>
      <c r="AF35" s="6">
        <v>1</v>
      </c>
      <c r="AG35" s="4"/>
      <c r="AH35" s="4"/>
      <c r="AI35" s="4"/>
      <c r="AJ35" s="4"/>
      <c r="AK35" s="4"/>
      <c r="AL35" s="4"/>
      <c r="AM35" s="4"/>
      <c r="AN35" s="4"/>
      <c r="AO35" s="6">
        <v>0.9</v>
      </c>
      <c r="AP35" s="6">
        <v>0.89917740000000002</v>
      </c>
      <c r="AQ35" s="6">
        <v>0.89917740000000002</v>
      </c>
      <c r="AR35" s="6">
        <v>5.25</v>
      </c>
      <c r="AS35" s="6" t="s">
        <v>316</v>
      </c>
      <c r="AT35" s="6">
        <v>0</v>
      </c>
      <c r="AU35" s="6">
        <v>0</v>
      </c>
      <c r="AV35" s="6">
        <v>25056.55</v>
      </c>
      <c r="AW35" s="6">
        <v>0</v>
      </c>
      <c r="AX35" s="6" t="s">
        <v>9</v>
      </c>
      <c r="AY35" s="6">
        <v>0</v>
      </c>
      <c r="AZ35" s="6">
        <v>0.9</v>
      </c>
      <c r="BA35" s="6" t="s">
        <v>317</v>
      </c>
      <c r="BB35" s="6" t="s">
        <v>318</v>
      </c>
      <c r="BC35" s="6" t="s">
        <v>315</v>
      </c>
      <c r="BD35" s="6" t="s">
        <v>1</v>
      </c>
      <c r="BE35" s="6">
        <v>305</v>
      </c>
      <c r="BF35" s="6">
        <v>0</v>
      </c>
      <c r="BG35" s="6" t="s">
        <v>319</v>
      </c>
      <c r="BH35" s="6">
        <v>1</v>
      </c>
      <c r="BI35" s="6">
        <v>357.61</v>
      </c>
      <c r="BJ35" s="6">
        <v>0</v>
      </c>
      <c r="BK35" s="6">
        <v>0</v>
      </c>
      <c r="BL35" s="6">
        <v>0</v>
      </c>
      <c r="BM35" s="6">
        <v>801</v>
      </c>
      <c r="BN35" s="6" t="s">
        <v>320</v>
      </c>
      <c r="BO35" s="6" t="s">
        <v>317</v>
      </c>
      <c r="BP35" s="6" t="s">
        <v>321</v>
      </c>
      <c r="BQ35" s="4"/>
      <c r="BR35" s="4"/>
      <c r="BS35" s="6">
        <v>19160</v>
      </c>
      <c r="BT35" s="6" t="s">
        <v>9</v>
      </c>
      <c r="BU35" s="6">
        <v>4250</v>
      </c>
      <c r="BV35" s="6" t="s">
        <v>318</v>
      </c>
      <c r="BW35" s="6">
        <v>72</v>
      </c>
      <c r="BX35" s="4"/>
      <c r="BY35" s="6">
        <v>2497.67</v>
      </c>
      <c r="BZ35" s="6" t="s">
        <v>322</v>
      </c>
      <c r="CA35" s="6">
        <v>63</v>
      </c>
      <c r="CB35" s="6">
        <v>0</v>
      </c>
      <c r="CC35" s="6">
        <v>0</v>
      </c>
      <c r="CD35" s="6">
        <v>0</v>
      </c>
      <c r="CE35" s="6">
        <v>0</v>
      </c>
      <c r="CF35" s="6">
        <v>0</v>
      </c>
      <c r="CG35" s="6">
        <v>0</v>
      </c>
      <c r="CH35" s="6">
        <v>0</v>
      </c>
      <c r="CI35" s="6" t="s">
        <v>323</v>
      </c>
      <c r="CJ35" s="6" t="s">
        <v>177</v>
      </c>
      <c r="CK35" s="6" t="s">
        <v>324</v>
      </c>
      <c r="CL35" s="4"/>
      <c r="CM35" s="6" t="s">
        <v>325</v>
      </c>
      <c r="CN35" s="6" t="s">
        <v>326</v>
      </c>
      <c r="CO35" s="4"/>
      <c r="CP35" s="6">
        <v>64</v>
      </c>
      <c r="CQ35" s="6">
        <v>25056.55</v>
      </c>
      <c r="CR35" s="6">
        <v>7.9821999999999997</v>
      </c>
      <c r="CS35" s="4"/>
      <c r="CT35" s="4"/>
      <c r="CU35" s="6" t="s">
        <v>327</v>
      </c>
      <c r="CV35" s="4"/>
      <c r="CW35" s="6">
        <v>90</v>
      </c>
      <c r="CX35" s="4"/>
      <c r="CY35" s="6">
        <v>0</v>
      </c>
      <c r="CZ35" s="4"/>
      <c r="DA35" s="4"/>
      <c r="DB35" s="4"/>
      <c r="DC35" s="4"/>
      <c r="DD35" s="6">
        <v>0</v>
      </c>
      <c r="DE35" s="6">
        <v>0</v>
      </c>
      <c r="DF35" s="4"/>
      <c r="DG35" s="6" t="s">
        <v>2</v>
      </c>
      <c r="DH35" s="4"/>
      <c r="DI35" s="6">
        <v>0</v>
      </c>
      <c r="DJ35" s="6">
        <v>64</v>
      </c>
      <c r="DK35" s="6" t="s">
        <v>328</v>
      </c>
      <c r="DL35" s="6" t="s">
        <v>329</v>
      </c>
      <c r="DM35" s="4"/>
      <c r="DN35" s="4"/>
      <c r="DO35" s="6" t="s">
        <v>330</v>
      </c>
      <c r="DP35" s="6">
        <v>0</v>
      </c>
      <c r="DQ35" s="4"/>
      <c r="DR35" s="6">
        <v>22686.44</v>
      </c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21"/>
      <c r="EL35" s="4"/>
      <c r="EM35" s="4"/>
      <c r="EN35" s="4"/>
      <c r="EO35" s="4"/>
      <c r="EP35" s="4"/>
      <c r="EQ35" s="4"/>
    </row>
    <row r="36" spans="1:147" s="9" customFormat="1" ht="16.5" hidden="1" customHeight="1" x14ac:dyDescent="0.2">
      <c r="A36" s="30"/>
      <c r="B36" s="2">
        <v>41818</v>
      </c>
      <c r="C36" s="4"/>
      <c r="D36" s="3" t="s">
        <v>0</v>
      </c>
      <c r="E36" s="4"/>
      <c r="F36" s="4"/>
      <c r="G36" s="3" t="s">
        <v>313</v>
      </c>
      <c r="H36" s="3">
        <v>357.61</v>
      </c>
      <c r="I36" s="3">
        <v>63.013599999999997</v>
      </c>
      <c r="J36" s="3">
        <v>9</v>
      </c>
      <c r="K36" s="3">
        <v>22002.03</v>
      </c>
      <c r="L36" s="3">
        <v>156.21</v>
      </c>
      <c r="M36" s="3">
        <v>101.66</v>
      </c>
      <c r="N36" s="4"/>
      <c r="O36" s="4"/>
      <c r="P36" s="3">
        <v>163.97</v>
      </c>
      <c r="Q36" s="4"/>
      <c r="R36" s="3">
        <v>3218.49</v>
      </c>
      <c r="S36" s="3">
        <v>3054.52</v>
      </c>
      <c r="T36" s="4"/>
      <c r="U36" s="3">
        <v>0</v>
      </c>
      <c r="V36" s="3" t="s">
        <v>314</v>
      </c>
      <c r="W36" s="2">
        <v>41522</v>
      </c>
      <c r="X36" s="2">
        <v>41517</v>
      </c>
      <c r="Y36" s="2">
        <v>43738</v>
      </c>
      <c r="Z36" s="3">
        <v>0</v>
      </c>
      <c r="AA36" s="4"/>
      <c r="AB36" s="4"/>
      <c r="AC36" s="4"/>
      <c r="AD36" s="4"/>
      <c r="AE36" s="3" t="s">
        <v>315</v>
      </c>
      <c r="AF36" s="3">
        <v>1</v>
      </c>
      <c r="AG36" s="4"/>
      <c r="AH36" s="4"/>
      <c r="AI36" s="4"/>
      <c r="AJ36" s="4"/>
      <c r="AK36" s="4"/>
      <c r="AL36" s="4"/>
      <c r="AM36" s="4"/>
      <c r="AN36" s="4"/>
      <c r="AO36" s="3">
        <v>0.9</v>
      </c>
      <c r="AP36" s="3">
        <v>0.89917740000000002</v>
      </c>
      <c r="AQ36" s="3">
        <v>0.89917740000000002</v>
      </c>
      <c r="AR36" s="3">
        <v>5.25</v>
      </c>
      <c r="AS36" s="3" t="s">
        <v>316</v>
      </c>
      <c r="AT36" s="3">
        <v>0</v>
      </c>
      <c r="AU36" s="3">
        <v>0</v>
      </c>
      <c r="AV36" s="3">
        <v>25056.55</v>
      </c>
      <c r="AW36" s="3">
        <v>0</v>
      </c>
      <c r="AX36" s="3" t="s">
        <v>9</v>
      </c>
      <c r="AY36" s="3">
        <v>0</v>
      </c>
      <c r="AZ36" s="3">
        <v>0.9</v>
      </c>
      <c r="BA36" s="3" t="s">
        <v>317</v>
      </c>
      <c r="BB36" s="3" t="s">
        <v>318</v>
      </c>
      <c r="BC36" s="3" t="s">
        <v>315</v>
      </c>
      <c r="BD36" s="3" t="s">
        <v>1</v>
      </c>
      <c r="BE36" s="3">
        <v>305</v>
      </c>
      <c r="BF36" s="3">
        <v>0</v>
      </c>
      <c r="BG36" s="3" t="s">
        <v>319</v>
      </c>
      <c r="BH36" s="3">
        <v>1</v>
      </c>
      <c r="BI36" s="3">
        <v>357.61</v>
      </c>
      <c r="BJ36" s="3">
        <v>0</v>
      </c>
      <c r="BK36" s="3">
        <v>0</v>
      </c>
      <c r="BL36" s="3">
        <v>0</v>
      </c>
      <c r="BM36" s="3">
        <v>801</v>
      </c>
      <c r="BN36" s="3" t="s">
        <v>320</v>
      </c>
      <c r="BO36" s="3" t="s">
        <v>317</v>
      </c>
      <c r="BP36" s="3" t="s">
        <v>321</v>
      </c>
      <c r="BQ36" s="4"/>
      <c r="BR36" s="4"/>
      <c r="BS36" s="3">
        <v>19160</v>
      </c>
      <c r="BT36" s="3" t="s">
        <v>9</v>
      </c>
      <c r="BU36" s="3">
        <v>4250</v>
      </c>
      <c r="BV36" s="3" t="s">
        <v>318</v>
      </c>
      <c r="BW36" s="3">
        <v>72</v>
      </c>
      <c r="BX36" s="4"/>
      <c r="BY36" s="3">
        <v>2497.67</v>
      </c>
      <c r="BZ36" s="3" t="s">
        <v>322</v>
      </c>
      <c r="CA36" s="3">
        <v>62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 t="s">
        <v>323</v>
      </c>
      <c r="CJ36" s="3" t="s">
        <v>177</v>
      </c>
      <c r="CK36" s="3" t="s">
        <v>324</v>
      </c>
      <c r="CL36" s="4"/>
      <c r="CM36" s="3" t="s">
        <v>325</v>
      </c>
      <c r="CN36" s="3" t="s">
        <v>326</v>
      </c>
      <c r="CO36" s="4"/>
      <c r="CP36" s="3">
        <v>63</v>
      </c>
      <c r="CQ36" s="3">
        <v>25056.55</v>
      </c>
      <c r="CR36" s="3">
        <v>8.9863999999999997</v>
      </c>
      <c r="CS36" s="4"/>
      <c r="CT36" s="4"/>
      <c r="CU36" s="3" t="s">
        <v>327</v>
      </c>
      <c r="CV36" s="4"/>
      <c r="CW36" s="3">
        <v>90</v>
      </c>
      <c r="CX36" s="4"/>
      <c r="CY36" s="3">
        <v>0</v>
      </c>
      <c r="CZ36" s="4"/>
      <c r="DA36" s="4"/>
      <c r="DB36" s="4"/>
      <c r="DC36" s="4"/>
      <c r="DD36" s="3">
        <v>0</v>
      </c>
      <c r="DE36" s="3">
        <v>0</v>
      </c>
      <c r="DF36" s="4"/>
      <c r="DG36" s="3" t="s">
        <v>2</v>
      </c>
      <c r="DH36" s="4"/>
      <c r="DI36" s="3">
        <v>0</v>
      </c>
      <c r="DJ36" s="3">
        <v>63</v>
      </c>
      <c r="DK36" s="3" t="s">
        <v>328</v>
      </c>
      <c r="DL36" s="3" t="s">
        <v>329</v>
      </c>
      <c r="DM36" s="4"/>
      <c r="DN36" s="4"/>
      <c r="DO36" s="3" t="s">
        <v>330</v>
      </c>
      <c r="DP36" s="3">
        <v>0</v>
      </c>
      <c r="DQ36" s="4"/>
      <c r="DR36" s="3">
        <v>22344.34</v>
      </c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21"/>
      <c r="EL36" s="4"/>
      <c r="EM36" s="4"/>
      <c r="EN36" s="4"/>
      <c r="EO36" s="4"/>
      <c r="EP36" s="4"/>
      <c r="EQ36" s="4"/>
    </row>
    <row r="37" spans="1:147" s="9" customFormat="1" ht="16.5" hidden="1" customHeight="1" x14ac:dyDescent="0.2">
      <c r="A37" s="30"/>
      <c r="B37" s="5">
        <v>41846</v>
      </c>
      <c r="C37" s="7"/>
      <c r="D37" s="6" t="s">
        <v>0</v>
      </c>
      <c r="E37" s="7"/>
      <c r="F37" s="7"/>
      <c r="G37" s="6" t="s">
        <v>313</v>
      </c>
      <c r="H37" s="6">
        <v>357.61</v>
      </c>
      <c r="I37" s="6">
        <v>62.009399999999999</v>
      </c>
      <c r="J37" s="6">
        <v>10</v>
      </c>
      <c r="K37" s="6">
        <v>21659.51</v>
      </c>
      <c r="L37" s="6">
        <v>172.73</v>
      </c>
      <c r="M37" s="6">
        <v>118.18</v>
      </c>
      <c r="N37" s="7"/>
      <c r="O37" s="7"/>
      <c r="P37" s="6">
        <v>179.06</v>
      </c>
      <c r="Q37" s="7"/>
      <c r="R37" s="6">
        <v>3576.1</v>
      </c>
      <c r="S37" s="6">
        <v>3397.04</v>
      </c>
      <c r="T37" s="7"/>
      <c r="U37" s="6">
        <v>0</v>
      </c>
      <c r="V37" s="6" t="s">
        <v>314</v>
      </c>
      <c r="W37" s="5">
        <v>41522</v>
      </c>
      <c r="X37" s="5">
        <v>41517</v>
      </c>
      <c r="Y37" s="5">
        <v>43738</v>
      </c>
      <c r="Z37" s="6">
        <v>0</v>
      </c>
      <c r="AA37" s="7"/>
      <c r="AB37" s="7"/>
      <c r="AC37" s="7"/>
      <c r="AD37" s="7"/>
      <c r="AE37" s="6" t="s">
        <v>315</v>
      </c>
      <c r="AF37" s="6">
        <v>1</v>
      </c>
      <c r="AG37" s="7"/>
      <c r="AH37" s="7"/>
      <c r="AI37" s="7"/>
      <c r="AJ37" s="7"/>
      <c r="AK37" s="7"/>
      <c r="AL37" s="7"/>
      <c r="AM37" s="7"/>
      <c r="AN37" s="7"/>
      <c r="AO37" s="6">
        <v>0.9</v>
      </c>
      <c r="AP37" s="6">
        <v>0.89917740000000002</v>
      </c>
      <c r="AQ37" s="6">
        <v>0.89917740000000002</v>
      </c>
      <c r="AR37" s="6">
        <v>5.25</v>
      </c>
      <c r="AS37" s="6" t="s">
        <v>316</v>
      </c>
      <c r="AT37" s="6">
        <v>0</v>
      </c>
      <c r="AU37" s="6">
        <v>0</v>
      </c>
      <c r="AV37" s="6">
        <v>25056.55</v>
      </c>
      <c r="AW37" s="6">
        <v>0</v>
      </c>
      <c r="AX37" s="6" t="s">
        <v>9</v>
      </c>
      <c r="AY37" s="6">
        <v>0</v>
      </c>
      <c r="AZ37" s="6">
        <v>0.9</v>
      </c>
      <c r="BA37" s="6" t="s">
        <v>317</v>
      </c>
      <c r="BB37" s="6" t="s">
        <v>318</v>
      </c>
      <c r="BC37" s="6" t="s">
        <v>315</v>
      </c>
      <c r="BD37" s="6" t="s">
        <v>1</v>
      </c>
      <c r="BE37" s="6">
        <v>305</v>
      </c>
      <c r="BF37" s="6">
        <v>0</v>
      </c>
      <c r="BG37" s="6" t="s">
        <v>319</v>
      </c>
      <c r="BH37" s="6">
        <v>1</v>
      </c>
      <c r="BI37" s="6">
        <v>357.61</v>
      </c>
      <c r="BJ37" s="6">
        <v>0</v>
      </c>
      <c r="BK37" s="6">
        <v>0</v>
      </c>
      <c r="BL37" s="6">
        <v>0</v>
      </c>
      <c r="BM37" s="6">
        <v>801</v>
      </c>
      <c r="BN37" s="6" t="s">
        <v>320</v>
      </c>
      <c r="BO37" s="6" t="s">
        <v>317</v>
      </c>
      <c r="BP37" s="6" t="s">
        <v>321</v>
      </c>
      <c r="BQ37" s="7"/>
      <c r="BR37" s="7"/>
      <c r="BS37" s="6">
        <v>19160</v>
      </c>
      <c r="BT37" s="6" t="s">
        <v>9</v>
      </c>
      <c r="BU37" s="6">
        <v>4250</v>
      </c>
      <c r="BV37" s="6" t="s">
        <v>318</v>
      </c>
      <c r="BW37" s="6">
        <v>72</v>
      </c>
      <c r="BX37" s="7"/>
      <c r="BY37" s="6">
        <v>2497.67</v>
      </c>
      <c r="BZ37" s="6" t="s">
        <v>322</v>
      </c>
      <c r="CA37" s="6">
        <v>61</v>
      </c>
      <c r="CB37" s="6">
        <v>0</v>
      </c>
      <c r="CC37" s="6">
        <v>0</v>
      </c>
      <c r="CD37" s="6">
        <v>0</v>
      </c>
      <c r="CE37" s="6">
        <v>0</v>
      </c>
      <c r="CF37" s="6">
        <v>0</v>
      </c>
      <c r="CG37" s="6">
        <v>0</v>
      </c>
      <c r="CH37" s="6">
        <v>0</v>
      </c>
      <c r="CI37" s="6" t="s">
        <v>323</v>
      </c>
      <c r="CJ37" s="6" t="s">
        <v>177</v>
      </c>
      <c r="CK37" s="6" t="s">
        <v>324</v>
      </c>
      <c r="CL37" s="7"/>
      <c r="CM37" s="6" t="s">
        <v>325</v>
      </c>
      <c r="CN37" s="6" t="s">
        <v>326</v>
      </c>
      <c r="CO37" s="7"/>
      <c r="CP37" s="6">
        <v>62</v>
      </c>
      <c r="CQ37" s="6">
        <v>25056.55</v>
      </c>
      <c r="CR37" s="6">
        <v>9.9906000000000006</v>
      </c>
      <c r="CS37" s="7"/>
      <c r="CT37" s="7"/>
      <c r="CU37" s="6" t="s">
        <v>327</v>
      </c>
      <c r="CV37" s="7"/>
      <c r="CW37" s="6">
        <v>90</v>
      </c>
      <c r="CX37" s="7"/>
      <c r="CY37" s="6">
        <v>0</v>
      </c>
      <c r="CZ37" s="7"/>
      <c r="DA37" s="7"/>
      <c r="DB37" s="7"/>
      <c r="DC37" s="7"/>
      <c r="DD37" s="6">
        <v>0</v>
      </c>
      <c r="DE37" s="6">
        <v>0</v>
      </c>
      <c r="DF37" s="7"/>
      <c r="DG37" s="6" t="s">
        <v>2</v>
      </c>
      <c r="DH37" s="7"/>
      <c r="DI37" s="6">
        <v>0</v>
      </c>
      <c r="DJ37" s="6">
        <v>62</v>
      </c>
      <c r="DK37" s="6" t="s">
        <v>328</v>
      </c>
      <c r="DL37" s="6" t="s">
        <v>329</v>
      </c>
      <c r="DM37" s="7"/>
      <c r="DN37" s="7"/>
      <c r="DO37" s="6" t="s">
        <v>330</v>
      </c>
      <c r="DP37" s="6">
        <v>0</v>
      </c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21"/>
      <c r="EL37" s="7"/>
      <c r="EM37" s="7"/>
      <c r="EN37" s="7"/>
      <c r="EO37" s="7"/>
      <c r="EP37" s="7"/>
      <c r="EQ37" s="7"/>
    </row>
    <row r="38" spans="1:147" s="9" customFormat="1" ht="16.5" hidden="1" customHeight="1" x14ac:dyDescent="0.2">
      <c r="A38" s="30"/>
      <c r="B38" s="2">
        <v>41881</v>
      </c>
      <c r="C38" s="4"/>
      <c r="D38" s="3" t="s">
        <v>0</v>
      </c>
      <c r="E38" s="4"/>
      <c r="F38" s="4"/>
      <c r="G38" s="3" t="s">
        <v>313</v>
      </c>
      <c r="H38" s="3">
        <v>357.61</v>
      </c>
      <c r="I38" s="3">
        <v>61.005400000000002</v>
      </c>
      <c r="J38" s="3">
        <v>11</v>
      </c>
      <c r="K38" s="3">
        <v>21316.77</v>
      </c>
      <c r="L38" s="3">
        <v>188.97</v>
      </c>
      <c r="M38" s="3">
        <v>134.41999999999999</v>
      </c>
      <c r="N38" s="4"/>
      <c r="O38" s="4"/>
      <c r="P38" s="3">
        <v>193.93</v>
      </c>
      <c r="Q38" s="4"/>
      <c r="R38" s="3">
        <v>3933.71</v>
      </c>
      <c r="S38" s="3">
        <v>3739.78</v>
      </c>
      <c r="T38" s="4"/>
      <c r="U38" s="3">
        <v>0</v>
      </c>
      <c r="V38" s="3" t="s">
        <v>314</v>
      </c>
      <c r="W38" s="2">
        <v>41522</v>
      </c>
      <c r="X38" s="2">
        <v>41517</v>
      </c>
      <c r="Y38" s="2">
        <v>43738</v>
      </c>
      <c r="Z38" s="3">
        <v>0</v>
      </c>
      <c r="AA38" s="4"/>
      <c r="AB38" s="4"/>
      <c r="AC38" s="4"/>
      <c r="AD38" s="4"/>
      <c r="AE38" s="3" t="s">
        <v>315</v>
      </c>
      <c r="AF38" s="3">
        <v>1</v>
      </c>
      <c r="AG38" s="4"/>
      <c r="AH38" s="4"/>
      <c r="AI38" s="4"/>
      <c r="AJ38" s="4"/>
      <c r="AK38" s="4"/>
      <c r="AL38" s="4"/>
      <c r="AM38" s="4"/>
      <c r="AN38" s="4"/>
      <c r="AO38" s="3">
        <v>0.9</v>
      </c>
      <c r="AP38" s="3">
        <v>0.89917740000000002</v>
      </c>
      <c r="AQ38" s="3">
        <v>0.89917740000000002</v>
      </c>
      <c r="AR38" s="3">
        <v>5.25</v>
      </c>
      <c r="AS38" s="3" t="s">
        <v>316</v>
      </c>
      <c r="AT38" s="3">
        <v>0</v>
      </c>
      <c r="AU38" s="3">
        <v>0</v>
      </c>
      <c r="AV38" s="3">
        <v>25056.55</v>
      </c>
      <c r="AW38" s="3">
        <v>0</v>
      </c>
      <c r="AX38" s="3" t="s">
        <v>9</v>
      </c>
      <c r="AY38" s="3">
        <v>0</v>
      </c>
      <c r="AZ38" s="3">
        <v>0.9</v>
      </c>
      <c r="BA38" s="3" t="s">
        <v>317</v>
      </c>
      <c r="BB38" s="3" t="s">
        <v>318</v>
      </c>
      <c r="BC38" s="3" t="s">
        <v>315</v>
      </c>
      <c r="BD38" s="3" t="s">
        <v>1</v>
      </c>
      <c r="BE38" s="3">
        <v>305</v>
      </c>
      <c r="BF38" s="3">
        <v>0</v>
      </c>
      <c r="BG38" s="3" t="s">
        <v>319</v>
      </c>
      <c r="BH38" s="3">
        <v>1</v>
      </c>
      <c r="BI38" s="3">
        <v>357.61</v>
      </c>
      <c r="BJ38" s="3">
        <v>0</v>
      </c>
      <c r="BK38" s="3">
        <v>0</v>
      </c>
      <c r="BL38" s="3">
        <v>0</v>
      </c>
      <c r="BM38" s="3">
        <v>801</v>
      </c>
      <c r="BN38" s="3" t="s">
        <v>320</v>
      </c>
      <c r="BO38" s="3" t="s">
        <v>317</v>
      </c>
      <c r="BP38" s="3" t="s">
        <v>321</v>
      </c>
      <c r="BQ38" s="4"/>
      <c r="BR38" s="4"/>
      <c r="BS38" s="3">
        <v>19160</v>
      </c>
      <c r="BT38" s="3" t="s">
        <v>9</v>
      </c>
      <c r="BU38" s="3">
        <v>4250</v>
      </c>
      <c r="BV38" s="3" t="s">
        <v>318</v>
      </c>
      <c r="BW38" s="3">
        <v>72</v>
      </c>
      <c r="BX38" s="4"/>
      <c r="BY38" s="3">
        <v>2497.67</v>
      </c>
      <c r="BZ38" s="3" t="s">
        <v>322</v>
      </c>
      <c r="CA38" s="3">
        <v>60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 t="s">
        <v>323</v>
      </c>
      <c r="CJ38" s="3" t="s">
        <v>177</v>
      </c>
      <c r="CK38" s="3" t="s">
        <v>324</v>
      </c>
      <c r="CL38" s="4"/>
      <c r="CM38" s="3" t="s">
        <v>325</v>
      </c>
      <c r="CN38" s="3" t="s">
        <v>326</v>
      </c>
      <c r="CO38" s="4"/>
      <c r="CP38" s="3">
        <v>61</v>
      </c>
      <c r="CQ38" s="3">
        <v>25056.55</v>
      </c>
      <c r="CR38" s="3">
        <v>10.9946</v>
      </c>
      <c r="CS38" s="4"/>
      <c r="CT38" s="4"/>
      <c r="CU38" s="3" t="s">
        <v>327</v>
      </c>
      <c r="CV38" s="4"/>
      <c r="CW38" s="3">
        <v>90</v>
      </c>
      <c r="CX38" s="4"/>
      <c r="CY38" s="3">
        <v>0</v>
      </c>
      <c r="CZ38" s="4"/>
      <c r="DA38" s="4"/>
      <c r="DB38" s="4"/>
      <c r="DC38" s="4"/>
      <c r="DD38" s="3">
        <v>0</v>
      </c>
      <c r="DE38" s="3">
        <v>0</v>
      </c>
      <c r="DF38" s="4"/>
      <c r="DG38" s="3" t="s">
        <v>2</v>
      </c>
      <c r="DH38" s="4"/>
      <c r="DI38" s="3">
        <v>0</v>
      </c>
      <c r="DJ38" s="3">
        <v>61</v>
      </c>
      <c r="DK38" s="3" t="s">
        <v>328</v>
      </c>
      <c r="DL38" s="3" t="s">
        <v>329</v>
      </c>
      <c r="DM38" s="4"/>
      <c r="DN38" s="4"/>
      <c r="DO38" s="3" t="s">
        <v>330</v>
      </c>
      <c r="DP38" s="3">
        <v>0</v>
      </c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21"/>
      <c r="EL38" s="4"/>
      <c r="EM38" s="4"/>
      <c r="EN38" s="4"/>
      <c r="EO38" s="4"/>
      <c r="EP38" s="4"/>
      <c r="EQ38" s="4"/>
    </row>
    <row r="39" spans="1:147" s="9" customFormat="1" ht="16.5" hidden="1" customHeight="1" x14ac:dyDescent="0.2">
      <c r="A39" s="30"/>
      <c r="B39" s="5">
        <v>41909</v>
      </c>
      <c r="C39" s="7"/>
      <c r="D39" s="6" t="s">
        <v>0</v>
      </c>
      <c r="E39" s="7"/>
      <c r="F39" s="7"/>
      <c r="G39" s="6" t="s">
        <v>313</v>
      </c>
      <c r="H39" s="6">
        <v>357.61</v>
      </c>
      <c r="I39" s="6">
        <v>60.003799999999998</v>
      </c>
      <c r="J39" s="6">
        <v>12</v>
      </c>
      <c r="K39" s="6">
        <v>20974.6</v>
      </c>
      <c r="L39" s="6">
        <v>204.42</v>
      </c>
      <c r="M39" s="6">
        <v>149.87</v>
      </c>
      <c r="N39" s="7"/>
      <c r="O39" s="7"/>
      <c r="P39" s="6">
        <v>209.37</v>
      </c>
      <c r="Q39" s="7"/>
      <c r="R39" s="6">
        <v>4291.32</v>
      </c>
      <c r="S39" s="6">
        <v>4081.95</v>
      </c>
      <c r="T39" s="7"/>
      <c r="U39" s="6">
        <v>0</v>
      </c>
      <c r="V39" s="6" t="s">
        <v>314</v>
      </c>
      <c r="W39" s="5">
        <v>41522</v>
      </c>
      <c r="X39" s="5">
        <v>41517</v>
      </c>
      <c r="Y39" s="5">
        <v>43738</v>
      </c>
      <c r="Z39" s="6">
        <v>0</v>
      </c>
      <c r="AA39" s="7"/>
      <c r="AB39" s="7"/>
      <c r="AC39" s="7"/>
      <c r="AD39" s="7"/>
      <c r="AE39" s="6" t="s">
        <v>315</v>
      </c>
      <c r="AF39" s="6">
        <v>1</v>
      </c>
      <c r="AG39" s="7"/>
      <c r="AH39" s="7"/>
      <c r="AI39" s="7"/>
      <c r="AJ39" s="7"/>
      <c r="AK39" s="7"/>
      <c r="AL39" s="7"/>
      <c r="AM39" s="7"/>
      <c r="AN39" s="7"/>
      <c r="AO39" s="6">
        <v>0.9</v>
      </c>
      <c r="AP39" s="6">
        <v>0.89917740000000002</v>
      </c>
      <c r="AQ39" s="6">
        <v>0.89917740000000002</v>
      </c>
      <c r="AR39" s="6">
        <v>5.25</v>
      </c>
      <c r="AS39" s="6" t="s">
        <v>316</v>
      </c>
      <c r="AT39" s="6">
        <v>0</v>
      </c>
      <c r="AU39" s="6">
        <v>0</v>
      </c>
      <c r="AV39" s="6">
        <v>25056.55</v>
      </c>
      <c r="AW39" s="6">
        <v>0</v>
      </c>
      <c r="AX39" s="6" t="s">
        <v>9</v>
      </c>
      <c r="AY39" s="6">
        <v>0</v>
      </c>
      <c r="AZ39" s="6">
        <v>0.9</v>
      </c>
      <c r="BA39" s="6" t="s">
        <v>317</v>
      </c>
      <c r="BB39" s="6" t="s">
        <v>318</v>
      </c>
      <c r="BC39" s="6" t="s">
        <v>315</v>
      </c>
      <c r="BD39" s="6" t="s">
        <v>1</v>
      </c>
      <c r="BE39" s="6">
        <v>305</v>
      </c>
      <c r="BF39" s="6">
        <v>0</v>
      </c>
      <c r="BG39" s="6" t="s">
        <v>319</v>
      </c>
      <c r="BH39" s="6">
        <v>1</v>
      </c>
      <c r="BI39" s="6">
        <v>357.61</v>
      </c>
      <c r="BJ39" s="6">
        <v>0</v>
      </c>
      <c r="BK39" s="6">
        <v>0</v>
      </c>
      <c r="BL39" s="6">
        <v>0</v>
      </c>
      <c r="BM39" s="6">
        <v>801</v>
      </c>
      <c r="BN39" s="6" t="s">
        <v>320</v>
      </c>
      <c r="BO39" s="6" t="s">
        <v>317</v>
      </c>
      <c r="BP39" s="6" t="s">
        <v>321</v>
      </c>
      <c r="BQ39" s="7"/>
      <c r="BR39" s="7"/>
      <c r="BS39" s="6">
        <v>19160</v>
      </c>
      <c r="BT39" s="6" t="s">
        <v>9</v>
      </c>
      <c r="BU39" s="6">
        <v>4250</v>
      </c>
      <c r="BV39" s="6" t="s">
        <v>318</v>
      </c>
      <c r="BW39" s="6">
        <v>72</v>
      </c>
      <c r="BX39" s="7"/>
      <c r="BY39" s="6">
        <v>2497.67</v>
      </c>
      <c r="BZ39" s="6" t="s">
        <v>322</v>
      </c>
      <c r="CA39" s="6">
        <v>59</v>
      </c>
      <c r="CB39" s="6">
        <v>0</v>
      </c>
      <c r="CC39" s="6">
        <v>0</v>
      </c>
      <c r="CD39" s="6">
        <v>0</v>
      </c>
      <c r="CE39" s="6">
        <v>0</v>
      </c>
      <c r="CF39" s="6">
        <v>0</v>
      </c>
      <c r="CG39" s="6">
        <v>0</v>
      </c>
      <c r="CH39" s="6">
        <v>0</v>
      </c>
      <c r="CI39" s="6" t="s">
        <v>323</v>
      </c>
      <c r="CJ39" s="6" t="s">
        <v>177</v>
      </c>
      <c r="CK39" s="6" t="s">
        <v>324</v>
      </c>
      <c r="CL39" s="7"/>
      <c r="CM39" s="6" t="s">
        <v>325</v>
      </c>
      <c r="CN39" s="6" t="s">
        <v>326</v>
      </c>
      <c r="CO39" s="7"/>
      <c r="CP39" s="6">
        <v>60</v>
      </c>
      <c r="CQ39" s="6">
        <v>25056.55</v>
      </c>
      <c r="CR39" s="6">
        <v>11.9962</v>
      </c>
      <c r="CS39" s="7"/>
      <c r="CT39" s="7"/>
      <c r="CU39" s="6" t="s">
        <v>327</v>
      </c>
      <c r="CV39" s="7"/>
      <c r="CW39" s="6">
        <v>90</v>
      </c>
      <c r="CX39" s="7"/>
      <c r="CY39" s="6">
        <v>0</v>
      </c>
      <c r="CZ39" s="7"/>
      <c r="DA39" s="7"/>
      <c r="DB39" s="7"/>
      <c r="DC39" s="7"/>
      <c r="DD39" s="6">
        <v>0</v>
      </c>
      <c r="DE39" s="6">
        <v>0</v>
      </c>
      <c r="DF39" s="7"/>
      <c r="DG39" s="6" t="s">
        <v>2</v>
      </c>
      <c r="DH39" s="7"/>
      <c r="DI39" s="6">
        <v>0</v>
      </c>
      <c r="DJ39" s="6">
        <v>60</v>
      </c>
      <c r="DK39" s="6" t="s">
        <v>328</v>
      </c>
      <c r="DL39" s="6" t="s">
        <v>329</v>
      </c>
      <c r="DM39" s="7"/>
      <c r="DN39" s="7"/>
      <c r="DO39" s="6" t="s">
        <v>330</v>
      </c>
      <c r="DP39" s="6">
        <v>0</v>
      </c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21"/>
      <c r="EL39" s="7"/>
      <c r="EM39" s="7"/>
      <c r="EN39" s="7"/>
      <c r="EO39" s="7"/>
      <c r="EP39" s="7"/>
      <c r="EQ39" s="7"/>
    </row>
    <row r="40" spans="1:147" s="9" customFormat="1" ht="16.5" hidden="1" customHeight="1" x14ac:dyDescent="0.2">
      <c r="A40" s="30"/>
      <c r="B40" s="2">
        <v>41944</v>
      </c>
      <c r="C40" s="4"/>
      <c r="D40" s="3" t="s">
        <v>0</v>
      </c>
      <c r="E40" s="4"/>
      <c r="F40" s="4"/>
      <c r="G40" s="3" t="s">
        <v>313</v>
      </c>
      <c r="H40" s="3">
        <v>357.61</v>
      </c>
      <c r="I40" s="3">
        <v>59.018500000000003</v>
      </c>
      <c r="J40" s="3">
        <v>13</v>
      </c>
      <c r="K40" s="3">
        <v>20637.75</v>
      </c>
      <c r="L40" s="3">
        <v>220.14</v>
      </c>
      <c r="M40" s="3">
        <v>165.59</v>
      </c>
      <c r="N40" s="4"/>
      <c r="O40" s="4"/>
      <c r="P40" s="3">
        <v>230.13</v>
      </c>
      <c r="Q40" s="4"/>
      <c r="R40" s="3">
        <v>4648.93</v>
      </c>
      <c r="S40" s="3">
        <v>4418.8</v>
      </c>
      <c r="T40" s="4"/>
      <c r="U40" s="3">
        <v>0</v>
      </c>
      <c r="V40" s="3" t="s">
        <v>314</v>
      </c>
      <c r="W40" s="2">
        <v>41522</v>
      </c>
      <c r="X40" s="2">
        <v>41517</v>
      </c>
      <c r="Y40" s="2">
        <v>43738</v>
      </c>
      <c r="Z40" s="3">
        <v>0</v>
      </c>
      <c r="AA40" s="4"/>
      <c r="AB40" s="4"/>
      <c r="AC40" s="4"/>
      <c r="AD40" s="4"/>
      <c r="AE40" s="3" t="s">
        <v>315</v>
      </c>
      <c r="AF40" s="3">
        <v>1</v>
      </c>
      <c r="AG40" s="4"/>
      <c r="AH40" s="4"/>
      <c r="AI40" s="4"/>
      <c r="AJ40" s="4"/>
      <c r="AK40" s="4"/>
      <c r="AL40" s="4"/>
      <c r="AM40" s="4"/>
      <c r="AN40" s="4"/>
      <c r="AO40" s="3">
        <v>0.9</v>
      </c>
      <c r="AP40" s="3">
        <v>0.89917740000000002</v>
      </c>
      <c r="AQ40" s="3">
        <v>0.89917740000000002</v>
      </c>
      <c r="AR40" s="3">
        <v>5.25</v>
      </c>
      <c r="AS40" s="3" t="s">
        <v>316</v>
      </c>
      <c r="AT40" s="3">
        <v>0</v>
      </c>
      <c r="AU40" s="3">
        <v>0</v>
      </c>
      <c r="AV40" s="3">
        <v>25056.55</v>
      </c>
      <c r="AW40" s="3">
        <v>0</v>
      </c>
      <c r="AX40" s="3" t="s">
        <v>9</v>
      </c>
      <c r="AY40" s="3">
        <v>0</v>
      </c>
      <c r="AZ40" s="3">
        <v>0.9</v>
      </c>
      <c r="BA40" s="3" t="s">
        <v>317</v>
      </c>
      <c r="BB40" s="3" t="s">
        <v>318</v>
      </c>
      <c r="BC40" s="3" t="s">
        <v>315</v>
      </c>
      <c r="BD40" s="3" t="s">
        <v>1</v>
      </c>
      <c r="BE40" s="3">
        <v>305</v>
      </c>
      <c r="BF40" s="3">
        <v>0</v>
      </c>
      <c r="BG40" s="3" t="s">
        <v>319</v>
      </c>
      <c r="BH40" s="3">
        <v>1</v>
      </c>
      <c r="BI40" s="3">
        <v>357.61</v>
      </c>
      <c r="BJ40" s="3">
        <v>0</v>
      </c>
      <c r="BK40" s="3">
        <v>0</v>
      </c>
      <c r="BL40" s="3">
        <v>0</v>
      </c>
      <c r="BM40" s="3">
        <v>801</v>
      </c>
      <c r="BN40" s="3" t="s">
        <v>320</v>
      </c>
      <c r="BO40" s="3" t="s">
        <v>317</v>
      </c>
      <c r="BP40" s="3" t="s">
        <v>321</v>
      </c>
      <c r="BQ40" s="4"/>
      <c r="BR40" s="4"/>
      <c r="BS40" s="3">
        <v>19160</v>
      </c>
      <c r="BT40" s="3" t="s">
        <v>9</v>
      </c>
      <c r="BU40" s="3">
        <v>4250</v>
      </c>
      <c r="BV40" s="3" t="s">
        <v>318</v>
      </c>
      <c r="BW40" s="3">
        <v>72</v>
      </c>
      <c r="BX40" s="4"/>
      <c r="BY40" s="3">
        <v>2497.67</v>
      </c>
      <c r="BZ40" s="3" t="s">
        <v>322</v>
      </c>
      <c r="CA40" s="3">
        <v>58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 t="s">
        <v>323</v>
      </c>
      <c r="CJ40" s="3" t="s">
        <v>177</v>
      </c>
      <c r="CK40" s="3" t="s">
        <v>324</v>
      </c>
      <c r="CL40" s="4"/>
      <c r="CM40" s="3" t="s">
        <v>325</v>
      </c>
      <c r="CN40" s="3" t="s">
        <v>326</v>
      </c>
      <c r="CO40" s="4"/>
      <c r="CP40" s="3">
        <v>58</v>
      </c>
      <c r="CQ40" s="3">
        <v>25056.55</v>
      </c>
      <c r="CR40" s="3">
        <v>12.9815</v>
      </c>
      <c r="CS40" s="4"/>
      <c r="CT40" s="4"/>
      <c r="CU40" s="3" t="s">
        <v>327</v>
      </c>
      <c r="CV40" s="4"/>
      <c r="CW40" s="3">
        <v>90</v>
      </c>
      <c r="CX40" s="4"/>
      <c r="CY40" s="3">
        <v>0</v>
      </c>
      <c r="CZ40" s="4"/>
      <c r="DA40" s="4"/>
      <c r="DB40" s="4"/>
      <c r="DC40" s="4"/>
      <c r="DD40" s="3">
        <v>0</v>
      </c>
      <c r="DE40" s="3">
        <v>0</v>
      </c>
      <c r="DF40" s="4"/>
      <c r="DG40" s="3" t="s">
        <v>2</v>
      </c>
      <c r="DH40" s="4"/>
      <c r="DI40" s="3">
        <v>0</v>
      </c>
      <c r="DJ40" s="3">
        <v>59</v>
      </c>
      <c r="DK40" s="3" t="s">
        <v>328</v>
      </c>
      <c r="DL40" s="3" t="s">
        <v>329</v>
      </c>
      <c r="DM40" s="4"/>
      <c r="DN40" s="4"/>
      <c r="DO40" s="3" t="s">
        <v>330</v>
      </c>
      <c r="DP40" s="3">
        <v>0</v>
      </c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21"/>
      <c r="EL40" s="4"/>
      <c r="EM40" s="4"/>
      <c r="EN40" s="4"/>
      <c r="EO40" s="4"/>
      <c r="EP40" s="4"/>
      <c r="EQ40" s="4"/>
    </row>
    <row r="41" spans="1:147" s="9" customFormat="1" ht="16.5" hidden="1" customHeight="1" x14ac:dyDescent="0.2">
      <c r="A41" s="30"/>
      <c r="B41" s="5">
        <v>41972</v>
      </c>
      <c r="C41" s="4"/>
      <c r="D41" s="6" t="s">
        <v>0</v>
      </c>
      <c r="E41" s="4"/>
      <c r="F41" s="4"/>
      <c r="G41" s="6" t="s">
        <v>313</v>
      </c>
      <c r="H41" s="6">
        <v>357.61</v>
      </c>
      <c r="I41" s="6">
        <v>58.014499999999998</v>
      </c>
      <c r="J41" s="6">
        <v>14</v>
      </c>
      <c r="K41" s="6">
        <v>20294.25</v>
      </c>
      <c r="L41" s="6">
        <v>235.1</v>
      </c>
      <c r="M41" s="6">
        <v>180.55</v>
      </c>
      <c r="N41" s="4"/>
      <c r="O41" s="4"/>
      <c r="P41" s="6">
        <v>244.24</v>
      </c>
      <c r="Q41" s="4"/>
      <c r="R41" s="6">
        <v>5006.54</v>
      </c>
      <c r="S41" s="6">
        <v>4762.3</v>
      </c>
      <c r="T41" s="4"/>
      <c r="U41" s="6">
        <v>0</v>
      </c>
      <c r="V41" s="6" t="s">
        <v>314</v>
      </c>
      <c r="W41" s="5">
        <v>41522</v>
      </c>
      <c r="X41" s="5">
        <v>41517</v>
      </c>
      <c r="Y41" s="5">
        <v>43738</v>
      </c>
      <c r="Z41" s="6">
        <v>0</v>
      </c>
      <c r="AA41" s="4"/>
      <c r="AB41" s="4"/>
      <c r="AC41" s="4"/>
      <c r="AD41" s="4"/>
      <c r="AE41" s="6" t="s">
        <v>315</v>
      </c>
      <c r="AF41" s="6">
        <v>1</v>
      </c>
      <c r="AG41" s="4"/>
      <c r="AH41" s="4"/>
      <c r="AI41" s="4"/>
      <c r="AJ41" s="4"/>
      <c r="AK41" s="4"/>
      <c r="AL41" s="4"/>
      <c r="AM41" s="4"/>
      <c r="AN41" s="4"/>
      <c r="AO41" s="6">
        <v>0.9</v>
      </c>
      <c r="AP41" s="6">
        <v>0.89917740000000002</v>
      </c>
      <c r="AQ41" s="6">
        <v>0.89917740000000002</v>
      </c>
      <c r="AR41" s="6">
        <v>5.25</v>
      </c>
      <c r="AS41" s="6" t="s">
        <v>316</v>
      </c>
      <c r="AT41" s="6">
        <v>0</v>
      </c>
      <c r="AU41" s="6">
        <v>0</v>
      </c>
      <c r="AV41" s="6">
        <v>25056.55</v>
      </c>
      <c r="AW41" s="6">
        <v>0</v>
      </c>
      <c r="AX41" s="6" t="s">
        <v>9</v>
      </c>
      <c r="AY41" s="6">
        <v>0</v>
      </c>
      <c r="AZ41" s="6">
        <v>0.9</v>
      </c>
      <c r="BA41" s="6" t="s">
        <v>317</v>
      </c>
      <c r="BB41" s="6" t="s">
        <v>318</v>
      </c>
      <c r="BC41" s="6" t="s">
        <v>315</v>
      </c>
      <c r="BD41" s="6" t="s">
        <v>1</v>
      </c>
      <c r="BE41" s="6">
        <v>305</v>
      </c>
      <c r="BF41" s="6">
        <v>0</v>
      </c>
      <c r="BG41" s="6" t="s">
        <v>319</v>
      </c>
      <c r="BH41" s="6">
        <v>1</v>
      </c>
      <c r="BI41" s="6">
        <v>357.61</v>
      </c>
      <c r="BJ41" s="6">
        <v>0</v>
      </c>
      <c r="BK41" s="6">
        <v>0</v>
      </c>
      <c r="BL41" s="6">
        <v>0</v>
      </c>
      <c r="BM41" s="6">
        <v>801</v>
      </c>
      <c r="BN41" s="6" t="s">
        <v>320</v>
      </c>
      <c r="BO41" s="6" t="s">
        <v>317</v>
      </c>
      <c r="BP41" s="6" t="s">
        <v>321</v>
      </c>
      <c r="BQ41" s="4"/>
      <c r="BR41" s="4"/>
      <c r="BS41" s="6">
        <v>19160</v>
      </c>
      <c r="BT41" s="6" t="s">
        <v>9</v>
      </c>
      <c r="BU41" s="6">
        <v>4250</v>
      </c>
      <c r="BV41" s="6" t="s">
        <v>318</v>
      </c>
      <c r="BW41" s="6">
        <v>72</v>
      </c>
      <c r="BX41" s="4"/>
      <c r="BY41" s="6">
        <v>2497.67</v>
      </c>
      <c r="BZ41" s="6" t="s">
        <v>322</v>
      </c>
      <c r="CA41" s="6">
        <v>57</v>
      </c>
      <c r="CB41" s="6">
        <v>0</v>
      </c>
      <c r="CC41" s="6">
        <v>0</v>
      </c>
      <c r="CD41" s="6">
        <v>0</v>
      </c>
      <c r="CE41" s="6">
        <v>0</v>
      </c>
      <c r="CF41" s="6">
        <v>0</v>
      </c>
      <c r="CG41" s="6">
        <v>0</v>
      </c>
      <c r="CH41" s="6">
        <v>0</v>
      </c>
      <c r="CI41" s="6" t="s">
        <v>323</v>
      </c>
      <c r="CJ41" s="6" t="s">
        <v>177</v>
      </c>
      <c r="CK41" s="6" t="s">
        <v>324</v>
      </c>
      <c r="CL41" s="4"/>
      <c r="CM41" s="6" t="s">
        <v>325</v>
      </c>
      <c r="CN41" s="6" t="s">
        <v>326</v>
      </c>
      <c r="CO41" s="4"/>
      <c r="CP41" s="6">
        <v>58</v>
      </c>
      <c r="CQ41" s="6">
        <v>25056.55</v>
      </c>
      <c r="CR41" s="6">
        <v>13.9855</v>
      </c>
      <c r="CS41" s="4"/>
      <c r="CT41" s="4"/>
      <c r="CU41" s="6" t="s">
        <v>327</v>
      </c>
      <c r="CV41" s="4"/>
      <c r="CW41" s="6">
        <v>90</v>
      </c>
      <c r="CX41" s="4"/>
      <c r="CY41" s="6">
        <v>0</v>
      </c>
      <c r="CZ41" s="4"/>
      <c r="DA41" s="4"/>
      <c r="DB41" s="4"/>
      <c r="DC41" s="4"/>
      <c r="DD41" s="6">
        <v>0</v>
      </c>
      <c r="DE41" s="6">
        <v>0</v>
      </c>
      <c r="DF41" s="4"/>
      <c r="DG41" s="6" t="s">
        <v>2</v>
      </c>
      <c r="DH41" s="4"/>
      <c r="DI41" s="6">
        <v>0</v>
      </c>
      <c r="DJ41" s="6">
        <v>58</v>
      </c>
      <c r="DK41" s="6" t="s">
        <v>328</v>
      </c>
      <c r="DL41" s="6" t="s">
        <v>329</v>
      </c>
      <c r="DM41" s="4"/>
      <c r="DN41" s="4"/>
      <c r="DO41" s="6" t="s">
        <v>330</v>
      </c>
      <c r="DP41" s="6">
        <v>0</v>
      </c>
      <c r="DQ41" s="4"/>
      <c r="DR41" s="4"/>
      <c r="DS41" s="6">
        <v>0</v>
      </c>
      <c r="DT41" s="6" t="s">
        <v>314</v>
      </c>
      <c r="DU41" s="6">
        <v>4648.93</v>
      </c>
      <c r="DV41" s="4"/>
      <c r="DW41" s="6">
        <v>25056.55</v>
      </c>
      <c r="DX41" s="6">
        <v>220.14</v>
      </c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21"/>
      <c r="EL41" s="4"/>
      <c r="EM41" s="4"/>
      <c r="EN41" s="4"/>
      <c r="EO41" s="4"/>
      <c r="EP41" s="4"/>
      <c r="EQ41" s="4"/>
    </row>
    <row r="42" spans="1:147" s="9" customFormat="1" ht="16.5" hidden="1" customHeight="1" x14ac:dyDescent="0.2">
      <c r="A42" s="30"/>
      <c r="B42" s="2">
        <v>42000</v>
      </c>
      <c r="C42" s="7"/>
      <c r="D42" s="3" t="s">
        <v>0</v>
      </c>
      <c r="E42" s="7"/>
      <c r="F42" s="7"/>
      <c r="G42" s="3" t="s">
        <v>313</v>
      </c>
      <c r="H42" s="3">
        <v>357.61</v>
      </c>
      <c r="I42" s="3">
        <v>57.010599999999997</v>
      </c>
      <c r="J42" s="3">
        <v>15</v>
      </c>
      <c r="K42" s="3">
        <v>19950.52</v>
      </c>
      <c r="L42" s="3">
        <v>250.28</v>
      </c>
      <c r="M42" s="3">
        <v>0</v>
      </c>
      <c r="N42" s="7"/>
      <c r="O42" s="7"/>
      <c r="P42" s="3">
        <v>258.12</v>
      </c>
      <c r="Q42" s="7"/>
      <c r="R42" s="3">
        <v>5364.15</v>
      </c>
      <c r="S42" s="3">
        <v>5106.03</v>
      </c>
      <c r="T42" s="7"/>
      <c r="U42" s="3">
        <v>0</v>
      </c>
      <c r="V42" s="3" t="s">
        <v>314</v>
      </c>
      <c r="W42" s="2">
        <v>41522</v>
      </c>
      <c r="X42" s="2">
        <v>41517</v>
      </c>
      <c r="Y42" s="2">
        <v>43738</v>
      </c>
      <c r="Z42" s="3">
        <v>0</v>
      </c>
      <c r="AA42" s="7"/>
      <c r="AB42" s="7"/>
      <c r="AC42" s="7"/>
      <c r="AD42" s="7"/>
      <c r="AE42" s="3" t="s">
        <v>315</v>
      </c>
      <c r="AF42" s="3">
        <v>1</v>
      </c>
      <c r="AG42" s="7"/>
      <c r="AH42" s="7"/>
      <c r="AI42" s="7"/>
      <c r="AJ42" s="7"/>
      <c r="AK42" s="7"/>
      <c r="AL42" s="7"/>
      <c r="AM42" s="7"/>
      <c r="AN42" s="7"/>
      <c r="AO42" s="3">
        <v>0.9</v>
      </c>
      <c r="AP42" s="3">
        <v>0.89917740000000002</v>
      </c>
      <c r="AQ42" s="3">
        <v>0.89917740000000002</v>
      </c>
      <c r="AR42" s="3">
        <v>5.25</v>
      </c>
      <c r="AS42" s="3" t="s">
        <v>316</v>
      </c>
      <c r="AT42" s="3">
        <v>0</v>
      </c>
      <c r="AU42" s="3">
        <v>0</v>
      </c>
      <c r="AV42" s="3">
        <v>25056.55</v>
      </c>
      <c r="AW42" s="3">
        <v>0</v>
      </c>
      <c r="AX42" s="3" t="s">
        <v>9</v>
      </c>
      <c r="AY42" s="3">
        <v>0</v>
      </c>
      <c r="AZ42" s="3">
        <v>0.9</v>
      </c>
      <c r="BA42" s="3" t="s">
        <v>317</v>
      </c>
      <c r="BB42" s="3" t="s">
        <v>318</v>
      </c>
      <c r="BC42" s="3" t="s">
        <v>315</v>
      </c>
      <c r="BD42" s="3" t="s">
        <v>1</v>
      </c>
      <c r="BE42" s="3">
        <v>305</v>
      </c>
      <c r="BF42" s="3">
        <v>0</v>
      </c>
      <c r="BG42" s="3" t="s">
        <v>319</v>
      </c>
      <c r="BH42" s="3">
        <v>1</v>
      </c>
      <c r="BI42" s="3">
        <v>357.61</v>
      </c>
      <c r="BJ42" s="3">
        <v>0</v>
      </c>
      <c r="BK42" s="3">
        <v>0</v>
      </c>
      <c r="BL42" s="3">
        <v>0</v>
      </c>
      <c r="BM42" s="3">
        <v>801</v>
      </c>
      <c r="BN42" s="3" t="s">
        <v>320</v>
      </c>
      <c r="BO42" s="3" t="s">
        <v>317</v>
      </c>
      <c r="BP42" s="3" t="s">
        <v>321</v>
      </c>
      <c r="BQ42" s="7"/>
      <c r="BR42" s="7"/>
      <c r="BS42" s="3">
        <v>19160</v>
      </c>
      <c r="BT42" s="3" t="s">
        <v>9</v>
      </c>
      <c r="BU42" s="3">
        <v>4250</v>
      </c>
      <c r="BV42" s="3" t="s">
        <v>318</v>
      </c>
      <c r="BW42" s="3">
        <v>72</v>
      </c>
      <c r="BX42" s="7"/>
      <c r="BY42" s="3">
        <v>2497.67</v>
      </c>
      <c r="BZ42" s="3" t="s">
        <v>322</v>
      </c>
      <c r="CA42" s="3">
        <v>56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 t="s">
        <v>323</v>
      </c>
      <c r="CJ42" s="3" t="s">
        <v>177</v>
      </c>
      <c r="CK42" s="3" t="s">
        <v>324</v>
      </c>
      <c r="CL42" s="7"/>
      <c r="CM42" s="3" t="s">
        <v>325</v>
      </c>
      <c r="CN42" s="3" t="s">
        <v>326</v>
      </c>
      <c r="CO42" s="7"/>
      <c r="CP42" s="3">
        <v>57</v>
      </c>
      <c r="CQ42" s="3">
        <v>25056.55</v>
      </c>
      <c r="CR42" s="3">
        <v>14.9894</v>
      </c>
      <c r="CS42" s="7"/>
      <c r="CT42" s="7"/>
      <c r="CU42" s="3" t="s">
        <v>327</v>
      </c>
      <c r="CV42" s="7"/>
      <c r="CW42" s="3">
        <v>90</v>
      </c>
      <c r="CX42" s="7"/>
      <c r="CY42" s="3">
        <v>0</v>
      </c>
      <c r="CZ42" s="7"/>
      <c r="DA42" s="7"/>
      <c r="DB42" s="7"/>
      <c r="DC42" s="7"/>
      <c r="DD42" s="3">
        <v>0</v>
      </c>
      <c r="DE42" s="3">
        <v>0</v>
      </c>
      <c r="DF42" s="7"/>
      <c r="DG42" s="3" t="s">
        <v>2</v>
      </c>
      <c r="DH42" s="7"/>
      <c r="DI42" s="3">
        <v>0</v>
      </c>
      <c r="DJ42" s="3">
        <v>57</v>
      </c>
      <c r="DK42" s="3" t="s">
        <v>328</v>
      </c>
      <c r="DL42" s="3" t="s">
        <v>329</v>
      </c>
      <c r="DM42" s="7"/>
      <c r="DN42" s="7"/>
      <c r="DO42" s="3" t="s">
        <v>330</v>
      </c>
      <c r="DP42" s="3">
        <v>0</v>
      </c>
      <c r="DQ42" s="7"/>
      <c r="DR42" s="7"/>
      <c r="DS42" s="3">
        <v>0</v>
      </c>
      <c r="DT42" s="3" t="s">
        <v>314</v>
      </c>
      <c r="DU42" s="3">
        <v>5006.54</v>
      </c>
      <c r="DV42" s="7"/>
      <c r="DW42" s="3">
        <v>25056.55</v>
      </c>
      <c r="DX42" s="3">
        <v>235.1</v>
      </c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21"/>
      <c r="EL42" s="7"/>
      <c r="EM42" s="7"/>
      <c r="EN42" s="7"/>
      <c r="EO42" s="7"/>
      <c r="EP42" s="7"/>
      <c r="EQ42" s="7"/>
    </row>
    <row r="43" spans="1:147" s="9" customFormat="1" ht="16.5" hidden="1" customHeight="1" x14ac:dyDescent="0.2">
      <c r="A43" s="30"/>
      <c r="B43" s="5">
        <v>42035</v>
      </c>
      <c r="C43" s="7"/>
      <c r="D43" s="6" t="s">
        <v>0</v>
      </c>
      <c r="E43" s="7"/>
      <c r="F43" s="7"/>
      <c r="G43" s="6" t="s">
        <v>313</v>
      </c>
      <c r="H43" s="6">
        <v>357.61</v>
      </c>
      <c r="I43" s="6">
        <v>56.006799999999998</v>
      </c>
      <c r="J43" s="6">
        <v>16</v>
      </c>
      <c r="K43" s="6">
        <v>19606.57</v>
      </c>
      <c r="L43" s="6">
        <v>265.2</v>
      </c>
      <c r="M43" s="6">
        <v>14.92</v>
      </c>
      <c r="N43" s="7"/>
      <c r="O43" s="7"/>
      <c r="P43" s="6">
        <v>271.77999999999997</v>
      </c>
      <c r="Q43" s="7"/>
      <c r="R43" s="6">
        <v>5721.76</v>
      </c>
      <c r="S43" s="6">
        <v>5449.98</v>
      </c>
      <c r="T43" s="7"/>
      <c r="U43" s="6">
        <v>0</v>
      </c>
      <c r="V43" s="6" t="s">
        <v>314</v>
      </c>
      <c r="W43" s="5">
        <v>41522</v>
      </c>
      <c r="X43" s="5">
        <v>41517</v>
      </c>
      <c r="Y43" s="5">
        <v>43738</v>
      </c>
      <c r="Z43" s="6">
        <v>0</v>
      </c>
      <c r="AA43" s="7"/>
      <c r="AB43" s="7"/>
      <c r="AC43" s="7"/>
      <c r="AD43" s="7"/>
      <c r="AE43" s="6" t="s">
        <v>315</v>
      </c>
      <c r="AF43" s="6">
        <v>1</v>
      </c>
      <c r="AG43" s="7"/>
      <c r="AH43" s="7"/>
      <c r="AI43" s="7"/>
      <c r="AJ43" s="7"/>
      <c r="AK43" s="7"/>
      <c r="AL43" s="7"/>
      <c r="AM43" s="7"/>
      <c r="AN43" s="7"/>
      <c r="AO43" s="6">
        <v>0.9</v>
      </c>
      <c r="AP43" s="6">
        <v>0.89917740000000002</v>
      </c>
      <c r="AQ43" s="6">
        <v>0.89917740000000002</v>
      </c>
      <c r="AR43" s="6">
        <v>5.25</v>
      </c>
      <c r="AS43" s="6" t="s">
        <v>316</v>
      </c>
      <c r="AT43" s="6">
        <v>0</v>
      </c>
      <c r="AU43" s="6">
        <v>0</v>
      </c>
      <c r="AV43" s="6">
        <v>25056.55</v>
      </c>
      <c r="AW43" s="6">
        <v>0</v>
      </c>
      <c r="AX43" s="6" t="s">
        <v>9</v>
      </c>
      <c r="AY43" s="6">
        <v>0</v>
      </c>
      <c r="AZ43" s="6">
        <v>0.9</v>
      </c>
      <c r="BA43" s="6" t="s">
        <v>317</v>
      </c>
      <c r="BB43" s="6" t="s">
        <v>318</v>
      </c>
      <c r="BC43" s="6" t="s">
        <v>315</v>
      </c>
      <c r="BD43" s="6" t="s">
        <v>1</v>
      </c>
      <c r="BE43" s="6">
        <v>305</v>
      </c>
      <c r="BF43" s="6">
        <v>0</v>
      </c>
      <c r="BG43" s="6" t="s">
        <v>319</v>
      </c>
      <c r="BH43" s="6">
        <v>1</v>
      </c>
      <c r="BI43" s="6">
        <v>357.61</v>
      </c>
      <c r="BJ43" s="6">
        <v>0</v>
      </c>
      <c r="BK43" s="6">
        <v>0</v>
      </c>
      <c r="BL43" s="6">
        <v>0</v>
      </c>
      <c r="BM43" s="6">
        <v>801</v>
      </c>
      <c r="BN43" s="6" t="s">
        <v>320</v>
      </c>
      <c r="BO43" s="6" t="s">
        <v>317</v>
      </c>
      <c r="BP43" s="6" t="s">
        <v>321</v>
      </c>
      <c r="BQ43" s="7"/>
      <c r="BR43" s="7"/>
      <c r="BS43" s="6">
        <v>19160</v>
      </c>
      <c r="BT43" s="6" t="s">
        <v>9</v>
      </c>
      <c r="BU43" s="6">
        <v>4250</v>
      </c>
      <c r="BV43" s="6" t="s">
        <v>318</v>
      </c>
      <c r="BW43" s="6">
        <v>72</v>
      </c>
      <c r="BX43" s="7"/>
      <c r="BY43" s="6">
        <v>2497.67</v>
      </c>
      <c r="BZ43" s="6" t="s">
        <v>322</v>
      </c>
      <c r="CA43" s="6">
        <v>55</v>
      </c>
      <c r="CB43" s="6">
        <v>0</v>
      </c>
      <c r="CC43" s="6">
        <v>0</v>
      </c>
      <c r="CD43" s="6">
        <v>0</v>
      </c>
      <c r="CE43" s="6">
        <v>0</v>
      </c>
      <c r="CF43" s="6">
        <v>0</v>
      </c>
      <c r="CG43" s="6">
        <v>0</v>
      </c>
      <c r="CH43" s="6">
        <v>0</v>
      </c>
      <c r="CI43" s="6" t="s">
        <v>323</v>
      </c>
      <c r="CJ43" s="6" t="s">
        <v>177</v>
      </c>
      <c r="CK43" s="6" t="s">
        <v>324</v>
      </c>
      <c r="CL43" s="7"/>
      <c r="CM43" s="6" t="s">
        <v>325</v>
      </c>
      <c r="CN43" s="6" t="s">
        <v>326</v>
      </c>
      <c r="CO43" s="7"/>
      <c r="CP43" s="6">
        <v>56</v>
      </c>
      <c r="CQ43" s="6">
        <v>25056.55</v>
      </c>
      <c r="CR43" s="6">
        <v>15.9932</v>
      </c>
      <c r="CS43" s="7"/>
      <c r="CT43" s="7"/>
      <c r="CU43" s="6" t="s">
        <v>327</v>
      </c>
      <c r="CV43" s="7"/>
      <c r="CW43" s="6">
        <v>90</v>
      </c>
      <c r="CX43" s="7"/>
      <c r="CY43" s="6">
        <v>0</v>
      </c>
      <c r="CZ43" s="7"/>
      <c r="DA43" s="7"/>
      <c r="DB43" s="7"/>
      <c r="DC43" s="7"/>
      <c r="DD43" s="6">
        <v>0</v>
      </c>
      <c r="DE43" s="6">
        <v>0</v>
      </c>
      <c r="DF43" s="7"/>
      <c r="DG43" s="6" t="s">
        <v>2</v>
      </c>
      <c r="DH43" s="7"/>
      <c r="DI43" s="6">
        <v>0</v>
      </c>
      <c r="DJ43" s="6">
        <v>56</v>
      </c>
      <c r="DK43" s="6" t="s">
        <v>328</v>
      </c>
      <c r="DL43" s="6" t="s">
        <v>329</v>
      </c>
      <c r="DM43" s="7"/>
      <c r="DN43" s="7"/>
      <c r="DO43" s="6" t="s">
        <v>330</v>
      </c>
      <c r="DP43" s="6">
        <v>0</v>
      </c>
      <c r="DQ43" s="7"/>
      <c r="DR43" s="7"/>
      <c r="DS43" s="6">
        <v>0</v>
      </c>
      <c r="DT43" s="6" t="s">
        <v>314</v>
      </c>
      <c r="DU43" s="6">
        <v>5364.15</v>
      </c>
      <c r="DV43" s="7"/>
      <c r="DW43" s="6">
        <v>25056.55</v>
      </c>
      <c r="DX43" s="6">
        <v>250.28</v>
      </c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21"/>
      <c r="EL43" s="7"/>
      <c r="EM43" s="7"/>
      <c r="EN43" s="7"/>
      <c r="EO43" s="7"/>
      <c r="EP43" s="7"/>
      <c r="EQ43" s="7"/>
    </row>
    <row r="44" spans="1:147" s="9" customFormat="1" ht="16.5" hidden="1" customHeight="1" x14ac:dyDescent="0.2">
      <c r="A44" s="30"/>
      <c r="B44" s="2">
        <v>42063</v>
      </c>
      <c r="C44" s="7"/>
      <c r="D44" s="3" t="s">
        <v>0</v>
      </c>
      <c r="E44" s="7"/>
      <c r="F44" s="7"/>
      <c r="G44" s="3" t="s">
        <v>313</v>
      </c>
      <c r="H44" s="3">
        <v>357.61</v>
      </c>
      <c r="I44" s="3">
        <v>55.003100000000003</v>
      </c>
      <c r="J44" s="3">
        <v>17</v>
      </c>
      <c r="K44" s="3">
        <v>19262.41</v>
      </c>
      <c r="L44" s="3">
        <v>278.43</v>
      </c>
      <c r="M44" s="3">
        <v>28.15</v>
      </c>
      <c r="N44" s="7"/>
      <c r="O44" s="7"/>
      <c r="P44" s="3">
        <v>285.23</v>
      </c>
      <c r="Q44" s="7"/>
      <c r="R44" s="3">
        <v>6079.37</v>
      </c>
      <c r="S44" s="3">
        <v>5794.14</v>
      </c>
      <c r="T44" s="7"/>
      <c r="U44" s="3">
        <v>0</v>
      </c>
      <c r="V44" s="3" t="s">
        <v>314</v>
      </c>
      <c r="W44" s="2">
        <v>41522</v>
      </c>
      <c r="X44" s="2">
        <v>41517</v>
      </c>
      <c r="Y44" s="2">
        <v>43738</v>
      </c>
      <c r="Z44" s="3">
        <v>0</v>
      </c>
      <c r="AA44" s="7"/>
      <c r="AB44" s="7"/>
      <c r="AC44" s="7"/>
      <c r="AD44" s="7"/>
      <c r="AE44" s="3" t="s">
        <v>315</v>
      </c>
      <c r="AF44" s="3">
        <v>1</v>
      </c>
      <c r="AG44" s="7"/>
      <c r="AH44" s="7"/>
      <c r="AI44" s="7"/>
      <c r="AJ44" s="7"/>
      <c r="AK44" s="7"/>
      <c r="AL44" s="7"/>
      <c r="AM44" s="7"/>
      <c r="AN44" s="7"/>
      <c r="AO44" s="3">
        <v>0.9</v>
      </c>
      <c r="AP44" s="3">
        <v>0.89917740000000002</v>
      </c>
      <c r="AQ44" s="3">
        <v>0.89917740000000002</v>
      </c>
      <c r="AR44" s="3">
        <v>5.25</v>
      </c>
      <c r="AS44" s="3" t="s">
        <v>316</v>
      </c>
      <c r="AT44" s="3">
        <v>0</v>
      </c>
      <c r="AU44" s="3">
        <v>0</v>
      </c>
      <c r="AV44" s="3">
        <v>25056.55</v>
      </c>
      <c r="AW44" s="3">
        <v>0</v>
      </c>
      <c r="AX44" s="3" t="s">
        <v>9</v>
      </c>
      <c r="AY44" s="3">
        <v>0</v>
      </c>
      <c r="AZ44" s="3">
        <v>0.9</v>
      </c>
      <c r="BA44" s="3" t="s">
        <v>317</v>
      </c>
      <c r="BB44" s="3" t="s">
        <v>318</v>
      </c>
      <c r="BC44" s="3" t="s">
        <v>315</v>
      </c>
      <c r="BD44" s="3" t="s">
        <v>1</v>
      </c>
      <c r="BE44" s="3">
        <v>305</v>
      </c>
      <c r="BF44" s="3">
        <v>0</v>
      </c>
      <c r="BG44" s="3" t="s">
        <v>319</v>
      </c>
      <c r="BH44" s="3">
        <v>1</v>
      </c>
      <c r="BI44" s="3">
        <v>357.61</v>
      </c>
      <c r="BJ44" s="3">
        <v>0</v>
      </c>
      <c r="BK44" s="3">
        <v>0</v>
      </c>
      <c r="BL44" s="3">
        <v>0</v>
      </c>
      <c r="BM44" s="3">
        <v>801</v>
      </c>
      <c r="BN44" s="3" t="s">
        <v>320</v>
      </c>
      <c r="BO44" s="3" t="s">
        <v>317</v>
      </c>
      <c r="BP44" s="3" t="s">
        <v>321</v>
      </c>
      <c r="BQ44" s="7"/>
      <c r="BR44" s="7"/>
      <c r="BS44" s="3">
        <v>19160</v>
      </c>
      <c r="BT44" s="3" t="s">
        <v>9</v>
      </c>
      <c r="BU44" s="3">
        <v>4250</v>
      </c>
      <c r="BV44" s="3" t="s">
        <v>318</v>
      </c>
      <c r="BW44" s="3">
        <v>72</v>
      </c>
      <c r="BX44" s="7"/>
      <c r="BY44" s="3">
        <v>2497.67</v>
      </c>
      <c r="BZ44" s="3" t="s">
        <v>322</v>
      </c>
      <c r="CA44" s="3">
        <v>54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 t="s">
        <v>323</v>
      </c>
      <c r="CJ44" s="3" t="s">
        <v>177</v>
      </c>
      <c r="CK44" s="3" t="s">
        <v>324</v>
      </c>
      <c r="CL44" s="7"/>
      <c r="CM44" s="3" t="s">
        <v>325</v>
      </c>
      <c r="CN44" s="3" t="s">
        <v>326</v>
      </c>
      <c r="CO44" s="7"/>
      <c r="CP44" s="3">
        <v>55</v>
      </c>
      <c r="CQ44" s="3">
        <v>25056.55</v>
      </c>
      <c r="CR44" s="3">
        <v>16.9969</v>
      </c>
      <c r="CS44" s="7"/>
      <c r="CT44" s="7"/>
      <c r="CU44" s="3" t="s">
        <v>327</v>
      </c>
      <c r="CV44" s="7"/>
      <c r="CW44" s="3">
        <v>90</v>
      </c>
      <c r="CX44" s="7"/>
      <c r="CY44" s="3">
        <v>0</v>
      </c>
      <c r="CZ44" s="7"/>
      <c r="DA44" s="7"/>
      <c r="DB44" s="7"/>
      <c r="DC44" s="7"/>
      <c r="DD44" s="3">
        <v>0</v>
      </c>
      <c r="DE44" s="3">
        <v>0</v>
      </c>
      <c r="DF44" s="7"/>
      <c r="DG44" s="3" t="s">
        <v>2</v>
      </c>
      <c r="DH44" s="7"/>
      <c r="DI44" s="3">
        <v>0</v>
      </c>
      <c r="DJ44" s="3">
        <v>55</v>
      </c>
      <c r="DK44" s="3" t="s">
        <v>328</v>
      </c>
      <c r="DL44" s="3" t="s">
        <v>329</v>
      </c>
      <c r="DM44" s="7"/>
      <c r="DN44" s="7"/>
      <c r="DO44" s="3" t="s">
        <v>330</v>
      </c>
      <c r="DP44" s="3">
        <v>0</v>
      </c>
      <c r="DQ44" s="7"/>
      <c r="DR44" s="7"/>
      <c r="DS44" s="3">
        <v>0</v>
      </c>
      <c r="DT44" s="3" t="s">
        <v>314</v>
      </c>
      <c r="DU44" s="3">
        <v>5721.76</v>
      </c>
      <c r="DV44" s="7"/>
      <c r="DW44" s="3">
        <v>25056.55</v>
      </c>
      <c r="DX44" s="3">
        <v>265.2</v>
      </c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21"/>
      <c r="EL44" s="7"/>
      <c r="EM44" s="7"/>
      <c r="EN44" s="7"/>
      <c r="EO44" s="7"/>
      <c r="EP44" s="7"/>
      <c r="EQ44" s="7"/>
    </row>
    <row r="45" spans="1:147" s="9" customFormat="1" ht="16.5" customHeight="1" x14ac:dyDescent="0.2">
      <c r="A45" s="30"/>
      <c r="B45" s="5">
        <v>42091</v>
      </c>
      <c r="C45" s="7"/>
      <c r="D45" s="6" t="s">
        <v>0</v>
      </c>
      <c r="E45" s="7"/>
      <c r="F45" s="7"/>
      <c r="G45" s="6" t="s">
        <v>313</v>
      </c>
      <c r="H45" s="6">
        <v>357.61</v>
      </c>
      <c r="I45" s="6">
        <v>54.003100000000003</v>
      </c>
      <c r="J45" s="6">
        <v>18</v>
      </c>
      <c r="K45" s="6">
        <v>18919.22</v>
      </c>
      <c r="L45" s="6">
        <v>292.83</v>
      </c>
      <c r="M45" s="6">
        <v>42.55</v>
      </c>
      <c r="N45" s="7"/>
      <c r="O45" s="7"/>
      <c r="P45" s="6">
        <v>299.64999999999998</v>
      </c>
      <c r="Q45" s="7"/>
      <c r="R45" s="6">
        <v>6436.98</v>
      </c>
      <c r="S45" s="6">
        <v>6137.33</v>
      </c>
      <c r="T45" s="7"/>
      <c r="U45" s="6">
        <v>0</v>
      </c>
      <c r="V45" s="6" t="s">
        <v>314</v>
      </c>
      <c r="W45" s="5">
        <v>41522</v>
      </c>
      <c r="X45" s="5">
        <v>41517</v>
      </c>
      <c r="Y45" s="5">
        <v>43738</v>
      </c>
      <c r="Z45" s="6">
        <v>0</v>
      </c>
      <c r="AA45" s="7"/>
      <c r="AB45" s="7"/>
      <c r="AC45" s="7"/>
      <c r="AD45" s="7"/>
      <c r="AE45" s="6" t="s">
        <v>315</v>
      </c>
      <c r="AF45" s="6">
        <v>1</v>
      </c>
      <c r="AG45" s="7"/>
      <c r="AH45" s="7"/>
      <c r="AI45" s="7"/>
      <c r="AJ45" s="7"/>
      <c r="AK45" s="7"/>
      <c r="AL45" s="7"/>
      <c r="AM45" s="7"/>
      <c r="AN45" s="7"/>
      <c r="AO45" s="6">
        <v>0.9</v>
      </c>
      <c r="AP45" s="6">
        <v>0.89917740000000002</v>
      </c>
      <c r="AQ45" s="6">
        <v>0.89917740000000002</v>
      </c>
      <c r="AR45" s="6">
        <v>5.25</v>
      </c>
      <c r="AS45" s="6" t="s">
        <v>316</v>
      </c>
      <c r="AT45" s="6">
        <v>0</v>
      </c>
      <c r="AU45" s="6">
        <v>0</v>
      </c>
      <c r="AV45" s="6">
        <v>25056.55</v>
      </c>
      <c r="AW45" s="6">
        <v>0</v>
      </c>
      <c r="AX45" s="6" t="s">
        <v>9</v>
      </c>
      <c r="AY45" s="6">
        <v>0</v>
      </c>
      <c r="AZ45" s="6">
        <v>0.9</v>
      </c>
      <c r="BA45" s="6" t="s">
        <v>317</v>
      </c>
      <c r="BB45" s="6" t="s">
        <v>318</v>
      </c>
      <c r="BC45" s="6" t="s">
        <v>315</v>
      </c>
      <c r="BD45" s="6" t="s">
        <v>1</v>
      </c>
      <c r="BE45" s="6">
        <v>305</v>
      </c>
      <c r="BF45" s="6">
        <v>0</v>
      </c>
      <c r="BG45" s="6" t="s">
        <v>319</v>
      </c>
      <c r="BH45" s="6">
        <v>1</v>
      </c>
      <c r="BI45" s="6">
        <v>357.61</v>
      </c>
      <c r="BJ45" s="6">
        <v>0</v>
      </c>
      <c r="BK45" s="6">
        <v>0</v>
      </c>
      <c r="BL45" s="6">
        <v>0</v>
      </c>
      <c r="BM45" s="6">
        <v>801</v>
      </c>
      <c r="BN45" s="6" t="s">
        <v>320</v>
      </c>
      <c r="BO45" s="6" t="s">
        <v>317</v>
      </c>
      <c r="BP45" s="6" t="s">
        <v>321</v>
      </c>
      <c r="BQ45" s="7"/>
      <c r="BR45" s="7"/>
      <c r="BS45" s="6">
        <v>19160</v>
      </c>
      <c r="BT45" s="6" t="s">
        <v>9</v>
      </c>
      <c r="BU45" s="6">
        <v>4250</v>
      </c>
      <c r="BV45" s="6" t="s">
        <v>318</v>
      </c>
      <c r="BW45" s="6">
        <v>72</v>
      </c>
      <c r="BX45" s="7"/>
      <c r="BY45" s="6">
        <v>2497.67</v>
      </c>
      <c r="BZ45" s="6" t="s">
        <v>322</v>
      </c>
      <c r="CA45" s="6">
        <v>53</v>
      </c>
      <c r="CB45" s="6">
        <v>0</v>
      </c>
      <c r="CC45" s="6">
        <v>0</v>
      </c>
      <c r="CD45" s="6">
        <v>0</v>
      </c>
      <c r="CE45" s="6">
        <v>0</v>
      </c>
      <c r="CF45" s="6">
        <v>0</v>
      </c>
      <c r="CG45" s="6">
        <v>0</v>
      </c>
      <c r="CH45" s="6">
        <v>0</v>
      </c>
      <c r="CI45" s="6" t="s">
        <v>323</v>
      </c>
      <c r="CJ45" s="6" t="s">
        <v>177</v>
      </c>
      <c r="CK45" s="6" t="s">
        <v>324</v>
      </c>
      <c r="CL45" s="7"/>
      <c r="CM45" s="6" t="s">
        <v>325</v>
      </c>
      <c r="CN45" s="6" t="s">
        <v>326</v>
      </c>
      <c r="CO45" s="7"/>
      <c r="CP45" s="6">
        <v>54</v>
      </c>
      <c r="CQ45" s="6">
        <v>25056.55</v>
      </c>
      <c r="CR45" s="6">
        <v>17.9969</v>
      </c>
      <c r="CS45" s="7"/>
      <c r="CT45" s="7"/>
      <c r="CU45" s="6" t="s">
        <v>327</v>
      </c>
      <c r="CV45" s="7"/>
      <c r="CW45" s="6">
        <v>90</v>
      </c>
      <c r="CX45" s="7"/>
      <c r="CY45" s="6">
        <v>0</v>
      </c>
      <c r="CZ45" s="7"/>
      <c r="DA45" s="7"/>
      <c r="DB45" s="7"/>
      <c r="DC45" s="7"/>
      <c r="DD45" s="6">
        <v>0</v>
      </c>
      <c r="DE45" s="6">
        <v>0</v>
      </c>
      <c r="DF45" s="7"/>
      <c r="DG45" s="6" t="s">
        <v>2</v>
      </c>
      <c r="DH45" s="7"/>
      <c r="DI45" s="6">
        <v>0</v>
      </c>
      <c r="DJ45" s="6">
        <v>54</v>
      </c>
      <c r="DK45" s="6" t="s">
        <v>328</v>
      </c>
      <c r="DL45" s="6" t="s">
        <v>329</v>
      </c>
      <c r="DM45" s="7"/>
      <c r="DN45" s="7"/>
      <c r="DO45" s="6" t="s">
        <v>330</v>
      </c>
      <c r="DP45" s="6">
        <v>0</v>
      </c>
      <c r="DQ45" s="7"/>
      <c r="DR45" s="7"/>
      <c r="DS45" s="6">
        <v>0</v>
      </c>
      <c r="DT45" s="6" t="s">
        <v>314</v>
      </c>
      <c r="DU45" s="6">
        <v>6079.37</v>
      </c>
      <c r="DV45" s="7"/>
      <c r="DW45" s="6">
        <v>25056.55</v>
      </c>
      <c r="DX45" s="6">
        <v>278.43</v>
      </c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21"/>
      <c r="EL45" s="7"/>
      <c r="EM45" s="7"/>
      <c r="EN45" s="7"/>
      <c r="EO45" s="7"/>
      <c r="EP45" s="7"/>
      <c r="EQ45" s="7"/>
    </row>
    <row r="46" spans="1:147" s="9" customFormat="1" ht="16.5" customHeight="1" x14ac:dyDescent="0.2">
      <c r="A46" s="30"/>
      <c r="B46" s="2">
        <v>42119</v>
      </c>
      <c r="C46" s="4"/>
      <c r="D46" s="3" t="s">
        <v>0</v>
      </c>
      <c r="E46" s="4"/>
      <c r="F46" s="4"/>
      <c r="G46" s="3" t="s">
        <v>313</v>
      </c>
      <c r="H46" s="3">
        <v>357.61</v>
      </c>
      <c r="I46" s="3">
        <v>53.014800000000001</v>
      </c>
      <c r="J46" s="3">
        <v>19</v>
      </c>
      <c r="K46" s="3">
        <v>18579.84</v>
      </c>
      <c r="L46" s="3">
        <v>306.52</v>
      </c>
      <c r="M46" s="3">
        <v>56.24</v>
      </c>
      <c r="N46" s="4"/>
      <c r="O46" s="4"/>
      <c r="P46" s="3">
        <v>317.88</v>
      </c>
      <c r="Q46" s="4"/>
      <c r="R46" s="3">
        <v>6794.59</v>
      </c>
      <c r="S46" s="3">
        <v>6476.71</v>
      </c>
      <c r="T46" s="4"/>
      <c r="U46" s="3">
        <v>0</v>
      </c>
      <c r="V46" s="3" t="s">
        <v>314</v>
      </c>
      <c r="W46" s="2">
        <v>41522</v>
      </c>
      <c r="X46" s="2">
        <v>41517</v>
      </c>
      <c r="Y46" s="2">
        <v>43738</v>
      </c>
      <c r="Z46" s="3">
        <v>0</v>
      </c>
      <c r="AA46" s="4"/>
      <c r="AB46" s="4"/>
      <c r="AC46" s="4"/>
      <c r="AD46" s="4"/>
      <c r="AE46" s="3" t="s">
        <v>315</v>
      </c>
      <c r="AF46" s="3">
        <v>1</v>
      </c>
      <c r="AG46" s="4"/>
      <c r="AH46" s="4"/>
      <c r="AI46" s="4"/>
      <c r="AJ46" s="4"/>
      <c r="AK46" s="4"/>
      <c r="AL46" s="4"/>
      <c r="AM46" s="4"/>
      <c r="AN46" s="4"/>
      <c r="AO46" s="3">
        <v>0.9</v>
      </c>
      <c r="AP46" s="3">
        <v>0.89917740000000002</v>
      </c>
      <c r="AQ46" s="3">
        <v>0.89917740000000002</v>
      </c>
      <c r="AR46" s="3">
        <v>5.25</v>
      </c>
      <c r="AS46" s="3" t="s">
        <v>316</v>
      </c>
      <c r="AT46" s="3">
        <v>0</v>
      </c>
      <c r="AU46" s="3">
        <v>0</v>
      </c>
      <c r="AV46" s="3">
        <v>25056.55</v>
      </c>
      <c r="AW46" s="3">
        <v>0</v>
      </c>
      <c r="AX46" s="3" t="s">
        <v>9</v>
      </c>
      <c r="AY46" s="3">
        <v>0</v>
      </c>
      <c r="AZ46" s="3">
        <v>0.9</v>
      </c>
      <c r="BA46" s="3" t="s">
        <v>317</v>
      </c>
      <c r="BB46" s="3" t="s">
        <v>318</v>
      </c>
      <c r="BC46" s="3" t="s">
        <v>315</v>
      </c>
      <c r="BD46" s="3" t="s">
        <v>1</v>
      </c>
      <c r="BE46" s="3">
        <v>305</v>
      </c>
      <c r="BF46" s="3">
        <v>0</v>
      </c>
      <c r="BG46" s="3" t="s">
        <v>319</v>
      </c>
      <c r="BH46" s="3">
        <v>1</v>
      </c>
      <c r="BI46" s="3">
        <v>357.61</v>
      </c>
      <c r="BJ46" s="3">
        <v>0</v>
      </c>
      <c r="BK46" s="3">
        <v>0</v>
      </c>
      <c r="BL46" s="3">
        <v>0</v>
      </c>
      <c r="BM46" s="3">
        <v>801</v>
      </c>
      <c r="BN46" s="3" t="s">
        <v>320</v>
      </c>
      <c r="BO46" s="3" t="s">
        <v>317</v>
      </c>
      <c r="BP46" s="3" t="s">
        <v>321</v>
      </c>
      <c r="BQ46" s="4"/>
      <c r="BR46" s="4"/>
      <c r="BS46" s="3">
        <v>19160</v>
      </c>
      <c r="BT46" s="3" t="s">
        <v>9</v>
      </c>
      <c r="BU46" s="3">
        <v>4250</v>
      </c>
      <c r="BV46" s="3" t="s">
        <v>318</v>
      </c>
      <c r="BW46" s="3">
        <v>72</v>
      </c>
      <c r="BX46" s="4"/>
      <c r="BY46" s="3">
        <v>2497.67</v>
      </c>
      <c r="BZ46" s="3" t="s">
        <v>322</v>
      </c>
      <c r="CA46" s="3">
        <v>52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 t="s">
        <v>323</v>
      </c>
      <c r="CJ46" s="3" t="s">
        <v>177</v>
      </c>
      <c r="CK46" s="3" t="s">
        <v>324</v>
      </c>
      <c r="CL46" s="4"/>
      <c r="CM46" s="3" t="s">
        <v>325</v>
      </c>
      <c r="CN46" s="3" t="s">
        <v>326</v>
      </c>
      <c r="CO46" s="4"/>
      <c r="CP46" s="3">
        <v>53</v>
      </c>
      <c r="CQ46" s="3">
        <v>25056.55</v>
      </c>
      <c r="CR46" s="3">
        <v>18.985199999999999</v>
      </c>
      <c r="CS46" s="4"/>
      <c r="CT46" s="4"/>
      <c r="CU46" s="3" t="s">
        <v>327</v>
      </c>
      <c r="CV46" s="4"/>
      <c r="CW46" s="3">
        <v>90</v>
      </c>
      <c r="CX46" s="4"/>
      <c r="CY46" s="3">
        <v>0</v>
      </c>
      <c r="CZ46" s="4"/>
      <c r="DA46" s="4"/>
      <c r="DB46" s="4"/>
      <c r="DC46" s="4"/>
      <c r="DD46" s="3">
        <v>0</v>
      </c>
      <c r="DE46" s="3">
        <v>0</v>
      </c>
      <c r="DF46" s="4"/>
      <c r="DG46" s="3" t="s">
        <v>2</v>
      </c>
      <c r="DH46" s="4"/>
      <c r="DI46" s="3">
        <v>0</v>
      </c>
      <c r="DJ46" s="3">
        <v>53</v>
      </c>
      <c r="DK46" s="3" t="s">
        <v>328</v>
      </c>
      <c r="DL46" s="3" t="s">
        <v>329</v>
      </c>
      <c r="DM46" s="4"/>
      <c r="DN46" s="4"/>
      <c r="DO46" s="3" t="s">
        <v>330</v>
      </c>
      <c r="DP46" s="3">
        <v>0</v>
      </c>
      <c r="DQ46" s="4"/>
      <c r="DR46" s="4"/>
      <c r="DS46" s="3">
        <v>0</v>
      </c>
      <c r="DT46" s="3" t="s">
        <v>314</v>
      </c>
      <c r="DU46" s="3">
        <v>6436.98</v>
      </c>
      <c r="DV46" s="4"/>
      <c r="DW46" s="3">
        <v>25056.55</v>
      </c>
      <c r="DX46" s="3">
        <v>292.83</v>
      </c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21"/>
      <c r="EL46" s="4"/>
      <c r="EM46" s="4"/>
      <c r="EN46" s="4"/>
      <c r="EO46" s="4"/>
      <c r="EP46" s="4"/>
      <c r="EQ46" s="4"/>
    </row>
    <row r="47" spans="1:147" s="9" customFormat="1" ht="16.5" customHeight="1" x14ac:dyDescent="0.2">
      <c r="A47" s="30"/>
      <c r="B47" s="5">
        <v>42154</v>
      </c>
      <c r="C47" s="7"/>
      <c r="D47" s="6" t="s">
        <v>0</v>
      </c>
      <c r="E47" s="7"/>
      <c r="F47" s="7"/>
      <c r="G47" s="6" t="s">
        <v>313</v>
      </c>
      <c r="H47" s="6">
        <v>357.61</v>
      </c>
      <c r="I47" s="6">
        <v>52.011200000000002</v>
      </c>
      <c r="J47" s="6">
        <v>20</v>
      </c>
      <c r="K47" s="6">
        <v>18234.91</v>
      </c>
      <c r="L47" s="6">
        <v>320.39999999999998</v>
      </c>
      <c r="M47" s="6">
        <v>70.12</v>
      </c>
      <c r="N47" s="7"/>
      <c r="O47" s="7"/>
      <c r="P47" s="6">
        <v>330.56</v>
      </c>
      <c r="Q47" s="7"/>
      <c r="R47" s="6">
        <v>7152.2</v>
      </c>
      <c r="S47" s="6">
        <v>6821.64</v>
      </c>
      <c r="T47" s="7"/>
      <c r="U47" s="6">
        <v>0</v>
      </c>
      <c r="V47" s="6" t="s">
        <v>314</v>
      </c>
      <c r="W47" s="5">
        <v>41522</v>
      </c>
      <c r="X47" s="5">
        <v>41517</v>
      </c>
      <c r="Y47" s="5">
        <v>43738</v>
      </c>
      <c r="Z47" s="6">
        <v>0</v>
      </c>
      <c r="AA47" s="7"/>
      <c r="AB47" s="7"/>
      <c r="AC47" s="7"/>
      <c r="AD47" s="7"/>
      <c r="AE47" s="6" t="s">
        <v>315</v>
      </c>
      <c r="AF47" s="6">
        <v>1</v>
      </c>
      <c r="AG47" s="7"/>
      <c r="AH47" s="7"/>
      <c r="AI47" s="7"/>
      <c r="AJ47" s="7"/>
      <c r="AK47" s="7"/>
      <c r="AL47" s="7"/>
      <c r="AM47" s="7"/>
      <c r="AN47" s="7"/>
      <c r="AO47" s="6">
        <v>0.9</v>
      </c>
      <c r="AP47" s="6">
        <v>0.89917740000000002</v>
      </c>
      <c r="AQ47" s="6">
        <v>0.89917740000000002</v>
      </c>
      <c r="AR47" s="6">
        <v>5.25</v>
      </c>
      <c r="AS47" s="6" t="s">
        <v>316</v>
      </c>
      <c r="AT47" s="6">
        <v>0</v>
      </c>
      <c r="AU47" s="6">
        <v>0</v>
      </c>
      <c r="AV47" s="6">
        <v>25056.55</v>
      </c>
      <c r="AW47" s="6">
        <v>0</v>
      </c>
      <c r="AX47" s="6" t="s">
        <v>9</v>
      </c>
      <c r="AY47" s="6">
        <v>0</v>
      </c>
      <c r="AZ47" s="6">
        <v>0.9</v>
      </c>
      <c r="BA47" s="6" t="s">
        <v>317</v>
      </c>
      <c r="BB47" s="6" t="s">
        <v>318</v>
      </c>
      <c r="BC47" s="6" t="s">
        <v>315</v>
      </c>
      <c r="BD47" s="6" t="s">
        <v>1</v>
      </c>
      <c r="BE47" s="6">
        <v>305</v>
      </c>
      <c r="BF47" s="6">
        <v>0</v>
      </c>
      <c r="BG47" s="6" t="s">
        <v>319</v>
      </c>
      <c r="BH47" s="6">
        <v>1</v>
      </c>
      <c r="BI47" s="6">
        <v>357.61</v>
      </c>
      <c r="BJ47" s="6">
        <v>0</v>
      </c>
      <c r="BK47" s="6">
        <v>0</v>
      </c>
      <c r="BL47" s="6">
        <v>0</v>
      </c>
      <c r="BM47" s="6">
        <v>801</v>
      </c>
      <c r="BN47" s="6" t="s">
        <v>320</v>
      </c>
      <c r="BO47" s="6" t="s">
        <v>317</v>
      </c>
      <c r="BP47" s="6" t="s">
        <v>321</v>
      </c>
      <c r="BQ47" s="7"/>
      <c r="BR47" s="7"/>
      <c r="BS47" s="6">
        <v>19160</v>
      </c>
      <c r="BT47" s="6" t="s">
        <v>9</v>
      </c>
      <c r="BU47" s="6">
        <v>4250</v>
      </c>
      <c r="BV47" s="6" t="s">
        <v>318</v>
      </c>
      <c r="BW47" s="6">
        <v>72</v>
      </c>
      <c r="BX47" s="7"/>
      <c r="BY47" s="6">
        <v>2497.67</v>
      </c>
      <c r="BZ47" s="6" t="s">
        <v>322</v>
      </c>
      <c r="CA47" s="6">
        <v>51</v>
      </c>
      <c r="CB47" s="6">
        <v>0</v>
      </c>
      <c r="CC47" s="6">
        <v>0</v>
      </c>
      <c r="CD47" s="6">
        <v>0</v>
      </c>
      <c r="CE47" s="6">
        <v>0</v>
      </c>
      <c r="CF47" s="6">
        <v>0</v>
      </c>
      <c r="CG47" s="6">
        <v>0</v>
      </c>
      <c r="CH47" s="6">
        <v>0</v>
      </c>
      <c r="CI47" s="6" t="s">
        <v>323</v>
      </c>
      <c r="CJ47" s="6" t="s">
        <v>177</v>
      </c>
      <c r="CK47" s="6" t="s">
        <v>324</v>
      </c>
      <c r="CL47" s="7"/>
      <c r="CM47" s="6" t="s">
        <v>325</v>
      </c>
      <c r="CN47" s="6" t="s">
        <v>326</v>
      </c>
      <c r="CO47" s="7"/>
      <c r="CP47" s="6">
        <v>52</v>
      </c>
      <c r="CQ47" s="6">
        <v>25056.55</v>
      </c>
      <c r="CR47" s="6">
        <v>19.988800000000001</v>
      </c>
      <c r="CS47" s="7"/>
      <c r="CT47" s="7"/>
      <c r="CU47" s="6" t="s">
        <v>327</v>
      </c>
      <c r="CV47" s="7"/>
      <c r="CW47" s="6">
        <v>90</v>
      </c>
      <c r="CX47" s="7"/>
      <c r="CY47" s="6">
        <v>0</v>
      </c>
      <c r="CZ47" s="7"/>
      <c r="DA47" s="7"/>
      <c r="DB47" s="7"/>
      <c r="DC47" s="7"/>
      <c r="DD47" s="6">
        <v>0</v>
      </c>
      <c r="DE47" s="6">
        <v>0</v>
      </c>
      <c r="DF47" s="7"/>
      <c r="DG47" s="6" t="s">
        <v>2</v>
      </c>
      <c r="DH47" s="7"/>
      <c r="DI47" s="6">
        <v>0</v>
      </c>
      <c r="DJ47" s="6">
        <v>52</v>
      </c>
      <c r="DK47" s="6" t="s">
        <v>328</v>
      </c>
      <c r="DL47" s="6" t="s">
        <v>329</v>
      </c>
      <c r="DM47" s="7"/>
      <c r="DN47" s="7"/>
      <c r="DO47" s="6" t="s">
        <v>330</v>
      </c>
      <c r="DP47" s="6">
        <v>0</v>
      </c>
      <c r="DQ47" s="7"/>
      <c r="DR47" s="7"/>
      <c r="DS47" s="6">
        <v>0</v>
      </c>
      <c r="DT47" s="6" t="s">
        <v>314</v>
      </c>
      <c r="DU47" s="6">
        <v>6794.59</v>
      </c>
      <c r="DV47" s="7"/>
      <c r="DW47" s="6">
        <v>25056.55</v>
      </c>
      <c r="DX47" s="6">
        <v>306.52</v>
      </c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21"/>
      <c r="EL47" s="7"/>
      <c r="EM47" s="7"/>
      <c r="EN47" s="7"/>
      <c r="EO47" s="7"/>
      <c r="EP47" s="7"/>
      <c r="EQ47" s="7"/>
    </row>
    <row r="48" spans="1:147" s="9" customFormat="1" ht="16.5" customHeight="1" x14ac:dyDescent="0.2">
      <c r="A48" s="30"/>
      <c r="B48" s="2">
        <v>42182</v>
      </c>
      <c r="C48" s="7"/>
      <c r="D48" s="3" t="s">
        <v>0</v>
      </c>
      <c r="E48" s="7"/>
      <c r="F48" s="7"/>
      <c r="G48" s="3" t="s">
        <v>313</v>
      </c>
      <c r="H48" s="3">
        <v>357.61</v>
      </c>
      <c r="I48" s="3">
        <v>51.007599999999996</v>
      </c>
      <c r="J48" s="3">
        <v>21</v>
      </c>
      <c r="K48" s="3">
        <v>17889.759999999998</v>
      </c>
      <c r="L48" s="3">
        <v>333.57</v>
      </c>
      <c r="M48" s="3">
        <v>83.29</v>
      </c>
      <c r="N48" s="7"/>
      <c r="O48" s="7"/>
      <c r="P48" s="3">
        <v>343.02</v>
      </c>
      <c r="Q48" s="7"/>
      <c r="R48" s="3">
        <v>7509.81</v>
      </c>
      <c r="S48" s="3">
        <v>7166.79</v>
      </c>
      <c r="T48" s="7"/>
      <c r="U48" s="3">
        <v>0</v>
      </c>
      <c r="V48" s="3" t="s">
        <v>314</v>
      </c>
      <c r="W48" s="2">
        <v>41522</v>
      </c>
      <c r="X48" s="2">
        <v>41517</v>
      </c>
      <c r="Y48" s="2">
        <v>43738</v>
      </c>
      <c r="Z48" s="3">
        <v>0</v>
      </c>
      <c r="AA48" s="7"/>
      <c r="AB48" s="7"/>
      <c r="AC48" s="7"/>
      <c r="AD48" s="7"/>
      <c r="AE48" s="3" t="s">
        <v>315</v>
      </c>
      <c r="AF48" s="3">
        <v>1</v>
      </c>
      <c r="AG48" s="7"/>
      <c r="AH48" s="7"/>
      <c r="AI48" s="7"/>
      <c r="AJ48" s="7"/>
      <c r="AK48" s="7"/>
      <c r="AL48" s="7"/>
      <c r="AM48" s="7"/>
      <c r="AN48" s="7"/>
      <c r="AO48" s="3">
        <v>0.9</v>
      </c>
      <c r="AP48" s="3">
        <v>0.89917740000000002</v>
      </c>
      <c r="AQ48" s="3">
        <v>0.89917740000000002</v>
      </c>
      <c r="AR48" s="3">
        <v>5.25</v>
      </c>
      <c r="AS48" s="3" t="s">
        <v>316</v>
      </c>
      <c r="AT48" s="3">
        <v>0</v>
      </c>
      <c r="AU48" s="3">
        <v>0</v>
      </c>
      <c r="AV48" s="3">
        <v>25056.55</v>
      </c>
      <c r="AW48" s="3">
        <v>0</v>
      </c>
      <c r="AX48" s="3" t="s">
        <v>9</v>
      </c>
      <c r="AY48" s="3">
        <v>0</v>
      </c>
      <c r="AZ48" s="3">
        <v>0.9</v>
      </c>
      <c r="BA48" s="3" t="s">
        <v>317</v>
      </c>
      <c r="BB48" s="3" t="s">
        <v>318</v>
      </c>
      <c r="BC48" s="3" t="s">
        <v>315</v>
      </c>
      <c r="BD48" s="3" t="s">
        <v>1</v>
      </c>
      <c r="BE48" s="3">
        <v>305</v>
      </c>
      <c r="BF48" s="3">
        <v>0</v>
      </c>
      <c r="BG48" s="3" t="s">
        <v>319</v>
      </c>
      <c r="BH48" s="3">
        <v>1</v>
      </c>
      <c r="BI48" s="3">
        <v>357.61</v>
      </c>
      <c r="BJ48" s="3">
        <v>0</v>
      </c>
      <c r="BK48" s="3">
        <v>0</v>
      </c>
      <c r="BL48" s="3">
        <v>0</v>
      </c>
      <c r="BM48" s="3">
        <v>801</v>
      </c>
      <c r="BN48" s="3" t="s">
        <v>320</v>
      </c>
      <c r="BO48" s="3" t="s">
        <v>317</v>
      </c>
      <c r="BP48" s="3" t="s">
        <v>321</v>
      </c>
      <c r="BQ48" s="7"/>
      <c r="BR48" s="7"/>
      <c r="BS48" s="3">
        <v>19160</v>
      </c>
      <c r="BT48" s="3" t="s">
        <v>9</v>
      </c>
      <c r="BU48" s="3">
        <v>4250</v>
      </c>
      <c r="BV48" s="3" t="s">
        <v>318</v>
      </c>
      <c r="BW48" s="3">
        <v>72</v>
      </c>
      <c r="BX48" s="7"/>
      <c r="BY48" s="3">
        <v>2497.67</v>
      </c>
      <c r="BZ48" s="3" t="s">
        <v>322</v>
      </c>
      <c r="CA48" s="3">
        <v>50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 t="s">
        <v>323</v>
      </c>
      <c r="CJ48" s="3" t="s">
        <v>177</v>
      </c>
      <c r="CK48" s="3" t="s">
        <v>324</v>
      </c>
      <c r="CL48" s="7"/>
      <c r="CM48" s="3" t="s">
        <v>325</v>
      </c>
      <c r="CN48" s="3" t="s">
        <v>326</v>
      </c>
      <c r="CO48" s="7"/>
      <c r="CP48" s="3">
        <v>51</v>
      </c>
      <c r="CQ48" s="3">
        <v>25056.55</v>
      </c>
      <c r="CR48" s="3">
        <v>20.9924</v>
      </c>
      <c r="CS48" s="7"/>
      <c r="CT48" s="7"/>
      <c r="CU48" s="3" t="s">
        <v>327</v>
      </c>
      <c r="CV48" s="7"/>
      <c r="CW48" s="3">
        <v>90</v>
      </c>
      <c r="CX48" s="7"/>
      <c r="CY48" s="3">
        <v>0</v>
      </c>
      <c r="CZ48" s="7"/>
      <c r="DA48" s="7"/>
      <c r="DB48" s="7"/>
      <c r="DC48" s="7"/>
      <c r="DD48" s="3">
        <v>0</v>
      </c>
      <c r="DE48" s="3">
        <v>0</v>
      </c>
      <c r="DF48" s="7"/>
      <c r="DG48" s="3" t="s">
        <v>2</v>
      </c>
      <c r="DH48" s="7"/>
      <c r="DI48" s="3">
        <v>0</v>
      </c>
      <c r="DJ48" s="3">
        <v>51</v>
      </c>
      <c r="DK48" s="3" t="s">
        <v>328</v>
      </c>
      <c r="DL48" s="3" t="s">
        <v>329</v>
      </c>
      <c r="DM48" s="7"/>
      <c r="DN48" s="7"/>
      <c r="DO48" s="3" t="s">
        <v>330</v>
      </c>
      <c r="DP48" s="3">
        <v>0</v>
      </c>
      <c r="DQ48" s="7"/>
      <c r="DR48" s="7"/>
      <c r="DS48" s="3">
        <v>0</v>
      </c>
      <c r="DT48" s="3" t="s">
        <v>314</v>
      </c>
      <c r="DU48" s="3">
        <v>7152.2</v>
      </c>
      <c r="DV48" s="7"/>
      <c r="DW48" s="3">
        <v>25056.55</v>
      </c>
      <c r="DX48" s="3">
        <v>320.39999999999998</v>
      </c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21"/>
      <c r="EL48" s="7"/>
      <c r="EM48" s="7"/>
      <c r="EN48" s="7"/>
      <c r="EO48" s="7"/>
      <c r="EP48" s="7"/>
      <c r="EQ48" s="7"/>
    </row>
    <row r="49" spans="1:147" s="9" customFormat="1" ht="16.5" customHeight="1" x14ac:dyDescent="0.2">
      <c r="A49" s="31">
        <v>42216</v>
      </c>
      <c r="B49" s="27">
        <v>42217</v>
      </c>
      <c r="C49" s="28" t="s">
        <v>8</v>
      </c>
      <c r="D49" s="28" t="s">
        <v>0</v>
      </c>
      <c r="E49" s="28"/>
      <c r="F49" s="28"/>
      <c r="G49" s="28" t="s">
        <v>313</v>
      </c>
      <c r="H49" s="28">
        <v>165.02</v>
      </c>
      <c r="I49" s="28">
        <v>104.06489999999999</v>
      </c>
      <c r="J49" s="6">
        <v>50</v>
      </c>
      <c r="K49" s="6">
        <v>17172.79</v>
      </c>
      <c r="L49" s="4"/>
      <c r="M49" s="4"/>
      <c r="N49" s="6">
        <v>0</v>
      </c>
      <c r="O49" s="6">
        <v>0</v>
      </c>
      <c r="P49" s="6">
        <v>367.24</v>
      </c>
      <c r="Q49" s="6">
        <v>0</v>
      </c>
      <c r="R49" s="6">
        <v>8251</v>
      </c>
      <c r="S49" s="6">
        <v>7883.76</v>
      </c>
      <c r="T49" s="4"/>
      <c r="U49" s="4"/>
      <c r="V49" s="4"/>
      <c r="W49" s="5">
        <v>41522</v>
      </c>
      <c r="X49" s="5">
        <v>41517</v>
      </c>
      <c r="Y49" s="5">
        <v>43708</v>
      </c>
      <c r="Z49" s="6">
        <v>0</v>
      </c>
      <c r="AA49" s="4"/>
      <c r="AB49" s="4"/>
      <c r="AC49" s="4"/>
      <c r="AD49" s="4"/>
      <c r="AE49" s="4"/>
      <c r="AF49" s="6">
        <v>0</v>
      </c>
      <c r="AG49" s="4"/>
      <c r="AH49" s="4"/>
      <c r="AI49" s="4"/>
      <c r="AJ49" s="4"/>
      <c r="AK49" s="4"/>
      <c r="AL49" s="4"/>
      <c r="AM49" s="4"/>
      <c r="AN49" s="4"/>
      <c r="AO49" s="6">
        <v>0.9</v>
      </c>
      <c r="AP49" s="6">
        <v>0.9</v>
      </c>
      <c r="AQ49" s="6">
        <v>0.9</v>
      </c>
      <c r="AR49" s="6">
        <v>5.25</v>
      </c>
      <c r="AS49" s="4"/>
      <c r="AT49" s="4"/>
      <c r="AU49" s="4"/>
      <c r="AV49" s="6">
        <v>25056.55</v>
      </c>
      <c r="AW49" s="6">
        <v>-45</v>
      </c>
      <c r="AX49" s="6" t="s">
        <v>9</v>
      </c>
      <c r="AY49" s="6">
        <v>0</v>
      </c>
      <c r="AZ49" s="4"/>
      <c r="BA49" s="6" t="s">
        <v>317</v>
      </c>
      <c r="BB49" s="6" t="s">
        <v>331</v>
      </c>
      <c r="BC49" s="6" t="s">
        <v>9</v>
      </c>
      <c r="BD49" s="6" t="s">
        <v>1</v>
      </c>
      <c r="BE49" s="6">
        <v>305</v>
      </c>
      <c r="BF49" s="4"/>
      <c r="BG49" s="6" t="s">
        <v>319</v>
      </c>
      <c r="BH49" s="4"/>
      <c r="BI49" s="4"/>
      <c r="BJ49" s="6">
        <v>0</v>
      </c>
      <c r="BK49" s="4"/>
      <c r="BL49" s="6">
        <v>0</v>
      </c>
      <c r="BM49" s="6">
        <v>801</v>
      </c>
      <c r="BN49" s="6" t="s">
        <v>320</v>
      </c>
      <c r="BO49" s="6" t="s">
        <v>317</v>
      </c>
      <c r="BP49" s="6" t="s">
        <v>321</v>
      </c>
      <c r="BQ49" s="6">
        <v>0</v>
      </c>
      <c r="BR49" s="4"/>
      <c r="BS49" s="6">
        <v>19160</v>
      </c>
      <c r="BT49" s="6" t="s">
        <v>9</v>
      </c>
      <c r="BU49" s="6">
        <v>4250</v>
      </c>
      <c r="BV49" s="6" t="s">
        <v>331</v>
      </c>
      <c r="BW49" s="6">
        <v>72</v>
      </c>
      <c r="BX49" s="4"/>
      <c r="BY49" s="6">
        <v>2497.67</v>
      </c>
      <c r="BZ49" s="4"/>
      <c r="CA49" s="6">
        <v>46</v>
      </c>
      <c r="CB49" s="6">
        <v>0</v>
      </c>
      <c r="CC49" s="4"/>
      <c r="CD49" s="4"/>
      <c r="CE49" s="4"/>
      <c r="CF49" s="4"/>
      <c r="CG49" s="4"/>
      <c r="CH49" s="4"/>
      <c r="CI49" s="6" t="s">
        <v>332</v>
      </c>
      <c r="CJ49" s="6" t="s">
        <v>177</v>
      </c>
      <c r="CK49" s="6" t="s">
        <v>333</v>
      </c>
      <c r="CL49" s="4"/>
      <c r="CM49" s="6" t="s">
        <v>325</v>
      </c>
      <c r="CN49" s="6" t="s">
        <v>326</v>
      </c>
      <c r="CO49" s="4"/>
      <c r="CP49" s="6">
        <v>48</v>
      </c>
      <c r="CQ49" s="4"/>
      <c r="CR49" s="6">
        <v>-32.064900000000002</v>
      </c>
      <c r="CS49" s="4"/>
      <c r="CT49" s="4"/>
      <c r="CU49" s="6" t="s">
        <v>327</v>
      </c>
      <c r="CV49" s="4"/>
      <c r="CW49" s="6">
        <v>66</v>
      </c>
      <c r="CX49" s="4"/>
      <c r="CY49" s="4"/>
      <c r="CZ49" s="4"/>
      <c r="DA49" s="4"/>
      <c r="DB49" s="4"/>
      <c r="DC49" s="4"/>
      <c r="DD49" s="6">
        <v>0</v>
      </c>
      <c r="DE49" s="6">
        <v>0</v>
      </c>
      <c r="DF49" s="4"/>
      <c r="DG49" s="6" t="s">
        <v>2</v>
      </c>
      <c r="DH49" s="4"/>
      <c r="DI49" s="6">
        <v>10.71</v>
      </c>
      <c r="DJ49" s="6">
        <v>104</v>
      </c>
      <c r="DK49" s="6" t="s">
        <v>328</v>
      </c>
      <c r="DL49" s="6" t="s">
        <v>329</v>
      </c>
      <c r="DM49" s="4"/>
      <c r="DN49" s="4"/>
      <c r="DO49" s="6" t="s">
        <v>334</v>
      </c>
      <c r="DP49" s="6">
        <v>0</v>
      </c>
      <c r="DQ49" s="4"/>
      <c r="DR49" s="4"/>
      <c r="DS49" s="6">
        <v>0</v>
      </c>
      <c r="DT49" s="6" t="s">
        <v>314</v>
      </c>
      <c r="DU49" s="6">
        <v>7509.81</v>
      </c>
      <c r="DV49" s="4"/>
      <c r="DW49" s="6">
        <v>25056.55</v>
      </c>
      <c r="DX49" s="6">
        <v>333.57</v>
      </c>
      <c r="DY49" s="6" t="s">
        <v>9</v>
      </c>
      <c r="DZ49" s="4"/>
      <c r="EA49" s="4"/>
      <c r="EB49" s="4"/>
      <c r="EC49" s="4"/>
      <c r="ED49" s="4"/>
      <c r="EE49" s="6">
        <v>17172.79</v>
      </c>
      <c r="EF49" s="4"/>
      <c r="EG49" s="4"/>
      <c r="EH49" s="4"/>
      <c r="EI49" s="6" t="s">
        <v>335</v>
      </c>
      <c r="EJ49" s="5">
        <v>41533</v>
      </c>
      <c r="EK49" s="22">
        <v>42219</v>
      </c>
      <c r="EL49" s="6">
        <v>17953</v>
      </c>
      <c r="EM49" s="4"/>
      <c r="EN49" s="6">
        <v>0</v>
      </c>
      <c r="EO49" s="6" t="s">
        <v>336</v>
      </c>
      <c r="EP49" s="6" t="s">
        <v>337</v>
      </c>
      <c r="EQ49" s="6" t="s">
        <v>0</v>
      </c>
    </row>
    <row r="50" spans="1:147" s="9" customFormat="1" ht="16.5" customHeight="1" x14ac:dyDescent="0.2">
      <c r="A50" s="31">
        <v>42277</v>
      </c>
      <c r="B50" s="2">
        <v>42273</v>
      </c>
      <c r="C50" s="3" t="s">
        <v>8</v>
      </c>
      <c r="D50" s="3" t="s">
        <v>0</v>
      </c>
      <c r="E50" s="4"/>
      <c r="F50" s="4"/>
      <c r="G50" s="3" t="s">
        <v>313</v>
      </c>
      <c r="H50" s="3">
        <v>165.02</v>
      </c>
      <c r="I50" s="3">
        <v>100.1811</v>
      </c>
      <c r="J50" s="3">
        <v>54</v>
      </c>
      <c r="K50" s="3">
        <v>16531.89</v>
      </c>
      <c r="L50" s="4"/>
      <c r="M50" s="4"/>
      <c r="N50" s="3">
        <v>0</v>
      </c>
      <c r="O50" s="3">
        <v>0</v>
      </c>
      <c r="P50" s="3">
        <v>386.42</v>
      </c>
      <c r="Q50" s="4"/>
      <c r="R50" s="3">
        <v>8911.08</v>
      </c>
      <c r="S50" s="3">
        <v>8524.66</v>
      </c>
      <c r="T50" s="4"/>
      <c r="U50" s="4"/>
      <c r="V50" s="4"/>
      <c r="W50" s="2">
        <v>41522</v>
      </c>
      <c r="X50" s="2">
        <v>41517</v>
      </c>
      <c r="Y50" s="2">
        <v>43708</v>
      </c>
      <c r="Z50" s="3">
        <v>0</v>
      </c>
      <c r="AA50" s="4"/>
      <c r="AB50" s="4"/>
      <c r="AC50" s="4"/>
      <c r="AD50" s="4"/>
      <c r="AE50" s="4"/>
      <c r="AF50" s="3">
        <v>0</v>
      </c>
      <c r="AG50" s="4"/>
      <c r="AH50" s="4"/>
      <c r="AI50" s="4"/>
      <c r="AJ50" s="4"/>
      <c r="AK50" s="4"/>
      <c r="AL50" s="4"/>
      <c r="AM50" s="4"/>
      <c r="AN50" s="4"/>
      <c r="AO50" s="3">
        <v>0.9</v>
      </c>
      <c r="AP50" s="3">
        <v>0.9</v>
      </c>
      <c r="AQ50" s="3">
        <v>0.9</v>
      </c>
      <c r="AR50" s="3">
        <v>5.25</v>
      </c>
      <c r="AS50" s="4"/>
      <c r="AT50" s="4"/>
      <c r="AU50" s="4"/>
      <c r="AV50" s="3">
        <v>25056.55</v>
      </c>
      <c r="AW50" s="3">
        <v>-45</v>
      </c>
      <c r="AX50" s="3" t="s">
        <v>9</v>
      </c>
      <c r="AY50" s="3">
        <v>0</v>
      </c>
      <c r="AZ50" s="4"/>
      <c r="BA50" s="3" t="s">
        <v>317</v>
      </c>
      <c r="BB50" s="3" t="s">
        <v>331</v>
      </c>
      <c r="BC50" s="3" t="s">
        <v>315</v>
      </c>
      <c r="BD50" s="3" t="s">
        <v>1</v>
      </c>
      <c r="BE50" s="3">
        <v>305</v>
      </c>
      <c r="BF50" s="3">
        <v>0</v>
      </c>
      <c r="BG50" s="3" t="s">
        <v>319</v>
      </c>
      <c r="BH50" s="4"/>
      <c r="BI50" s="4"/>
      <c r="BJ50" s="3">
        <v>0</v>
      </c>
      <c r="BK50" s="3">
        <v>0</v>
      </c>
      <c r="BL50" s="3">
        <v>0</v>
      </c>
      <c r="BM50" s="3">
        <v>801</v>
      </c>
      <c r="BN50" s="3" t="s">
        <v>320</v>
      </c>
      <c r="BO50" s="3" t="s">
        <v>317</v>
      </c>
      <c r="BP50" s="3" t="s">
        <v>321</v>
      </c>
      <c r="BQ50" s="3">
        <v>0</v>
      </c>
      <c r="BR50" s="4"/>
      <c r="BS50" s="3">
        <v>19160</v>
      </c>
      <c r="BT50" s="3" t="s">
        <v>9</v>
      </c>
      <c r="BU50" s="3">
        <v>4250</v>
      </c>
      <c r="BV50" s="3" t="s">
        <v>331</v>
      </c>
      <c r="BW50" s="3">
        <v>72</v>
      </c>
      <c r="BX50" s="4"/>
      <c r="BY50" s="3">
        <v>2497.67</v>
      </c>
      <c r="BZ50" s="4"/>
      <c r="CA50" s="3">
        <v>45</v>
      </c>
      <c r="CB50" s="3">
        <v>0</v>
      </c>
      <c r="CC50" s="4"/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 t="s">
        <v>332</v>
      </c>
      <c r="CJ50" s="3" t="s">
        <v>177</v>
      </c>
      <c r="CK50" s="3" t="s">
        <v>333</v>
      </c>
      <c r="CL50" s="4"/>
      <c r="CM50" s="3" t="s">
        <v>325</v>
      </c>
      <c r="CN50" s="3" t="s">
        <v>326</v>
      </c>
      <c r="CO50" s="4"/>
      <c r="CP50" s="3">
        <v>47</v>
      </c>
      <c r="CQ50" s="4"/>
      <c r="CR50" s="3">
        <v>-28.181100000000001</v>
      </c>
      <c r="CS50" s="4"/>
      <c r="CT50" s="4"/>
      <c r="CU50" s="3" t="s">
        <v>327</v>
      </c>
      <c r="CV50" s="3" t="s">
        <v>338</v>
      </c>
      <c r="CW50" s="3">
        <v>66</v>
      </c>
      <c r="CX50" s="4"/>
      <c r="CY50" s="3">
        <v>0</v>
      </c>
      <c r="CZ50" s="4"/>
      <c r="DA50" s="4"/>
      <c r="DB50" s="4"/>
      <c r="DC50" s="4"/>
      <c r="DD50" s="3">
        <v>0</v>
      </c>
      <c r="DE50" s="3">
        <v>0</v>
      </c>
      <c r="DF50" s="4"/>
      <c r="DG50" s="3" t="s">
        <v>2</v>
      </c>
      <c r="DH50" s="4"/>
      <c r="DI50" s="3">
        <v>29.89</v>
      </c>
      <c r="DJ50" s="3">
        <v>100</v>
      </c>
      <c r="DK50" s="3" t="s">
        <v>328</v>
      </c>
      <c r="DL50" s="3" t="s">
        <v>329</v>
      </c>
      <c r="DM50" s="4"/>
      <c r="DN50" s="4"/>
      <c r="DO50" s="3" t="s">
        <v>334</v>
      </c>
      <c r="DP50" s="4"/>
      <c r="DQ50" s="4"/>
      <c r="DR50" s="4"/>
      <c r="DS50" s="4"/>
      <c r="DT50" s="4"/>
      <c r="DU50" s="3">
        <v>8251</v>
      </c>
      <c r="DV50" s="4"/>
      <c r="DW50" s="3">
        <v>25056.55</v>
      </c>
      <c r="DX50" s="4"/>
      <c r="DY50" s="4"/>
      <c r="DZ50" s="4"/>
      <c r="EA50" s="4"/>
      <c r="EB50" s="4"/>
      <c r="EC50" s="4"/>
      <c r="ED50" s="4"/>
      <c r="EE50" s="3">
        <v>16531.89</v>
      </c>
      <c r="EF50" s="4"/>
      <c r="EG50" s="4"/>
      <c r="EH50" s="4"/>
      <c r="EI50" s="3" t="s">
        <v>335</v>
      </c>
      <c r="EJ50" s="2">
        <v>41533</v>
      </c>
      <c r="EK50" s="22">
        <v>42275</v>
      </c>
      <c r="EL50" s="3">
        <v>19160</v>
      </c>
      <c r="EM50" s="4"/>
      <c r="EN50" s="3">
        <v>0</v>
      </c>
      <c r="EO50" s="3" t="s">
        <v>336</v>
      </c>
      <c r="EP50" s="3" t="s">
        <v>337</v>
      </c>
      <c r="EQ50" s="3" t="s">
        <v>0</v>
      </c>
    </row>
    <row r="51" spans="1:147" s="9" customFormat="1" ht="16.5" customHeight="1" x14ac:dyDescent="0.2">
      <c r="A51" s="31">
        <v>42308</v>
      </c>
      <c r="B51" s="5">
        <v>42308</v>
      </c>
      <c r="C51" s="6" t="s">
        <v>8</v>
      </c>
      <c r="D51" s="6" t="s">
        <v>0</v>
      </c>
      <c r="E51" s="7"/>
      <c r="F51" s="7"/>
      <c r="G51" s="6" t="s">
        <v>313</v>
      </c>
      <c r="H51" s="6">
        <v>165.02</v>
      </c>
      <c r="I51" s="6">
        <v>98.275599999999997</v>
      </c>
      <c r="J51" s="6">
        <v>56</v>
      </c>
      <c r="K51" s="6">
        <v>16217.44</v>
      </c>
      <c r="L51" s="6">
        <v>0</v>
      </c>
      <c r="M51" s="7"/>
      <c r="N51" s="6">
        <v>0</v>
      </c>
      <c r="O51" s="6">
        <v>0</v>
      </c>
      <c r="P51" s="6">
        <v>402.01</v>
      </c>
      <c r="Q51" s="7"/>
      <c r="R51" s="6">
        <v>9241.1200000000008</v>
      </c>
      <c r="S51" s="6">
        <v>8839.11</v>
      </c>
      <c r="T51" s="7"/>
      <c r="U51" s="7"/>
      <c r="V51" s="7"/>
      <c r="W51" s="5">
        <v>41522</v>
      </c>
      <c r="X51" s="5">
        <v>41517</v>
      </c>
      <c r="Y51" s="5">
        <v>43708</v>
      </c>
      <c r="Z51" s="6">
        <v>0</v>
      </c>
      <c r="AA51" s="7"/>
      <c r="AB51" s="7"/>
      <c r="AC51" s="7"/>
      <c r="AD51" s="7"/>
      <c r="AE51" s="7"/>
      <c r="AF51" s="6">
        <v>0</v>
      </c>
      <c r="AG51" s="7"/>
      <c r="AH51" s="7"/>
      <c r="AI51" s="7"/>
      <c r="AJ51" s="7"/>
      <c r="AK51" s="7"/>
      <c r="AL51" s="7"/>
      <c r="AM51" s="7"/>
      <c r="AN51" s="7"/>
      <c r="AO51" s="6">
        <v>0.9</v>
      </c>
      <c r="AP51" s="6">
        <v>0.9</v>
      </c>
      <c r="AQ51" s="6">
        <v>0.9</v>
      </c>
      <c r="AR51" s="6">
        <v>5.25</v>
      </c>
      <c r="AS51" s="7"/>
      <c r="AT51" s="7"/>
      <c r="AU51" s="7"/>
      <c r="AV51" s="6">
        <v>25056.55</v>
      </c>
      <c r="AW51" s="6">
        <v>-45</v>
      </c>
      <c r="AX51" s="6" t="s">
        <v>9</v>
      </c>
      <c r="AY51" s="6">
        <v>0</v>
      </c>
      <c r="AZ51" s="7"/>
      <c r="BA51" s="6" t="s">
        <v>317</v>
      </c>
      <c r="BB51" s="6" t="s">
        <v>331</v>
      </c>
      <c r="BC51" s="6" t="s">
        <v>315</v>
      </c>
      <c r="BD51" s="6" t="s">
        <v>1</v>
      </c>
      <c r="BE51" s="6">
        <v>305</v>
      </c>
      <c r="BF51" s="6">
        <v>0</v>
      </c>
      <c r="BG51" s="6" t="s">
        <v>319</v>
      </c>
      <c r="BH51" s="7"/>
      <c r="BI51" s="7"/>
      <c r="BJ51" s="6">
        <v>0</v>
      </c>
      <c r="BK51" s="6">
        <v>0</v>
      </c>
      <c r="BL51" s="6">
        <v>0</v>
      </c>
      <c r="BM51" s="6">
        <v>801</v>
      </c>
      <c r="BN51" s="6" t="s">
        <v>320</v>
      </c>
      <c r="BO51" s="6" t="s">
        <v>317</v>
      </c>
      <c r="BP51" s="6" t="s">
        <v>321</v>
      </c>
      <c r="BQ51" s="6">
        <v>0</v>
      </c>
      <c r="BR51" s="7"/>
      <c r="BS51" s="6">
        <v>19160</v>
      </c>
      <c r="BT51" s="6" t="s">
        <v>9</v>
      </c>
      <c r="BU51" s="6">
        <v>4250</v>
      </c>
      <c r="BV51" s="6" t="s">
        <v>331</v>
      </c>
      <c r="BW51" s="6">
        <v>72</v>
      </c>
      <c r="BX51" s="7"/>
      <c r="BY51" s="6">
        <v>2497.67</v>
      </c>
      <c r="BZ51" s="7"/>
      <c r="CA51" s="6">
        <v>44</v>
      </c>
      <c r="CB51" s="6">
        <v>0</v>
      </c>
      <c r="CC51" s="7"/>
      <c r="CD51" s="6">
        <v>0</v>
      </c>
      <c r="CE51" s="6">
        <v>0</v>
      </c>
      <c r="CF51" s="6">
        <v>0</v>
      </c>
      <c r="CG51" s="6">
        <v>0</v>
      </c>
      <c r="CH51" s="6">
        <v>0</v>
      </c>
      <c r="CI51" s="6" t="s">
        <v>332</v>
      </c>
      <c r="CJ51" s="6" t="s">
        <v>177</v>
      </c>
      <c r="CK51" s="6" t="s">
        <v>333</v>
      </c>
      <c r="CL51" s="7"/>
      <c r="CM51" s="6" t="s">
        <v>325</v>
      </c>
      <c r="CN51" s="6" t="s">
        <v>326</v>
      </c>
      <c r="CO51" s="7"/>
      <c r="CP51" s="6">
        <v>46</v>
      </c>
      <c r="CQ51" s="7"/>
      <c r="CR51" s="6">
        <v>-26.275600000000001</v>
      </c>
      <c r="CS51" s="7"/>
      <c r="CT51" s="7"/>
      <c r="CU51" s="6" t="s">
        <v>327</v>
      </c>
      <c r="CV51" s="6" t="s">
        <v>338</v>
      </c>
      <c r="CW51" s="6">
        <v>66</v>
      </c>
      <c r="CX51" s="7"/>
      <c r="CY51" s="6">
        <v>0</v>
      </c>
      <c r="CZ51" s="7"/>
      <c r="DA51" s="7"/>
      <c r="DB51" s="7"/>
      <c r="DC51" s="7"/>
      <c r="DD51" s="6">
        <v>0</v>
      </c>
      <c r="DE51" s="6">
        <v>0</v>
      </c>
      <c r="DF51" s="7"/>
      <c r="DG51" s="6" t="s">
        <v>2</v>
      </c>
      <c r="DH51" s="7"/>
      <c r="DI51" s="6">
        <v>45.48</v>
      </c>
      <c r="DJ51" s="6">
        <v>98</v>
      </c>
      <c r="DK51" s="6" t="s">
        <v>328</v>
      </c>
      <c r="DL51" s="6" t="s">
        <v>329</v>
      </c>
      <c r="DM51" s="7"/>
      <c r="DN51" s="7"/>
      <c r="DO51" s="6" t="s">
        <v>334</v>
      </c>
      <c r="DP51" s="7"/>
      <c r="DQ51" s="7"/>
      <c r="DR51" s="7"/>
      <c r="DS51" s="7"/>
      <c r="DT51" s="7"/>
      <c r="DU51" s="6">
        <v>8911.08</v>
      </c>
      <c r="DV51" s="7"/>
      <c r="DW51" s="6">
        <v>25056.55</v>
      </c>
      <c r="DX51" s="7"/>
      <c r="DY51" s="7"/>
      <c r="DZ51" s="7"/>
      <c r="EA51" s="7"/>
      <c r="EB51" s="7"/>
      <c r="EC51" s="7"/>
      <c r="ED51" s="7"/>
      <c r="EE51" s="6">
        <v>16217.44</v>
      </c>
      <c r="EF51" s="7"/>
      <c r="EG51" s="7"/>
      <c r="EH51" s="7"/>
      <c r="EI51" s="6" t="s">
        <v>335</v>
      </c>
      <c r="EJ51" s="5">
        <v>41533</v>
      </c>
      <c r="EK51" s="22">
        <v>42317</v>
      </c>
      <c r="EL51" s="6">
        <v>19160</v>
      </c>
      <c r="EM51" s="7"/>
      <c r="EN51" s="6">
        <v>0</v>
      </c>
      <c r="EO51" s="6" t="s">
        <v>336</v>
      </c>
      <c r="EP51" s="6" t="s">
        <v>337</v>
      </c>
      <c r="EQ51" s="6" t="s">
        <v>0</v>
      </c>
    </row>
    <row r="52" spans="1:147" x14ac:dyDescent="0.2">
      <c r="A52" s="12"/>
    </row>
    <row r="53" spans="1:147" hidden="1" x14ac:dyDescent="0.2"/>
    <row r="54" spans="1:147" hidden="1" x14ac:dyDescent="0.2"/>
    <row r="55" spans="1:147" s="13" customFormat="1" ht="10.5" hidden="1" x14ac:dyDescent="0.15">
      <c r="B55" s="13" t="str">
        <f>B33</f>
        <v>PCD_ACT_D</v>
      </c>
      <c r="C55" s="13" t="str">
        <f t="shared" ref="C55:BN55" si="2">C33</f>
        <v>TRUST_ID</v>
      </c>
      <c r="D55" s="13" t="str">
        <f t="shared" si="2"/>
        <v>PCD_ACCT_NBR</v>
      </c>
      <c r="E55" s="13" t="str">
        <f t="shared" si="2"/>
        <v>PCD_SALE_ID</v>
      </c>
      <c r="F55" s="13" t="str">
        <f t="shared" si="2"/>
        <v>PCD_SALE_DATE</v>
      </c>
      <c r="G55" s="13" t="str">
        <f t="shared" si="2"/>
        <v>LOANLEASEINDICATOR</v>
      </c>
      <c r="H55" s="13" t="str">
        <f t="shared" si="2"/>
        <v>MOPMT</v>
      </c>
      <c r="I55" s="13" t="str">
        <f t="shared" si="2"/>
        <v>REMPMTS</v>
      </c>
      <c r="J55" s="13" t="str">
        <f t="shared" si="2"/>
        <v>NBROFPMTSMADE</v>
      </c>
      <c r="K55" s="13" t="str">
        <f t="shared" si="2"/>
        <v>PRINCIPALBALANCEUNPAID</v>
      </c>
      <c r="L55" s="13" t="str">
        <f t="shared" si="2"/>
        <v>ACCRUEDINCLTD</v>
      </c>
      <c r="M55" s="13" t="str">
        <f t="shared" si="2"/>
        <v>ACCRUEDINCYTD</v>
      </c>
      <c r="N55" s="13" t="str">
        <f t="shared" si="2"/>
        <v>EXCSSMILEAGERECVDLTD</v>
      </c>
      <c r="O55" s="13" t="str">
        <f t="shared" si="2"/>
        <v>EXCSSWEARNTEARRECVDLTD</v>
      </c>
      <c r="P55" s="13" t="str">
        <f t="shared" si="2"/>
        <v>INTAMTRECVDLTD</v>
      </c>
      <c r="Q55" s="13" t="str">
        <f t="shared" si="2"/>
        <v>LEASEMILEAGEDISCOUNTPDLTD</v>
      </c>
      <c r="R55" s="13" t="str">
        <f t="shared" si="2"/>
        <v>NETRECEIPTSACTUALLTD</v>
      </c>
      <c r="S55" s="13" t="str">
        <f t="shared" si="2"/>
        <v>PRINRECVDLTD</v>
      </c>
      <c r="T55" s="13" t="str">
        <f t="shared" si="2"/>
        <v>SALESPROCEEDS</v>
      </c>
      <c r="U55" s="13" t="str">
        <f t="shared" si="2"/>
        <v>ACCUMDEPR</v>
      </c>
      <c r="V55" s="13" t="str">
        <f t="shared" si="2"/>
        <v>LPACCOUNTSTATUS</v>
      </c>
      <c r="W55" s="13" t="str">
        <f t="shared" si="2"/>
        <v>BOOKDATE</v>
      </c>
      <c r="X55" s="13" t="str">
        <f t="shared" si="2"/>
        <v>EFFECTIVEDATE</v>
      </c>
      <c r="Y55" s="13" t="str">
        <f t="shared" si="2"/>
        <v>MATURITYDATE</v>
      </c>
      <c r="Z55" s="13" t="str">
        <f t="shared" si="2"/>
        <v>CONTRACTRESIDUAL</v>
      </c>
      <c r="AA55" s="13" t="str">
        <f t="shared" si="2"/>
        <v>DEFAULTINDICATOR</v>
      </c>
      <c r="AB55" s="13" t="str">
        <f t="shared" si="2"/>
        <v>SKIPINDICATOR</v>
      </c>
      <c r="AC55" s="13" t="str">
        <f t="shared" si="2"/>
        <v>VEHICLESOLDINDICATOR</v>
      </c>
      <c r="AD55" s="13" t="str">
        <f t="shared" si="2"/>
        <v>REPOINDICATOR</v>
      </c>
      <c r="AE55" s="13" t="str">
        <f t="shared" si="2"/>
        <v>EXTENSIONINDICATOR</v>
      </c>
      <c r="AF55" s="13" t="str">
        <f t="shared" si="2"/>
        <v>CONTRACTEXTEDNDED</v>
      </c>
      <c r="AG55" s="13" t="str">
        <f t="shared" si="2"/>
        <v>ALGPCT</v>
      </c>
      <c r="AH55" s="13" t="str">
        <f t="shared" si="2"/>
        <v>ALGBUMPPCT</v>
      </c>
      <c r="AI55" s="13" t="str">
        <f t="shared" si="2"/>
        <v>ALGRESIDUAL</v>
      </c>
      <c r="AJ55" s="13" t="str">
        <f t="shared" si="2"/>
        <v>ALGCURRENTRESIDUAL</v>
      </c>
      <c r="AK55" s="13" t="str">
        <f t="shared" si="2"/>
        <v>BASERESIDUAL</v>
      </c>
      <c r="AL55" s="13" t="str">
        <f t="shared" si="2"/>
        <v>DISCOUNTRATE</v>
      </c>
      <c r="AM55" s="13" t="str">
        <f t="shared" si="2"/>
        <v>IMPLICITLEASERATE</v>
      </c>
      <c r="AN55" s="13" t="str">
        <f t="shared" si="2"/>
        <v>ESTDISCOUNTRATE</v>
      </c>
      <c r="AO55" s="13" t="str">
        <f t="shared" si="2"/>
        <v>CONTRACTRATE</v>
      </c>
      <c r="AP55" s="13" t="str">
        <f t="shared" si="2"/>
        <v>ORIGYIELD</v>
      </c>
      <c r="AQ55" s="13" t="str">
        <f t="shared" si="2"/>
        <v>YIELD</v>
      </c>
      <c r="AR55" s="13" t="str">
        <f t="shared" si="2"/>
        <v>STANDARDRATE</v>
      </c>
      <c r="AS55" s="13" t="str">
        <f t="shared" si="2"/>
        <v>LPAEXCEPTNIND</v>
      </c>
      <c r="AT55" s="13" t="str">
        <f t="shared" si="2"/>
        <v>MILEAGEBUMPPCT</v>
      </c>
      <c r="AU55" s="13" t="str">
        <f t="shared" si="2"/>
        <v>ACQFEE</v>
      </c>
      <c r="AV55" s="13" t="str">
        <f t="shared" si="2"/>
        <v>FINANCEDAMT</v>
      </c>
      <c r="AW55" s="13" t="str">
        <f t="shared" si="2"/>
        <v>ALLOWANCEMILES</v>
      </c>
      <c r="AX55" s="13" t="str">
        <f t="shared" si="2"/>
        <v>AUTOAPPROVAL</v>
      </c>
      <c r="AY55" s="13" t="str">
        <f t="shared" si="2"/>
        <v>BALLOONPMT</v>
      </c>
      <c r="AZ55" s="13" t="str">
        <f t="shared" si="2"/>
        <v>BILLINGFACTOR</v>
      </c>
      <c r="BA55" s="13" t="str">
        <f t="shared" si="2"/>
        <v>ORIGSTATE</v>
      </c>
      <c r="BB55" s="13" t="str">
        <f t="shared" si="2"/>
        <v>CONTRACTTYPE</v>
      </c>
      <c r="BC55" s="13" t="str">
        <f t="shared" si="2"/>
        <v>COOBLIGOR</v>
      </c>
      <c r="BD55" s="13" t="str">
        <f t="shared" si="2"/>
        <v>CREDITQUALILTY</v>
      </c>
      <c r="BE55" s="13" t="str">
        <f t="shared" si="2"/>
        <v>CUSTOMCREDITSCORE</v>
      </c>
      <c r="BF55" s="13" t="str">
        <f t="shared" si="2"/>
        <v>DAYSDELINQ</v>
      </c>
      <c r="BG55" s="13" t="str">
        <f t="shared" si="2"/>
        <v>DEALERCODE</v>
      </c>
      <c r="BH55" s="13" t="str">
        <f t="shared" si="2"/>
        <v>NBRDEFERREDPMTS</v>
      </c>
      <c r="BI55" s="13" t="str">
        <f t="shared" si="2"/>
        <v>DEFERREDPMTAMT</v>
      </c>
      <c r="BJ55" s="13" t="str">
        <f t="shared" si="2"/>
        <v>MODEPREXP</v>
      </c>
      <c r="BK55" s="13" t="str">
        <f t="shared" si="2"/>
        <v>DEALERRESERVE</v>
      </c>
      <c r="BL55" s="13" t="str">
        <f t="shared" si="2"/>
        <v>DOWNPMT</v>
      </c>
      <c r="BM55" s="13" t="str">
        <f t="shared" si="2"/>
        <v>FICO</v>
      </c>
      <c r="BN55" s="13" t="str">
        <f t="shared" si="2"/>
        <v>GARAGINGCITY</v>
      </c>
      <c r="BO55" s="13" t="str">
        <f t="shared" ref="BO55:DZ55" si="3">BO33</f>
        <v>GARAGINGSTATE</v>
      </c>
      <c r="BP55" s="13" t="str">
        <f t="shared" si="3"/>
        <v>GARAGINGZIP</v>
      </c>
      <c r="BQ55" s="13" t="str">
        <f t="shared" si="3"/>
        <v>GROSSCAPCOST</v>
      </c>
      <c r="BR55" s="13" t="str">
        <f t="shared" si="3"/>
        <v>MILEAGEPURCHASEELIGIBILITY</v>
      </c>
      <c r="BS55" s="13" t="str">
        <f t="shared" si="3"/>
        <v>MSRP</v>
      </c>
      <c r="BT55" s="13" t="str">
        <f t="shared" si="3"/>
        <v>NEWUSEDIND</v>
      </c>
      <c r="BU55" s="13" t="str">
        <f t="shared" si="3"/>
        <v>OBLIGORMOINCOMEATORIG</v>
      </c>
      <c r="BV55" s="13" t="str">
        <f t="shared" si="3"/>
        <v>OFFICE</v>
      </c>
      <c r="BW55" s="13" t="str">
        <f t="shared" si="3"/>
        <v>ORIGTERM</v>
      </c>
      <c r="BX55" s="13" t="str">
        <f t="shared" si="3"/>
        <v>PAYOFFSOURCE</v>
      </c>
      <c r="BY55" s="13" t="str">
        <f t="shared" si="3"/>
        <v>RATESUBVENTIONAMT</v>
      </c>
      <c r="BZ55" s="13" t="str">
        <f t="shared" si="3"/>
        <v>REGION</v>
      </c>
      <c r="CA55" s="13" t="str">
        <f t="shared" si="3"/>
        <v>REMTERM</v>
      </c>
      <c r="CB55" s="13" t="str">
        <f t="shared" si="3"/>
        <v>RESIDSUBVENTIONAMT</v>
      </c>
      <c r="CC55" s="13" t="str">
        <f t="shared" si="3"/>
        <v>SECURITYDEPOSIT</v>
      </c>
      <c r="CD55" s="13" t="str">
        <f t="shared" si="3"/>
        <v>TIMESDELINQ31_60</v>
      </c>
      <c r="CE55" s="13" t="str">
        <f t="shared" si="3"/>
        <v>TIMESDELINQ61_90</v>
      </c>
      <c r="CF55" s="13" t="str">
        <f t="shared" si="3"/>
        <v>TIMESDELINQ91_120</v>
      </c>
      <c r="CG55" s="13" t="str">
        <f t="shared" si="3"/>
        <v>TIMESDELINQ121_150</v>
      </c>
      <c r="CH55" s="13" t="str">
        <f t="shared" si="3"/>
        <v>TIMESDELINQ150PLUS</v>
      </c>
      <c r="CI55" s="13" t="str">
        <f t="shared" si="3"/>
        <v>TYPECODE</v>
      </c>
      <c r="CJ55" s="13" t="str">
        <f t="shared" si="3"/>
        <v>VEHICLEMAKE</v>
      </c>
      <c r="CK55" s="13" t="str">
        <f t="shared" si="3"/>
        <v>VEHICLEMODEL</v>
      </c>
      <c r="CL55" s="13" t="str">
        <f t="shared" si="3"/>
        <v>VEHICLESALEDATE</v>
      </c>
      <c r="CM55" s="13" t="str">
        <f t="shared" si="3"/>
        <v>VEHICLEYR</v>
      </c>
      <c r="CN55" s="13" t="str">
        <f t="shared" si="3"/>
        <v>VIN</v>
      </c>
      <c r="CO55" s="13" t="str">
        <f t="shared" si="3"/>
        <v>MATURITYYR</v>
      </c>
      <c r="CP55" s="13" t="str">
        <f t="shared" si="3"/>
        <v>MOTOMATURITY</v>
      </c>
      <c r="CQ55" s="13" t="str">
        <f t="shared" si="3"/>
        <v>NETBOOKVALUE</v>
      </c>
      <c r="CR55" s="13" t="str">
        <f t="shared" si="3"/>
        <v>NBRPMTSACCRUED</v>
      </c>
      <c r="CS55" s="13" t="str">
        <f t="shared" si="3"/>
        <v>SINGLEPMTLEASEFLAG</v>
      </c>
      <c r="CT55" s="13" t="str">
        <f t="shared" si="3"/>
        <v>UNDERWRITTINGEXCEPTION</v>
      </c>
      <c r="CU55" s="13" t="str">
        <f t="shared" si="3"/>
        <v>VEHICLESHORTMODEL</v>
      </c>
      <c r="CV55" s="13" t="str">
        <f t="shared" si="3"/>
        <v>DEAL_TEMPIMPORT</v>
      </c>
      <c r="CW55" s="13" t="str">
        <f t="shared" si="3"/>
        <v>BOOKYEAR</v>
      </c>
      <c r="CX55" s="13" t="str">
        <f t="shared" si="3"/>
        <v>SUSPENDEDINDICATOR</v>
      </c>
      <c r="CY55" s="13" t="str">
        <f t="shared" si="3"/>
        <v>DELINQAMT</v>
      </c>
      <c r="CZ55" s="13" t="str">
        <f t="shared" si="3"/>
        <v>EXTENSIONNBROFMONTHS</v>
      </c>
      <c r="DA55" s="13" t="str">
        <f t="shared" si="3"/>
        <v>LPAPROGRAMCODE</v>
      </c>
      <c r="DB55" s="13" t="str">
        <f t="shared" si="3"/>
        <v>LPABONUSCOUPONNBR</v>
      </c>
      <c r="DC55" s="13" t="str">
        <f t="shared" si="3"/>
        <v>TEST</v>
      </c>
      <c r="DD55" s="13" t="str">
        <f t="shared" si="3"/>
        <v>RENTRECBAL</v>
      </c>
      <c r="DE55" s="13" t="str">
        <f t="shared" si="3"/>
        <v>O_DAYSDELINQ</v>
      </c>
      <c r="DF55" s="13" t="str">
        <f t="shared" si="3"/>
        <v>CLOSEDINLP</v>
      </c>
      <c r="DG55" s="13" t="str">
        <f t="shared" si="3"/>
        <v>LP_ABSSTATUS</v>
      </c>
      <c r="DH55" s="13" t="str">
        <f t="shared" si="3"/>
        <v>NBRSCHEDREMPMTS</v>
      </c>
      <c r="DI55" s="13" t="str">
        <f t="shared" si="3"/>
        <v>PARTIALAMORTPMT</v>
      </c>
      <c r="DJ55" s="13" t="str">
        <f t="shared" si="3"/>
        <v>REMPMTS_WHOLENUMBER</v>
      </c>
      <c r="DK55" s="13" t="str">
        <f t="shared" si="3"/>
        <v>DELINQHISTORY</v>
      </c>
      <c r="DL55" s="13" t="str">
        <f t="shared" si="3"/>
        <v>VEHICLETYPE</v>
      </c>
      <c r="DM55" s="13" t="str">
        <f t="shared" si="3"/>
        <v>LPAIND</v>
      </c>
      <c r="DN55" s="13" t="str">
        <f t="shared" si="3"/>
        <v>PULLAHEADEXCEPTN</v>
      </c>
      <c r="DO55" s="13" t="str">
        <f t="shared" si="3"/>
        <v>COMPANY</v>
      </c>
      <c r="DP55" s="13" t="str">
        <f t="shared" si="3"/>
        <v>CONTRACTSALVAGEAMT</v>
      </c>
      <c r="DQ55" s="13" t="str">
        <f t="shared" si="3"/>
        <v>PAYOFF_SOURCE_CATEGORY</v>
      </c>
      <c r="DR55" s="13" t="str">
        <f t="shared" si="3"/>
        <v>PRINCIPALBALANCEUNPAID_PRIOR</v>
      </c>
      <c r="DS55" s="13" t="str">
        <f t="shared" si="3"/>
        <v>ACCUMDEPR_PRIOR</v>
      </c>
      <c r="DT55" s="13" t="str">
        <f t="shared" si="3"/>
        <v>LPACCOUNTSTATUS_PRIOR</v>
      </c>
      <c r="DU55" s="13" t="str">
        <f t="shared" si="3"/>
        <v>NETRECEIPTSACTUALLTD_PRIOR</v>
      </c>
      <c r="DV55" s="13" t="str">
        <f t="shared" si="3"/>
        <v>SALESPROCEEDS_PRIOR</v>
      </c>
      <c r="DW55" s="13" t="str">
        <f t="shared" si="3"/>
        <v>FINANCEDAMT_PRIOR</v>
      </c>
      <c r="DX55" s="13" t="str">
        <f t="shared" si="3"/>
        <v>ACCRUEDINCLTD_PRIOR</v>
      </c>
      <c r="DY55" s="13" t="str">
        <f t="shared" si="3"/>
        <v>BANKRUPTCY_IND</v>
      </c>
      <c r="DZ55" s="13" t="str">
        <f t="shared" si="3"/>
        <v>TERMINATION_STATUS</v>
      </c>
      <c r="EA55" s="13" t="str">
        <f t="shared" ref="EA55:EQ55" si="4">EA33</f>
        <v>TERMINATION_STATUS_CHG_DATE</v>
      </c>
      <c r="EB55" s="13" t="str">
        <f t="shared" si="4"/>
        <v>TERMINATION_TYPE</v>
      </c>
      <c r="EC55" s="13" t="str">
        <f t="shared" si="4"/>
        <v>DISPOSAL_STATUS</v>
      </c>
      <c r="ED55" s="13" t="str">
        <f t="shared" si="4"/>
        <v>DISPOSAL_STATUS_CHG_DATE</v>
      </c>
      <c r="EE55" s="13" t="str">
        <f t="shared" si="4"/>
        <v>CURRENT_ACCOUNT_BALANCE</v>
      </c>
      <c r="EF55" s="13" t="str">
        <f t="shared" si="4"/>
        <v>ACCRUAL_FLAT_AMT</v>
      </c>
      <c r="EG55" s="13" t="str">
        <f t="shared" si="4"/>
        <v>PROCESS_STATUS</v>
      </c>
      <c r="EH55" s="13" t="str">
        <f t="shared" si="4"/>
        <v>REPOSESSION_STATUS</v>
      </c>
      <c r="EI55" s="13" t="str">
        <f t="shared" si="4"/>
        <v>FLAT_CANCEL_STATUS</v>
      </c>
      <c r="EJ55" s="13" t="str">
        <f t="shared" si="4"/>
        <v>FIRST_PMT_DUE_DT</v>
      </c>
      <c r="EK55" s="13" t="str">
        <f t="shared" si="4"/>
        <v>CURRENT_PMT_DUE_DT</v>
      </c>
      <c r="EL55" s="13" t="str">
        <f t="shared" si="4"/>
        <v>USED_VEHICLE_VALUE</v>
      </c>
      <c r="EM55" s="13" t="str">
        <f t="shared" si="4"/>
        <v>LPA_IND</v>
      </c>
      <c r="EN55" s="13" t="str">
        <f t="shared" si="4"/>
        <v>MTD_RENT_INCOME_AMT</v>
      </c>
      <c r="EO55" s="13" t="str">
        <f t="shared" si="4"/>
        <v>ACCT_STATUS_CD</v>
      </c>
      <c r="EP55" s="13" t="str">
        <f t="shared" si="4"/>
        <v>DATASOURCE</v>
      </c>
      <c r="EQ55" s="13" t="str">
        <f t="shared" si="4"/>
        <v>PCD_ACCT_NBR_OLD</v>
      </c>
    </row>
    <row r="56" spans="1:147" s="9" customFormat="1" ht="16.5" hidden="1" customHeight="1" x14ac:dyDescent="0.2">
      <c r="B56" s="5">
        <v>42273</v>
      </c>
      <c r="C56" s="6" t="str">
        <f>VLOOKUP($B56,$B$4:$EQ$25,C$1)</f>
        <v xml:space="preserve">MERIT     </v>
      </c>
      <c r="D56" s="6">
        <f t="shared" ref="D56:BO56" si="5">VLOOKUP($B56,$B$4:$EQ$25,D$1)</f>
        <v>281647201</v>
      </c>
      <c r="E56" s="7">
        <f t="shared" si="5"/>
        <v>0</v>
      </c>
      <c r="F56" s="7">
        <f t="shared" si="5"/>
        <v>0</v>
      </c>
      <c r="G56" s="6" t="str">
        <f t="shared" si="5"/>
        <v>Loan</v>
      </c>
      <c r="H56" s="6">
        <f t="shared" si="5"/>
        <v>357.61</v>
      </c>
      <c r="I56" s="6">
        <f t="shared" si="5"/>
        <v>48.002400000000002</v>
      </c>
      <c r="J56" s="6">
        <f t="shared" si="5"/>
        <v>24</v>
      </c>
      <c r="K56" s="6">
        <f t="shared" si="5"/>
        <v>16854.59</v>
      </c>
      <c r="L56" s="6">
        <f t="shared" si="5"/>
        <v>372.4</v>
      </c>
      <c r="M56" s="7">
        <f t="shared" si="5"/>
        <v>122.12</v>
      </c>
      <c r="N56" s="6">
        <f t="shared" si="5"/>
        <v>0</v>
      </c>
      <c r="O56" s="6">
        <f t="shared" si="5"/>
        <v>0</v>
      </c>
      <c r="P56" s="6">
        <f t="shared" si="5"/>
        <v>380.68</v>
      </c>
      <c r="Q56" s="7">
        <f t="shared" si="5"/>
        <v>0</v>
      </c>
      <c r="R56" s="6">
        <f t="shared" si="5"/>
        <v>8582.64</v>
      </c>
      <c r="S56" s="6">
        <f t="shared" si="5"/>
        <v>8201.9599999999991</v>
      </c>
      <c r="T56" s="7">
        <f t="shared" si="5"/>
        <v>0</v>
      </c>
      <c r="U56" s="7">
        <f t="shared" si="5"/>
        <v>0</v>
      </c>
      <c r="V56" s="7" t="str">
        <f t="shared" si="5"/>
        <v>ANOR</v>
      </c>
      <c r="W56" s="5">
        <f t="shared" si="5"/>
        <v>41522</v>
      </c>
      <c r="X56" s="5">
        <f t="shared" si="5"/>
        <v>41517</v>
      </c>
      <c r="Y56" s="5">
        <f t="shared" si="5"/>
        <v>43738</v>
      </c>
      <c r="Z56" s="6">
        <f t="shared" si="5"/>
        <v>0</v>
      </c>
      <c r="AA56" s="7">
        <f t="shared" si="5"/>
        <v>0</v>
      </c>
      <c r="AB56" s="7">
        <f t="shared" si="5"/>
        <v>0</v>
      </c>
      <c r="AC56" s="7">
        <f t="shared" si="5"/>
        <v>0</v>
      </c>
      <c r="AD56" s="7">
        <f t="shared" si="5"/>
        <v>0</v>
      </c>
      <c r="AE56" s="7" t="str">
        <f t="shared" si="5"/>
        <v>Y</v>
      </c>
      <c r="AF56" s="6">
        <f t="shared" si="5"/>
        <v>1</v>
      </c>
      <c r="AG56" s="7">
        <f t="shared" si="5"/>
        <v>0</v>
      </c>
      <c r="AH56" s="7">
        <f t="shared" si="5"/>
        <v>0</v>
      </c>
      <c r="AI56" s="7">
        <f t="shared" si="5"/>
        <v>0</v>
      </c>
      <c r="AJ56" s="7">
        <f t="shared" si="5"/>
        <v>0</v>
      </c>
      <c r="AK56" s="7">
        <f t="shared" si="5"/>
        <v>0</v>
      </c>
      <c r="AL56" s="7">
        <f t="shared" si="5"/>
        <v>0</v>
      </c>
      <c r="AM56" s="7">
        <f t="shared" si="5"/>
        <v>0</v>
      </c>
      <c r="AN56" s="7">
        <f t="shared" si="5"/>
        <v>0</v>
      </c>
      <c r="AO56" s="6">
        <f t="shared" si="5"/>
        <v>0.9</v>
      </c>
      <c r="AP56" s="6">
        <f t="shared" si="5"/>
        <v>0.89917740000000002</v>
      </c>
      <c r="AQ56" s="6">
        <f t="shared" si="5"/>
        <v>0.89917740000000002</v>
      </c>
      <c r="AR56" s="6">
        <f t="shared" si="5"/>
        <v>5.25</v>
      </c>
      <c r="AS56" s="7" t="str">
        <f t="shared" si="5"/>
        <v>NA</v>
      </c>
      <c r="AT56" s="7">
        <f t="shared" si="5"/>
        <v>0</v>
      </c>
      <c r="AU56" s="7">
        <f t="shared" si="5"/>
        <v>0</v>
      </c>
      <c r="AV56" s="6">
        <f t="shared" si="5"/>
        <v>25056.55</v>
      </c>
      <c r="AW56" s="6">
        <f t="shared" si="5"/>
        <v>0</v>
      </c>
      <c r="AX56" s="6" t="str">
        <f t="shared" si="5"/>
        <v>N</v>
      </c>
      <c r="AY56" s="6">
        <f t="shared" si="5"/>
        <v>0</v>
      </c>
      <c r="AZ56" s="7">
        <f t="shared" si="5"/>
        <v>0.9</v>
      </c>
      <c r="BA56" s="6" t="str">
        <f t="shared" si="5"/>
        <v>NS</v>
      </c>
      <c r="BB56" s="6">
        <f t="shared" si="5"/>
        <v>3</v>
      </c>
      <c r="BC56" s="6" t="str">
        <f t="shared" si="5"/>
        <v>Y</v>
      </c>
      <c r="BD56" s="6" t="str">
        <f t="shared" si="5"/>
        <v xml:space="preserve">A </v>
      </c>
      <c r="BE56" s="6">
        <f t="shared" si="5"/>
        <v>305</v>
      </c>
      <c r="BF56" s="6">
        <f t="shared" si="5"/>
        <v>0</v>
      </c>
      <c r="BG56" s="6">
        <f t="shared" si="5"/>
        <v>5862</v>
      </c>
      <c r="BH56" s="7">
        <f t="shared" si="5"/>
        <v>1</v>
      </c>
      <c r="BI56" s="7">
        <f t="shared" si="5"/>
        <v>357.61</v>
      </c>
      <c r="BJ56" s="6">
        <f t="shared" si="5"/>
        <v>0</v>
      </c>
      <c r="BK56" s="6">
        <f t="shared" si="5"/>
        <v>0</v>
      </c>
      <c r="BL56" s="6">
        <f t="shared" si="5"/>
        <v>0</v>
      </c>
      <c r="BM56" s="6">
        <f t="shared" si="5"/>
        <v>801</v>
      </c>
      <c r="BN56" s="6" t="str">
        <f t="shared" si="5"/>
        <v>FALMOUTH</v>
      </c>
      <c r="BO56" s="6" t="str">
        <f t="shared" si="5"/>
        <v>NS</v>
      </c>
      <c r="BP56" s="6" t="str">
        <f t="shared" ref="BP56:EA56" si="6">VLOOKUP($B56,$B$4:$EQ$25,BP$1)</f>
        <v>B0P 1L0</v>
      </c>
      <c r="BQ56" s="6">
        <f t="shared" si="6"/>
        <v>0</v>
      </c>
      <c r="BR56" s="7">
        <f t="shared" si="6"/>
        <v>0</v>
      </c>
      <c r="BS56" s="6">
        <f t="shared" si="6"/>
        <v>19160</v>
      </c>
      <c r="BT56" s="6" t="str">
        <f t="shared" si="6"/>
        <v>N</v>
      </c>
      <c r="BU56" s="6">
        <f t="shared" si="6"/>
        <v>4250</v>
      </c>
      <c r="BV56" s="6">
        <f t="shared" si="6"/>
        <v>3</v>
      </c>
      <c r="BW56" s="6">
        <f t="shared" si="6"/>
        <v>72</v>
      </c>
      <c r="BX56" s="7">
        <f t="shared" si="6"/>
        <v>0</v>
      </c>
      <c r="BY56" s="6">
        <f t="shared" si="6"/>
        <v>2497.67</v>
      </c>
      <c r="BZ56" s="7">
        <f t="shared" si="6"/>
        <v>1</v>
      </c>
      <c r="CA56" s="6">
        <f t="shared" si="6"/>
        <v>47</v>
      </c>
      <c r="CB56" s="6">
        <f t="shared" si="6"/>
        <v>0</v>
      </c>
      <c r="CC56" s="7">
        <f t="shared" si="6"/>
        <v>0</v>
      </c>
      <c r="CD56" s="6">
        <f t="shared" si="6"/>
        <v>0</v>
      </c>
      <c r="CE56" s="6">
        <f t="shared" si="6"/>
        <v>0</v>
      </c>
      <c r="CF56" s="6">
        <f t="shared" si="6"/>
        <v>0</v>
      </c>
      <c r="CG56" s="6">
        <f t="shared" si="6"/>
        <v>0</v>
      </c>
      <c r="CH56" s="6">
        <f t="shared" si="6"/>
        <v>0</v>
      </c>
      <c r="CI56" s="6" t="str">
        <f t="shared" si="6"/>
        <v>INSL</v>
      </c>
      <c r="CJ56" s="6" t="str">
        <f t="shared" si="6"/>
        <v>VOLKSWAGEN</v>
      </c>
      <c r="CK56" s="6" t="str">
        <f t="shared" si="6"/>
        <v>2013 JETTA TRENDLINE +</v>
      </c>
      <c r="CL56" s="7">
        <f t="shared" si="6"/>
        <v>0</v>
      </c>
      <c r="CM56" s="6">
        <f t="shared" si="6"/>
        <v>2013</v>
      </c>
      <c r="CN56" s="6" t="str">
        <f t="shared" si="6"/>
        <v>3VW1K7AJ5DM282957</v>
      </c>
      <c r="CO56" s="7">
        <f t="shared" si="6"/>
        <v>0</v>
      </c>
      <c r="CP56" s="6">
        <f t="shared" si="6"/>
        <v>48</v>
      </c>
      <c r="CQ56" s="7">
        <f t="shared" si="6"/>
        <v>25056.55</v>
      </c>
      <c r="CR56" s="6">
        <f t="shared" si="6"/>
        <v>23.997599999999998</v>
      </c>
      <c r="CS56" s="7">
        <f t="shared" si="6"/>
        <v>0</v>
      </c>
      <c r="CT56" s="7">
        <f t="shared" si="6"/>
        <v>0</v>
      </c>
      <c r="CU56" s="6" t="str">
        <f t="shared" si="6"/>
        <v>JETTA</v>
      </c>
      <c r="CV56" s="6" t="str">
        <f t="shared" si="6"/>
        <v>MERIT</v>
      </c>
      <c r="CW56" s="6">
        <f t="shared" si="6"/>
        <v>90</v>
      </c>
      <c r="CX56" s="7">
        <f t="shared" si="6"/>
        <v>0</v>
      </c>
      <c r="CY56" s="6">
        <f t="shared" si="6"/>
        <v>0</v>
      </c>
      <c r="CZ56" s="7">
        <f t="shared" si="6"/>
        <v>0</v>
      </c>
      <c r="DA56" s="7">
        <f t="shared" si="6"/>
        <v>0</v>
      </c>
      <c r="DB56" s="7">
        <f t="shared" si="6"/>
        <v>0</v>
      </c>
      <c r="DC56" s="7">
        <f t="shared" si="6"/>
        <v>0</v>
      </c>
      <c r="DD56" s="6">
        <f t="shared" si="6"/>
        <v>0</v>
      </c>
      <c r="DE56" s="6">
        <f t="shared" si="6"/>
        <v>0</v>
      </c>
      <c r="DF56" s="7">
        <f t="shared" si="6"/>
        <v>0</v>
      </c>
      <c r="DG56" s="6" t="str">
        <f t="shared" si="6"/>
        <v>Active</v>
      </c>
      <c r="DH56" s="7">
        <f t="shared" si="6"/>
        <v>0</v>
      </c>
      <c r="DI56" s="6">
        <f t="shared" si="6"/>
        <v>0</v>
      </c>
      <c r="DJ56" s="6">
        <f t="shared" si="6"/>
        <v>48</v>
      </c>
      <c r="DK56" s="6" t="str">
        <f t="shared" si="6"/>
        <v>Never Delinquent</v>
      </c>
      <c r="DL56" s="6" t="str">
        <f t="shared" si="6"/>
        <v>CAR</v>
      </c>
      <c r="DM56" s="7">
        <f t="shared" si="6"/>
        <v>0</v>
      </c>
      <c r="DN56" s="7">
        <f t="shared" si="6"/>
        <v>0</v>
      </c>
      <c r="DO56" s="6">
        <f t="shared" si="6"/>
        <v>2</v>
      </c>
      <c r="DP56" s="7">
        <f t="shared" si="6"/>
        <v>0</v>
      </c>
      <c r="DQ56" s="7">
        <f t="shared" si="6"/>
        <v>0</v>
      </c>
      <c r="DR56" s="7">
        <f t="shared" si="6"/>
        <v>0</v>
      </c>
      <c r="DS56" s="7">
        <f t="shared" si="6"/>
        <v>0</v>
      </c>
      <c r="DT56" s="7" t="str">
        <f t="shared" si="6"/>
        <v>ANOR</v>
      </c>
      <c r="DU56" s="6">
        <f t="shared" si="6"/>
        <v>8225.0300000000007</v>
      </c>
      <c r="DV56" s="7">
        <f t="shared" si="6"/>
        <v>0</v>
      </c>
      <c r="DW56" s="6">
        <f t="shared" si="6"/>
        <v>25056.55</v>
      </c>
      <c r="DX56" s="7">
        <f t="shared" si="6"/>
        <v>360</v>
      </c>
      <c r="DY56" s="7" t="e">
        <f t="shared" si="6"/>
        <v>#VALUE!</v>
      </c>
      <c r="DZ56" s="7" t="e">
        <f t="shared" si="6"/>
        <v>#VALUE!</v>
      </c>
      <c r="EA56" s="7" t="e">
        <f t="shared" si="6"/>
        <v>#VALUE!</v>
      </c>
      <c r="EB56" s="7" t="e">
        <f t="shared" ref="EB56:EQ56" si="7">VLOOKUP($B56,$B$4:$EQ$25,EB$1)</f>
        <v>#VALUE!</v>
      </c>
      <c r="EC56" s="7" t="e">
        <f t="shared" si="7"/>
        <v>#VALUE!</v>
      </c>
      <c r="ED56" s="7" t="e">
        <f t="shared" si="7"/>
        <v>#VALUE!</v>
      </c>
      <c r="EE56" s="6" t="e">
        <f t="shared" si="7"/>
        <v>#VALUE!</v>
      </c>
      <c r="EF56" s="7" t="e">
        <f t="shared" si="7"/>
        <v>#VALUE!</v>
      </c>
      <c r="EG56" s="7" t="e">
        <f t="shared" si="7"/>
        <v>#VALUE!</v>
      </c>
      <c r="EH56" s="7" t="e">
        <f t="shared" si="7"/>
        <v>#VALUE!</v>
      </c>
      <c r="EI56" s="6" t="e">
        <f t="shared" si="7"/>
        <v>#VALUE!</v>
      </c>
      <c r="EJ56" s="5" t="e">
        <f t="shared" si="7"/>
        <v>#VALUE!</v>
      </c>
      <c r="EK56" s="5" t="e">
        <f t="shared" si="7"/>
        <v>#VALUE!</v>
      </c>
      <c r="EL56" s="6" t="e">
        <f t="shared" si="7"/>
        <v>#VALUE!</v>
      </c>
      <c r="EM56" s="7" t="e">
        <f t="shared" si="7"/>
        <v>#VALUE!</v>
      </c>
      <c r="EN56" s="6" t="e">
        <f t="shared" si="7"/>
        <v>#VALUE!</v>
      </c>
      <c r="EO56" s="6" t="e">
        <f t="shared" si="7"/>
        <v>#VALUE!</v>
      </c>
      <c r="EP56" s="6" t="e">
        <f t="shared" si="7"/>
        <v>#VALUE!</v>
      </c>
      <c r="EQ56" s="6" t="e">
        <f t="shared" si="7"/>
        <v>#VALUE!</v>
      </c>
    </row>
    <row r="57" spans="1:147" s="9" customFormat="1" ht="16.5" hidden="1" customHeight="1" x14ac:dyDescent="0.2">
      <c r="B57" s="5">
        <f>B56</f>
        <v>42273</v>
      </c>
      <c r="C57" s="6" t="str">
        <f>VLOOKUP($B57,$B$34:$EQ$51,C$1)</f>
        <v xml:space="preserve">MERIT     </v>
      </c>
      <c r="D57" s="6" t="str">
        <f t="shared" ref="D57:BO57" si="8">VLOOKUP($B57,$B$34:$EQ$51,D$1)</f>
        <v>281647201</v>
      </c>
      <c r="E57" s="7">
        <f t="shared" si="8"/>
        <v>0</v>
      </c>
      <c r="F57" s="7">
        <f t="shared" si="8"/>
        <v>0</v>
      </c>
      <c r="G57" s="6" t="str">
        <f t="shared" si="8"/>
        <v>Loan</v>
      </c>
      <c r="H57" s="6">
        <f t="shared" si="8"/>
        <v>165.02</v>
      </c>
      <c r="I57" s="6">
        <f t="shared" si="8"/>
        <v>100.1811</v>
      </c>
      <c r="J57" s="6">
        <f t="shared" si="8"/>
        <v>54</v>
      </c>
      <c r="K57" s="6">
        <f t="shared" si="8"/>
        <v>16531.89</v>
      </c>
      <c r="L57" s="6">
        <f t="shared" si="8"/>
        <v>0</v>
      </c>
      <c r="M57" s="7">
        <f t="shared" si="8"/>
        <v>0</v>
      </c>
      <c r="N57" s="6">
        <f t="shared" si="8"/>
        <v>0</v>
      </c>
      <c r="O57" s="6">
        <f t="shared" si="8"/>
        <v>0</v>
      </c>
      <c r="P57" s="6">
        <f t="shared" si="8"/>
        <v>386.42</v>
      </c>
      <c r="Q57" s="7">
        <f t="shared" si="8"/>
        <v>0</v>
      </c>
      <c r="R57" s="6">
        <f t="shared" si="8"/>
        <v>8911.08</v>
      </c>
      <c r="S57" s="6">
        <f t="shared" si="8"/>
        <v>8524.66</v>
      </c>
      <c r="T57" s="7">
        <f t="shared" si="8"/>
        <v>0</v>
      </c>
      <c r="U57" s="7">
        <f t="shared" si="8"/>
        <v>0</v>
      </c>
      <c r="V57" s="7">
        <f t="shared" si="8"/>
        <v>0</v>
      </c>
      <c r="W57" s="5">
        <f t="shared" si="8"/>
        <v>41522</v>
      </c>
      <c r="X57" s="5">
        <f t="shared" si="8"/>
        <v>41517</v>
      </c>
      <c r="Y57" s="5">
        <f t="shared" si="8"/>
        <v>43708</v>
      </c>
      <c r="Z57" s="6">
        <f t="shared" si="8"/>
        <v>0</v>
      </c>
      <c r="AA57" s="7">
        <f t="shared" si="8"/>
        <v>0</v>
      </c>
      <c r="AB57" s="7">
        <f t="shared" si="8"/>
        <v>0</v>
      </c>
      <c r="AC57" s="7">
        <f t="shared" si="8"/>
        <v>0</v>
      </c>
      <c r="AD57" s="7">
        <f t="shared" si="8"/>
        <v>0</v>
      </c>
      <c r="AE57" s="7">
        <f t="shared" si="8"/>
        <v>0</v>
      </c>
      <c r="AF57" s="6">
        <f t="shared" si="8"/>
        <v>0</v>
      </c>
      <c r="AG57" s="7">
        <f t="shared" si="8"/>
        <v>0</v>
      </c>
      <c r="AH57" s="7">
        <f t="shared" si="8"/>
        <v>0</v>
      </c>
      <c r="AI57" s="7">
        <f t="shared" si="8"/>
        <v>0</v>
      </c>
      <c r="AJ57" s="7">
        <f t="shared" si="8"/>
        <v>0</v>
      </c>
      <c r="AK57" s="7">
        <f t="shared" si="8"/>
        <v>0</v>
      </c>
      <c r="AL57" s="7">
        <f t="shared" si="8"/>
        <v>0</v>
      </c>
      <c r="AM57" s="7">
        <f t="shared" si="8"/>
        <v>0</v>
      </c>
      <c r="AN57" s="7">
        <f t="shared" si="8"/>
        <v>0</v>
      </c>
      <c r="AO57" s="6">
        <f t="shared" si="8"/>
        <v>0.9</v>
      </c>
      <c r="AP57" s="6">
        <f t="shared" si="8"/>
        <v>0.9</v>
      </c>
      <c r="AQ57" s="6">
        <f t="shared" si="8"/>
        <v>0.9</v>
      </c>
      <c r="AR57" s="6">
        <f t="shared" si="8"/>
        <v>5.25</v>
      </c>
      <c r="AS57" s="7">
        <f t="shared" si="8"/>
        <v>0</v>
      </c>
      <c r="AT57" s="7">
        <f t="shared" si="8"/>
        <v>0</v>
      </c>
      <c r="AU57" s="7">
        <f t="shared" si="8"/>
        <v>0</v>
      </c>
      <c r="AV57" s="6">
        <f t="shared" si="8"/>
        <v>25056.55</v>
      </c>
      <c r="AW57" s="6">
        <f t="shared" si="8"/>
        <v>-45</v>
      </c>
      <c r="AX57" s="6" t="str">
        <f t="shared" si="8"/>
        <v>N</v>
      </c>
      <c r="AY57" s="6">
        <f t="shared" si="8"/>
        <v>0</v>
      </c>
      <c r="AZ57" s="7">
        <f t="shared" si="8"/>
        <v>0</v>
      </c>
      <c r="BA57" s="6" t="str">
        <f t="shared" si="8"/>
        <v>NS</v>
      </c>
      <c r="BB57" s="6" t="str">
        <f t="shared" si="8"/>
        <v>003</v>
      </c>
      <c r="BC57" s="6" t="str">
        <f t="shared" si="8"/>
        <v>Y</v>
      </c>
      <c r="BD57" s="6" t="str">
        <f t="shared" si="8"/>
        <v xml:space="preserve">A </v>
      </c>
      <c r="BE57" s="6">
        <f t="shared" si="8"/>
        <v>305</v>
      </c>
      <c r="BF57" s="6">
        <f t="shared" si="8"/>
        <v>0</v>
      </c>
      <c r="BG57" s="6" t="str">
        <f t="shared" si="8"/>
        <v>5862</v>
      </c>
      <c r="BH57" s="7">
        <f t="shared" si="8"/>
        <v>0</v>
      </c>
      <c r="BI57" s="7">
        <f t="shared" si="8"/>
        <v>0</v>
      </c>
      <c r="BJ57" s="6">
        <f t="shared" si="8"/>
        <v>0</v>
      </c>
      <c r="BK57" s="6">
        <f t="shared" si="8"/>
        <v>0</v>
      </c>
      <c r="BL57" s="6">
        <f t="shared" si="8"/>
        <v>0</v>
      </c>
      <c r="BM57" s="6">
        <f t="shared" si="8"/>
        <v>801</v>
      </c>
      <c r="BN57" s="6" t="str">
        <f t="shared" si="8"/>
        <v>FALMOUTH</v>
      </c>
      <c r="BO57" s="6" t="str">
        <f t="shared" si="8"/>
        <v>NS</v>
      </c>
      <c r="BP57" s="6" t="str">
        <f t="shared" ref="BP57:EA57" si="9">VLOOKUP($B57,$B$34:$EQ$51,BP$1)</f>
        <v>B0P 1L0</v>
      </c>
      <c r="BQ57" s="6">
        <f t="shared" si="9"/>
        <v>0</v>
      </c>
      <c r="BR57" s="7">
        <f t="shared" si="9"/>
        <v>0</v>
      </c>
      <c r="BS57" s="6">
        <f t="shared" si="9"/>
        <v>19160</v>
      </c>
      <c r="BT57" s="6" t="str">
        <f t="shared" si="9"/>
        <v>N</v>
      </c>
      <c r="BU57" s="6">
        <f t="shared" si="9"/>
        <v>4250</v>
      </c>
      <c r="BV57" s="6" t="str">
        <f t="shared" si="9"/>
        <v>003</v>
      </c>
      <c r="BW57" s="6">
        <f t="shared" si="9"/>
        <v>72</v>
      </c>
      <c r="BX57" s="7">
        <f t="shared" si="9"/>
        <v>0</v>
      </c>
      <c r="BY57" s="6">
        <f t="shared" si="9"/>
        <v>2497.67</v>
      </c>
      <c r="BZ57" s="7">
        <f t="shared" si="9"/>
        <v>0</v>
      </c>
      <c r="CA57" s="6">
        <f t="shared" si="9"/>
        <v>45</v>
      </c>
      <c r="CB57" s="6">
        <f t="shared" si="9"/>
        <v>0</v>
      </c>
      <c r="CC57" s="7">
        <f t="shared" si="9"/>
        <v>0</v>
      </c>
      <c r="CD57" s="6">
        <f t="shared" si="9"/>
        <v>0</v>
      </c>
      <c r="CE57" s="6">
        <f t="shared" si="9"/>
        <v>0</v>
      </c>
      <c r="CF57" s="6">
        <f t="shared" si="9"/>
        <v>0</v>
      </c>
      <c r="CG57" s="6">
        <f t="shared" si="9"/>
        <v>0</v>
      </c>
      <c r="CH57" s="6">
        <f t="shared" si="9"/>
        <v>0</v>
      </c>
      <c r="CI57" s="6" t="str">
        <f t="shared" si="9"/>
        <v>RSI2</v>
      </c>
      <c r="CJ57" s="6" t="str">
        <f t="shared" si="9"/>
        <v>VOLKSWAGEN</v>
      </c>
      <c r="CK57" s="6" t="str">
        <f t="shared" si="9"/>
        <v>JETTA TRENDLINE</v>
      </c>
      <c r="CL57" s="7">
        <f t="shared" si="9"/>
        <v>0</v>
      </c>
      <c r="CM57" s="6" t="str">
        <f t="shared" si="9"/>
        <v>2013</v>
      </c>
      <c r="CN57" s="6" t="str">
        <f t="shared" si="9"/>
        <v>3VW1K7AJ5DM282957</v>
      </c>
      <c r="CO57" s="7">
        <f t="shared" si="9"/>
        <v>0</v>
      </c>
      <c r="CP57" s="6">
        <f t="shared" si="9"/>
        <v>47</v>
      </c>
      <c r="CQ57" s="7">
        <f t="shared" si="9"/>
        <v>0</v>
      </c>
      <c r="CR57" s="6">
        <f t="shared" si="9"/>
        <v>-28.181100000000001</v>
      </c>
      <c r="CS57" s="7">
        <f t="shared" si="9"/>
        <v>0</v>
      </c>
      <c r="CT57" s="7">
        <f t="shared" si="9"/>
        <v>0</v>
      </c>
      <c r="CU57" s="6" t="str">
        <f t="shared" si="9"/>
        <v>JETTA</v>
      </c>
      <c r="CV57" s="6" t="str">
        <f t="shared" si="9"/>
        <v>MERIT</v>
      </c>
      <c r="CW57" s="6">
        <f t="shared" si="9"/>
        <v>66</v>
      </c>
      <c r="CX57" s="7">
        <f t="shared" si="9"/>
        <v>0</v>
      </c>
      <c r="CY57" s="6">
        <f t="shared" si="9"/>
        <v>0</v>
      </c>
      <c r="CZ57" s="7">
        <f t="shared" si="9"/>
        <v>0</v>
      </c>
      <c r="DA57" s="7">
        <f t="shared" si="9"/>
        <v>0</v>
      </c>
      <c r="DB57" s="7">
        <f t="shared" si="9"/>
        <v>0</v>
      </c>
      <c r="DC57" s="7">
        <f t="shared" si="9"/>
        <v>0</v>
      </c>
      <c r="DD57" s="6">
        <f t="shared" si="9"/>
        <v>0</v>
      </c>
      <c r="DE57" s="6">
        <f t="shared" si="9"/>
        <v>0</v>
      </c>
      <c r="DF57" s="7">
        <f t="shared" si="9"/>
        <v>0</v>
      </c>
      <c r="DG57" s="6" t="str">
        <f t="shared" si="9"/>
        <v>Active</v>
      </c>
      <c r="DH57" s="7">
        <f t="shared" si="9"/>
        <v>0</v>
      </c>
      <c r="DI57" s="6">
        <f t="shared" si="9"/>
        <v>29.89</v>
      </c>
      <c r="DJ57" s="6">
        <f t="shared" si="9"/>
        <v>100</v>
      </c>
      <c r="DK57" s="6" t="str">
        <f t="shared" si="9"/>
        <v>Never Delinquent</v>
      </c>
      <c r="DL57" s="6" t="str">
        <f t="shared" si="9"/>
        <v>CAR</v>
      </c>
      <c r="DM57" s="7">
        <f t="shared" si="9"/>
        <v>0</v>
      </c>
      <c r="DN57" s="7">
        <f t="shared" si="9"/>
        <v>0</v>
      </c>
      <c r="DO57" s="6" t="str">
        <f t="shared" si="9"/>
        <v>0001</v>
      </c>
      <c r="DP57" s="7">
        <f t="shared" si="9"/>
        <v>0</v>
      </c>
      <c r="DQ57" s="7">
        <f t="shared" si="9"/>
        <v>0</v>
      </c>
      <c r="DR57" s="7">
        <f t="shared" si="9"/>
        <v>0</v>
      </c>
      <c r="DS57" s="7">
        <f t="shared" si="9"/>
        <v>0</v>
      </c>
      <c r="DT57" s="7">
        <f t="shared" si="9"/>
        <v>0</v>
      </c>
      <c r="DU57" s="6">
        <f t="shared" si="9"/>
        <v>8251</v>
      </c>
      <c r="DV57" s="7">
        <f t="shared" si="9"/>
        <v>0</v>
      </c>
      <c r="DW57" s="6">
        <f t="shared" si="9"/>
        <v>25056.55</v>
      </c>
      <c r="DX57" s="7">
        <f t="shared" si="9"/>
        <v>0</v>
      </c>
      <c r="DY57" s="7" t="e">
        <f t="shared" si="9"/>
        <v>#VALUE!</v>
      </c>
      <c r="DZ57" s="7" t="e">
        <f t="shared" si="9"/>
        <v>#VALUE!</v>
      </c>
      <c r="EA57" s="7" t="e">
        <f t="shared" si="9"/>
        <v>#VALUE!</v>
      </c>
      <c r="EB57" s="7" t="e">
        <f t="shared" ref="EB57:EQ57" si="10">VLOOKUP($B57,$B$34:$EQ$51,EB$1)</f>
        <v>#VALUE!</v>
      </c>
      <c r="EC57" s="7" t="e">
        <f t="shared" si="10"/>
        <v>#VALUE!</v>
      </c>
      <c r="ED57" s="7" t="e">
        <f t="shared" si="10"/>
        <v>#VALUE!</v>
      </c>
      <c r="EE57" s="6" t="e">
        <f t="shared" si="10"/>
        <v>#VALUE!</v>
      </c>
      <c r="EF57" s="7" t="e">
        <f t="shared" si="10"/>
        <v>#VALUE!</v>
      </c>
      <c r="EG57" s="7" t="e">
        <f t="shared" si="10"/>
        <v>#VALUE!</v>
      </c>
      <c r="EH57" s="7" t="e">
        <f t="shared" si="10"/>
        <v>#VALUE!</v>
      </c>
      <c r="EI57" s="6" t="e">
        <f t="shared" si="10"/>
        <v>#VALUE!</v>
      </c>
      <c r="EJ57" s="5" t="e">
        <f t="shared" si="10"/>
        <v>#VALUE!</v>
      </c>
      <c r="EK57" s="5" t="e">
        <f t="shared" si="10"/>
        <v>#VALUE!</v>
      </c>
      <c r="EL57" s="6" t="e">
        <f t="shared" si="10"/>
        <v>#VALUE!</v>
      </c>
      <c r="EM57" s="7" t="e">
        <f t="shared" si="10"/>
        <v>#VALUE!</v>
      </c>
      <c r="EN57" s="6" t="e">
        <f t="shared" si="10"/>
        <v>#VALUE!</v>
      </c>
      <c r="EO57" s="6" t="e">
        <f t="shared" si="10"/>
        <v>#VALUE!</v>
      </c>
      <c r="EP57" s="6" t="e">
        <f t="shared" si="10"/>
        <v>#VALUE!</v>
      </c>
      <c r="EQ57" s="6" t="e">
        <f t="shared" si="10"/>
        <v>#VALUE!</v>
      </c>
    </row>
    <row r="58" spans="1:147" hidden="1" x14ac:dyDescent="0.2">
      <c r="H58">
        <f>H57*2</f>
        <v>330.04</v>
      </c>
      <c r="J58">
        <f>J57/2</f>
        <v>27</v>
      </c>
    </row>
    <row r="170" spans="6:8" x14ac:dyDescent="0.2">
      <c r="F170" s="12"/>
      <c r="G170" s="15"/>
      <c r="H170" s="12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K107"/>
  <sheetViews>
    <sheetView workbookViewId="0">
      <pane ySplit="2" topLeftCell="A3" activePane="bottomLeft" state="frozen"/>
      <selection pane="bottomLeft" sqref="A1:IV65536"/>
    </sheetView>
  </sheetViews>
  <sheetFormatPr defaultColWidth="8.7109375" defaultRowHeight="12.75" x14ac:dyDescent="0.2"/>
  <cols>
    <col min="1" max="1" width="3.7109375" style="23" bestFit="1" customWidth="1"/>
    <col min="2" max="2" width="22.42578125" style="23" bestFit="1" customWidth="1"/>
    <col min="3" max="3" width="11.7109375" style="23" customWidth="1"/>
    <col min="4" max="4" width="16.28515625" style="23" customWidth="1"/>
    <col min="5" max="5" width="11" style="23" customWidth="1"/>
    <col min="6" max="6" width="19" style="23" customWidth="1"/>
    <col min="7" max="7" width="16.7109375" style="23" customWidth="1"/>
    <col min="8" max="8" width="13.5703125" style="23" customWidth="1"/>
    <col min="9" max="9" width="8.7109375" style="23"/>
    <col min="10" max="10" width="10.28515625" style="23" customWidth="1"/>
    <col min="11" max="11" width="13.7109375" style="23" customWidth="1"/>
    <col min="12" max="16384" width="8.7109375" style="23"/>
  </cols>
  <sheetData>
    <row r="1" spans="1:11" ht="22.5" x14ac:dyDescent="0.2">
      <c r="A1"/>
      <c r="B1"/>
      <c r="C1" s="24">
        <f>SUM(C3:C107)</f>
        <v>17172.789798000034</v>
      </c>
      <c r="D1" s="25" t="s">
        <v>343</v>
      </c>
      <c r="E1"/>
      <c r="G1" s="24">
        <f>SUM(G3:G70)</f>
        <v>17172.789798000016</v>
      </c>
      <c r="H1" s="15"/>
      <c r="I1"/>
    </row>
    <row r="2" spans="1:11" ht="25.5" x14ac:dyDescent="0.2">
      <c r="A2"/>
      <c r="B2" s="17" t="str">
        <f>'CS Portfolio'!EK33</f>
        <v>CURRENT_PMT_DUE_DT</v>
      </c>
      <c r="C2" s="17" t="str">
        <f>'CS Portfolio'!H33</f>
        <v>MOPMT</v>
      </c>
      <c r="D2" s="18" t="str">
        <f>'CS Portfolio'!A33</f>
        <v>PCD_ACT_D</v>
      </c>
      <c r="E2"/>
      <c r="F2" s="18" t="s">
        <v>345</v>
      </c>
      <c r="G2" s="18" t="s">
        <v>341</v>
      </c>
      <c r="H2" s="19" t="s">
        <v>342</v>
      </c>
      <c r="I2"/>
    </row>
    <row r="3" spans="1:11" x14ac:dyDescent="0.2">
      <c r="A3">
        <v>0</v>
      </c>
      <c r="B3" s="12">
        <f>'CS Portfolio'!EK49</f>
        <v>42219</v>
      </c>
      <c r="C3" s="15">
        <f>'CS Portfolio'!$H$49</f>
        <v>165.02</v>
      </c>
      <c r="D3" s="12">
        <f t="shared" ref="D3:D34" si="0">EOMONTH(B3,0)</f>
        <v>42247</v>
      </c>
      <c r="E3"/>
      <c r="F3" s="12">
        <f>'CS Portfolio'!B49-1</f>
        <v>42216</v>
      </c>
      <c r="G3" s="15">
        <f t="shared" ref="G3:G34" si="1">SUMIF($D$3:$D$107,F3,$C$3:$C$107)</f>
        <v>0</v>
      </c>
      <c r="H3" s="15">
        <f t="shared" ref="H3:H34" si="2">G3/(1+$K$5/12)^A3</f>
        <v>0</v>
      </c>
      <c r="I3"/>
    </row>
    <row r="4" spans="1:11" x14ac:dyDescent="0.2">
      <c r="A4">
        <f t="shared" ref="A4:A35" si="3">A3+1</f>
        <v>1</v>
      </c>
      <c r="B4" s="12">
        <f t="shared" ref="B4:B35" si="4">B3+14</f>
        <v>42233</v>
      </c>
      <c r="C4" s="15">
        <f>'CS Portfolio'!$H$49</f>
        <v>165.02</v>
      </c>
      <c r="D4" s="12">
        <f t="shared" si="0"/>
        <v>42247</v>
      </c>
      <c r="E4"/>
      <c r="F4" s="12">
        <f t="shared" ref="F4:F35" si="5">EOMONTH(F3,1)</f>
        <v>42247</v>
      </c>
      <c r="G4" s="15">
        <f t="shared" si="1"/>
        <v>495.06000000000006</v>
      </c>
      <c r="H4" s="15">
        <f t="shared" si="2"/>
        <v>493.66211344875109</v>
      </c>
      <c r="I4"/>
      <c r="J4" s="23" t="s">
        <v>344</v>
      </c>
      <c r="K4" s="29">
        <f>'CS Portfolio'!A49</f>
        <v>42216</v>
      </c>
    </row>
    <row r="5" spans="1:11" x14ac:dyDescent="0.2">
      <c r="A5">
        <f t="shared" si="3"/>
        <v>2</v>
      </c>
      <c r="B5" s="12">
        <f t="shared" si="4"/>
        <v>42247</v>
      </c>
      <c r="C5" s="15">
        <f>'CS Portfolio'!$H$49</f>
        <v>165.02</v>
      </c>
      <c r="D5" s="12">
        <f t="shared" si="0"/>
        <v>42247</v>
      </c>
      <c r="E5"/>
      <c r="F5" s="12">
        <f t="shared" si="5"/>
        <v>42277</v>
      </c>
      <c r="G5" s="15">
        <f t="shared" si="1"/>
        <v>330.04</v>
      </c>
      <c r="H5" s="15">
        <f t="shared" si="2"/>
        <v>328.17878271278568</v>
      </c>
      <c r="I5"/>
      <c r="J5" s="16" t="s">
        <v>144</v>
      </c>
      <c r="K5" s="14">
        <f>'CS Master'!L4/100</f>
        <v>3.3980000000000003E-2</v>
      </c>
    </row>
    <row r="6" spans="1:11" x14ac:dyDescent="0.2">
      <c r="A6">
        <f t="shared" si="3"/>
        <v>3</v>
      </c>
      <c r="B6" s="12">
        <f t="shared" si="4"/>
        <v>42261</v>
      </c>
      <c r="C6" s="15">
        <f>'CS Portfolio'!$H$49</f>
        <v>165.02</v>
      </c>
      <c r="D6" s="12">
        <f t="shared" si="0"/>
        <v>42277</v>
      </c>
      <c r="E6"/>
      <c r="F6" s="12">
        <f t="shared" si="5"/>
        <v>42308</v>
      </c>
      <c r="G6" s="15">
        <f t="shared" si="1"/>
        <v>330.04</v>
      </c>
      <c r="H6" s="15">
        <f t="shared" si="2"/>
        <v>327.25211381051224</v>
      </c>
      <c r="I6"/>
      <c r="J6" s="16" t="s">
        <v>174</v>
      </c>
      <c r="K6" s="15">
        <f>SUM(H3:H51)</f>
        <v>16046.304526153241</v>
      </c>
    </row>
    <row r="7" spans="1:11" x14ac:dyDescent="0.2">
      <c r="A7">
        <f t="shared" si="3"/>
        <v>4</v>
      </c>
      <c r="B7" s="12">
        <f t="shared" si="4"/>
        <v>42275</v>
      </c>
      <c r="C7" s="15">
        <f>'CS Portfolio'!$H$49</f>
        <v>165.02</v>
      </c>
      <c r="D7" s="12">
        <f t="shared" si="0"/>
        <v>42277</v>
      </c>
      <c r="E7"/>
      <c r="F7" s="12">
        <f t="shared" si="5"/>
        <v>42338</v>
      </c>
      <c r="G7" s="15">
        <f t="shared" si="1"/>
        <v>330.04</v>
      </c>
      <c r="H7" s="15">
        <f t="shared" si="2"/>
        <v>326.32806151631866</v>
      </c>
      <c r="I7"/>
      <c r="K7" s="26"/>
    </row>
    <row r="8" spans="1:11" x14ac:dyDescent="0.2">
      <c r="A8">
        <f t="shared" si="3"/>
        <v>5</v>
      </c>
      <c r="B8" s="12">
        <f t="shared" si="4"/>
        <v>42289</v>
      </c>
      <c r="C8" s="15">
        <f>'CS Portfolio'!$H$49</f>
        <v>165.02</v>
      </c>
      <c r="D8" s="12">
        <f t="shared" si="0"/>
        <v>42308</v>
      </c>
      <c r="E8"/>
      <c r="F8" s="12">
        <f t="shared" si="5"/>
        <v>42369</v>
      </c>
      <c r="G8" s="15">
        <f t="shared" si="1"/>
        <v>330.04</v>
      </c>
      <c r="H8" s="15">
        <f t="shared" si="2"/>
        <v>325.40661844176441</v>
      </c>
      <c r="I8"/>
    </row>
    <row r="9" spans="1:11" x14ac:dyDescent="0.2">
      <c r="A9">
        <f t="shared" si="3"/>
        <v>6</v>
      </c>
      <c r="B9" s="12">
        <f t="shared" si="4"/>
        <v>42303</v>
      </c>
      <c r="C9" s="15">
        <f>'CS Portfolio'!$H$49</f>
        <v>165.02</v>
      </c>
      <c r="D9" s="12">
        <f t="shared" si="0"/>
        <v>42308</v>
      </c>
      <c r="E9"/>
      <c r="F9" s="12">
        <f t="shared" si="5"/>
        <v>42400</v>
      </c>
      <c r="G9" s="15">
        <f t="shared" si="1"/>
        <v>330.04</v>
      </c>
      <c r="H9" s="15">
        <f t="shared" si="2"/>
        <v>324.48777721927183</v>
      </c>
      <c r="I9"/>
    </row>
    <row r="10" spans="1:11" x14ac:dyDescent="0.2">
      <c r="A10">
        <f t="shared" si="3"/>
        <v>7</v>
      </c>
      <c r="B10" s="12">
        <f t="shared" si="4"/>
        <v>42317</v>
      </c>
      <c r="C10" s="15">
        <f>'CS Portfolio'!$H$49</f>
        <v>165.02</v>
      </c>
      <c r="D10" s="12">
        <f t="shared" si="0"/>
        <v>42338</v>
      </c>
      <c r="E10"/>
      <c r="F10" s="12">
        <f t="shared" si="5"/>
        <v>42429</v>
      </c>
      <c r="G10" s="15">
        <f t="shared" si="1"/>
        <v>495.06000000000006</v>
      </c>
      <c r="H10" s="15">
        <f t="shared" si="2"/>
        <v>485.35729575310029</v>
      </c>
      <c r="I10"/>
    </row>
    <row r="11" spans="1:11" ht="15" x14ac:dyDescent="0.25">
      <c r="A11">
        <f t="shared" si="3"/>
        <v>8</v>
      </c>
      <c r="B11" s="12">
        <f t="shared" si="4"/>
        <v>42331</v>
      </c>
      <c r="C11" s="15">
        <f>'CS Portfolio'!$H$49</f>
        <v>165.02</v>
      </c>
      <c r="D11" s="12">
        <f t="shared" si="0"/>
        <v>42338</v>
      </c>
      <c r="E11"/>
      <c r="F11" s="12">
        <f t="shared" si="5"/>
        <v>42460</v>
      </c>
      <c r="G11" s="15">
        <f t="shared" si="1"/>
        <v>330.04</v>
      </c>
      <c r="H11" s="15">
        <f t="shared" si="2"/>
        <v>322.65787096412021</v>
      </c>
      <c r="I11"/>
      <c r="J11" s="32"/>
    </row>
    <row r="12" spans="1:11" x14ac:dyDescent="0.2">
      <c r="A12">
        <f t="shared" si="3"/>
        <v>9</v>
      </c>
      <c r="B12" s="12">
        <f t="shared" si="4"/>
        <v>42345</v>
      </c>
      <c r="C12" s="15">
        <f>'CS Portfolio'!$H$49</f>
        <v>165.02</v>
      </c>
      <c r="D12" s="12">
        <f t="shared" si="0"/>
        <v>42369</v>
      </c>
      <c r="E12"/>
      <c r="F12" s="12">
        <f t="shared" si="5"/>
        <v>42490</v>
      </c>
      <c r="G12" s="15">
        <f t="shared" si="1"/>
        <v>330.04</v>
      </c>
      <c r="H12" s="15">
        <f t="shared" si="2"/>
        <v>321.74679130008883</v>
      </c>
      <c r="I12"/>
    </row>
    <row r="13" spans="1:11" x14ac:dyDescent="0.2">
      <c r="A13">
        <f t="shared" si="3"/>
        <v>10</v>
      </c>
      <c r="B13" s="12">
        <f t="shared" si="4"/>
        <v>42359</v>
      </c>
      <c r="C13" s="15">
        <f>'CS Portfolio'!$H$49</f>
        <v>165.02</v>
      </c>
      <c r="D13" s="12">
        <f t="shared" si="0"/>
        <v>42369</v>
      </c>
      <c r="E13"/>
      <c r="F13" s="12">
        <f t="shared" si="5"/>
        <v>42521</v>
      </c>
      <c r="G13" s="15">
        <f t="shared" si="1"/>
        <v>330.04</v>
      </c>
      <c r="H13" s="15">
        <f t="shared" si="2"/>
        <v>320.83828422525772</v>
      </c>
      <c r="I13"/>
    </row>
    <row r="14" spans="1:11" x14ac:dyDescent="0.2">
      <c r="A14">
        <f t="shared" si="3"/>
        <v>11</v>
      </c>
      <c r="B14" s="12">
        <f t="shared" si="4"/>
        <v>42373</v>
      </c>
      <c r="C14" s="15">
        <f>'CS Portfolio'!$H$49</f>
        <v>165.02</v>
      </c>
      <c r="D14" s="12">
        <f t="shared" si="0"/>
        <v>42400</v>
      </c>
      <c r="E14"/>
      <c r="F14" s="12">
        <f t="shared" si="5"/>
        <v>42551</v>
      </c>
      <c r="G14" s="15">
        <f t="shared" si="1"/>
        <v>330.04</v>
      </c>
      <c r="H14" s="15">
        <f t="shared" si="2"/>
        <v>319.93234247548128</v>
      </c>
      <c r="I14"/>
    </row>
    <row r="15" spans="1:11" x14ac:dyDescent="0.2">
      <c r="A15">
        <f t="shared" si="3"/>
        <v>12</v>
      </c>
      <c r="B15" s="12">
        <f t="shared" si="4"/>
        <v>42387</v>
      </c>
      <c r="C15" s="15">
        <f>'CS Portfolio'!$H$49</f>
        <v>165.02</v>
      </c>
      <c r="D15" s="12">
        <f t="shared" si="0"/>
        <v>42400</v>
      </c>
      <c r="E15"/>
      <c r="F15" s="12">
        <f t="shared" si="5"/>
        <v>42582</v>
      </c>
      <c r="G15" s="15">
        <f t="shared" si="1"/>
        <v>330.04</v>
      </c>
      <c r="H15" s="15">
        <f t="shared" si="2"/>
        <v>319.02895880712583</v>
      </c>
      <c r="I15"/>
    </row>
    <row r="16" spans="1:11" x14ac:dyDescent="0.2">
      <c r="A16">
        <f t="shared" si="3"/>
        <v>13</v>
      </c>
      <c r="B16" s="12">
        <f t="shared" si="4"/>
        <v>42401</v>
      </c>
      <c r="C16" s="15">
        <f>'CS Portfolio'!$H$49</f>
        <v>165.02</v>
      </c>
      <c r="D16" s="12">
        <f t="shared" si="0"/>
        <v>42429</v>
      </c>
      <c r="E16"/>
      <c r="F16" s="12">
        <f t="shared" si="5"/>
        <v>42613</v>
      </c>
      <c r="G16" s="15">
        <f t="shared" si="1"/>
        <v>495.06000000000006</v>
      </c>
      <c r="H16" s="15">
        <f t="shared" si="2"/>
        <v>477.19218899551657</v>
      </c>
      <c r="I16"/>
    </row>
    <row r="17" spans="1:9" x14ac:dyDescent="0.2">
      <c r="A17">
        <f t="shared" si="3"/>
        <v>14</v>
      </c>
      <c r="B17" s="12">
        <f t="shared" si="4"/>
        <v>42415</v>
      </c>
      <c r="C17" s="15">
        <f>'CS Portfolio'!$H$49</f>
        <v>165.02</v>
      </c>
      <c r="D17" s="12">
        <f t="shared" si="0"/>
        <v>42429</v>
      </c>
      <c r="E17"/>
      <c r="F17" s="12">
        <f t="shared" si="5"/>
        <v>42643</v>
      </c>
      <c r="G17" s="15">
        <f t="shared" si="1"/>
        <v>330.04</v>
      </c>
      <c r="H17" s="15">
        <f t="shared" si="2"/>
        <v>317.22983684235248</v>
      </c>
      <c r="I17"/>
    </row>
    <row r="18" spans="1:9" x14ac:dyDescent="0.2">
      <c r="A18">
        <f t="shared" si="3"/>
        <v>15</v>
      </c>
      <c r="B18" s="12">
        <f t="shared" si="4"/>
        <v>42429</v>
      </c>
      <c r="C18" s="15">
        <f>'CS Portfolio'!$H$49</f>
        <v>165.02</v>
      </c>
      <c r="D18" s="12">
        <f t="shared" si="0"/>
        <v>42429</v>
      </c>
      <c r="E18"/>
      <c r="F18" s="12">
        <f t="shared" si="5"/>
        <v>42674</v>
      </c>
      <c r="G18" s="15">
        <f t="shared" si="1"/>
        <v>330.04</v>
      </c>
      <c r="H18" s="15">
        <f t="shared" si="2"/>
        <v>316.33408416070404</v>
      </c>
      <c r="I18"/>
    </row>
    <row r="19" spans="1:9" x14ac:dyDescent="0.2">
      <c r="A19">
        <f t="shared" si="3"/>
        <v>16</v>
      </c>
      <c r="B19" s="12">
        <f t="shared" si="4"/>
        <v>42443</v>
      </c>
      <c r="C19" s="15">
        <f>'CS Portfolio'!$H$49</f>
        <v>165.02</v>
      </c>
      <c r="D19" s="12">
        <f t="shared" si="0"/>
        <v>42460</v>
      </c>
      <c r="E19"/>
      <c r="F19" s="12">
        <f t="shared" si="5"/>
        <v>42704</v>
      </c>
      <c r="G19" s="15">
        <f t="shared" si="1"/>
        <v>330.04</v>
      </c>
      <c r="H19" s="15">
        <f t="shared" si="2"/>
        <v>315.4408607899008</v>
      </c>
      <c r="I19"/>
    </row>
    <row r="20" spans="1:9" x14ac:dyDescent="0.2">
      <c r="A20">
        <f t="shared" si="3"/>
        <v>17</v>
      </c>
      <c r="B20" s="12">
        <f t="shared" si="4"/>
        <v>42457</v>
      </c>
      <c r="C20" s="15">
        <f>'CS Portfolio'!$H$49</f>
        <v>165.02</v>
      </c>
      <c r="D20" s="12">
        <f t="shared" si="0"/>
        <v>42460</v>
      </c>
      <c r="E20"/>
      <c r="F20" s="12">
        <f t="shared" si="5"/>
        <v>42735</v>
      </c>
      <c r="G20" s="15">
        <f t="shared" si="1"/>
        <v>330.04</v>
      </c>
      <c r="H20" s="15">
        <f t="shared" si="2"/>
        <v>314.55015958800084</v>
      </c>
      <c r="I20"/>
    </row>
    <row r="21" spans="1:9" x14ac:dyDescent="0.2">
      <c r="A21">
        <f t="shared" si="3"/>
        <v>18</v>
      </c>
      <c r="B21" s="12">
        <f t="shared" si="4"/>
        <v>42471</v>
      </c>
      <c r="C21" s="15">
        <f>'CS Portfolio'!$H$49</f>
        <v>165.02</v>
      </c>
      <c r="D21" s="12">
        <f t="shared" si="0"/>
        <v>42490</v>
      </c>
      <c r="E21"/>
      <c r="F21" s="12">
        <f t="shared" si="5"/>
        <v>42766</v>
      </c>
      <c r="G21" s="15">
        <f t="shared" si="1"/>
        <v>495.06000000000006</v>
      </c>
      <c r="H21" s="15">
        <f t="shared" si="2"/>
        <v>470.49296014984373</v>
      </c>
      <c r="I21"/>
    </row>
    <row r="22" spans="1:9" x14ac:dyDescent="0.2">
      <c r="A22">
        <f t="shared" si="3"/>
        <v>19</v>
      </c>
      <c r="B22" s="12">
        <f t="shared" si="4"/>
        <v>42485</v>
      </c>
      <c r="C22" s="15">
        <f>'CS Portfolio'!$H$49</f>
        <v>165.02</v>
      </c>
      <c r="D22" s="12">
        <f t="shared" si="0"/>
        <v>42490</v>
      </c>
      <c r="E22"/>
      <c r="F22" s="12">
        <f t="shared" si="5"/>
        <v>42794</v>
      </c>
      <c r="G22" s="15">
        <f t="shared" si="1"/>
        <v>330.04</v>
      </c>
      <c r="H22" s="15">
        <f t="shared" si="2"/>
        <v>312.77629522392004</v>
      </c>
      <c r="I22"/>
    </row>
    <row r="23" spans="1:9" x14ac:dyDescent="0.2">
      <c r="A23">
        <f t="shared" si="3"/>
        <v>20</v>
      </c>
      <c r="B23" s="12">
        <f t="shared" si="4"/>
        <v>42499</v>
      </c>
      <c r="C23" s="15">
        <f>'CS Portfolio'!$H$49</f>
        <v>165.02</v>
      </c>
      <c r="D23" s="12">
        <f t="shared" si="0"/>
        <v>42521</v>
      </c>
      <c r="E23"/>
      <c r="F23" s="12">
        <f t="shared" si="5"/>
        <v>42825</v>
      </c>
      <c r="G23" s="15">
        <f t="shared" si="1"/>
        <v>330.04</v>
      </c>
      <c r="H23" s="15">
        <f t="shared" si="2"/>
        <v>311.89311787846088</v>
      </c>
      <c r="I23"/>
    </row>
    <row r="24" spans="1:9" x14ac:dyDescent="0.2">
      <c r="A24">
        <f t="shared" si="3"/>
        <v>21</v>
      </c>
      <c r="B24" s="12">
        <f t="shared" si="4"/>
        <v>42513</v>
      </c>
      <c r="C24" s="15">
        <f>'CS Portfolio'!$H$49</f>
        <v>165.02</v>
      </c>
      <c r="D24" s="12">
        <f t="shared" si="0"/>
        <v>42521</v>
      </c>
      <c r="E24"/>
      <c r="F24" s="12">
        <f t="shared" si="5"/>
        <v>42855</v>
      </c>
      <c r="G24" s="15">
        <f t="shared" si="1"/>
        <v>330.04</v>
      </c>
      <c r="H24" s="15">
        <f t="shared" si="2"/>
        <v>311.01243433523501</v>
      </c>
      <c r="I24"/>
    </row>
    <row r="25" spans="1:9" x14ac:dyDescent="0.2">
      <c r="A25">
        <f t="shared" si="3"/>
        <v>22</v>
      </c>
      <c r="B25" s="12">
        <f t="shared" si="4"/>
        <v>42527</v>
      </c>
      <c r="C25" s="15">
        <f>'CS Portfolio'!$H$49</f>
        <v>165.02</v>
      </c>
      <c r="D25" s="12">
        <f t="shared" si="0"/>
        <v>42551</v>
      </c>
      <c r="E25"/>
      <c r="F25" s="12">
        <f t="shared" si="5"/>
        <v>42886</v>
      </c>
      <c r="G25" s="15">
        <f t="shared" si="1"/>
        <v>330.04</v>
      </c>
      <c r="H25" s="15">
        <f t="shared" si="2"/>
        <v>310.13423755256537</v>
      </c>
      <c r="I25"/>
    </row>
    <row r="26" spans="1:9" x14ac:dyDescent="0.2">
      <c r="A26">
        <f t="shared" si="3"/>
        <v>23</v>
      </c>
      <c r="B26" s="12">
        <f t="shared" si="4"/>
        <v>42541</v>
      </c>
      <c r="C26" s="15">
        <f>'CS Portfolio'!$H$49</f>
        <v>165.02</v>
      </c>
      <c r="D26" s="12">
        <f t="shared" si="0"/>
        <v>42551</v>
      </c>
      <c r="E26"/>
      <c r="F26" s="12">
        <f t="shared" si="5"/>
        <v>42916</v>
      </c>
      <c r="G26" s="15">
        <f t="shared" si="1"/>
        <v>330.04</v>
      </c>
      <c r="H26" s="15">
        <f t="shared" si="2"/>
        <v>309.25852050865836</v>
      </c>
      <c r="I26"/>
    </row>
    <row r="27" spans="1:9" x14ac:dyDescent="0.2">
      <c r="A27">
        <f t="shared" si="3"/>
        <v>24</v>
      </c>
      <c r="B27" s="12">
        <f t="shared" si="4"/>
        <v>42555</v>
      </c>
      <c r="C27" s="15">
        <f>'CS Portfolio'!$H$49</f>
        <v>165.02</v>
      </c>
      <c r="D27" s="12">
        <f t="shared" si="0"/>
        <v>42582</v>
      </c>
      <c r="E27"/>
      <c r="F27" s="12">
        <f t="shared" si="5"/>
        <v>42947</v>
      </c>
      <c r="G27" s="15">
        <f t="shared" si="1"/>
        <v>495.06000000000006</v>
      </c>
      <c r="H27" s="15">
        <f t="shared" si="2"/>
        <v>462.57791430232169</v>
      </c>
      <c r="I27"/>
    </row>
    <row r="28" spans="1:9" x14ac:dyDescent="0.2">
      <c r="A28">
        <f t="shared" si="3"/>
        <v>25</v>
      </c>
      <c r="B28" s="12">
        <f t="shared" si="4"/>
        <v>42569</v>
      </c>
      <c r="C28" s="15">
        <f>'CS Portfolio'!$H$49</f>
        <v>165.02</v>
      </c>
      <c r="D28" s="12">
        <f t="shared" si="0"/>
        <v>42582</v>
      </c>
      <c r="E28"/>
      <c r="F28" s="12">
        <f t="shared" si="5"/>
        <v>42978</v>
      </c>
      <c r="G28" s="15">
        <f t="shared" si="1"/>
        <v>330.04</v>
      </c>
      <c r="H28" s="15">
        <f t="shared" si="2"/>
        <v>307.51449764903822</v>
      </c>
      <c r="I28"/>
    </row>
    <row r="29" spans="1:9" x14ac:dyDescent="0.2">
      <c r="A29">
        <f t="shared" si="3"/>
        <v>26</v>
      </c>
      <c r="B29" s="12">
        <f t="shared" si="4"/>
        <v>42583</v>
      </c>
      <c r="C29" s="15">
        <f>'CS Portfolio'!$H$49</f>
        <v>165.02</v>
      </c>
      <c r="D29" s="12">
        <f t="shared" si="0"/>
        <v>42613</v>
      </c>
      <c r="E29"/>
      <c r="F29" s="12">
        <f t="shared" si="5"/>
        <v>43008</v>
      </c>
      <c r="G29" s="15">
        <f t="shared" si="1"/>
        <v>330.04</v>
      </c>
      <c r="H29" s="15">
        <f t="shared" si="2"/>
        <v>306.6461778886503</v>
      </c>
      <c r="I29"/>
    </row>
    <row r="30" spans="1:9" x14ac:dyDescent="0.2">
      <c r="A30">
        <f t="shared" si="3"/>
        <v>27</v>
      </c>
      <c r="B30" s="12">
        <f t="shared" si="4"/>
        <v>42597</v>
      </c>
      <c r="C30" s="15">
        <f>'CS Portfolio'!$H$49</f>
        <v>165.02</v>
      </c>
      <c r="D30" s="12">
        <f t="shared" si="0"/>
        <v>42613</v>
      </c>
      <c r="E30"/>
      <c r="F30" s="12">
        <f t="shared" si="5"/>
        <v>43039</v>
      </c>
      <c r="G30" s="15">
        <f t="shared" si="1"/>
        <v>330.04</v>
      </c>
      <c r="H30" s="15">
        <f t="shared" si="2"/>
        <v>305.78030997756377</v>
      </c>
      <c r="I30"/>
    </row>
    <row r="31" spans="1:9" x14ac:dyDescent="0.2">
      <c r="A31">
        <f t="shared" si="3"/>
        <v>28</v>
      </c>
      <c r="B31" s="12">
        <f t="shared" si="4"/>
        <v>42611</v>
      </c>
      <c r="C31" s="15">
        <f>'CS Portfolio'!$H$49</f>
        <v>165.02</v>
      </c>
      <c r="D31" s="12">
        <f t="shared" si="0"/>
        <v>42613</v>
      </c>
      <c r="E31"/>
      <c r="F31" s="12">
        <f t="shared" si="5"/>
        <v>43069</v>
      </c>
      <c r="G31" s="15">
        <f t="shared" si="1"/>
        <v>330.04</v>
      </c>
      <c r="H31" s="15">
        <f t="shared" si="2"/>
        <v>304.91688699256326</v>
      </c>
      <c r="I31"/>
    </row>
    <row r="32" spans="1:9" x14ac:dyDescent="0.2">
      <c r="A32">
        <f t="shared" si="3"/>
        <v>29</v>
      </c>
      <c r="B32" s="12">
        <f t="shared" si="4"/>
        <v>42625</v>
      </c>
      <c r="C32" s="15">
        <f>'CS Portfolio'!$H$49</f>
        <v>165.02</v>
      </c>
      <c r="D32" s="12">
        <f t="shared" si="0"/>
        <v>42643</v>
      </c>
      <c r="E32"/>
      <c r="F32" s="12">
        <f t="shared" si="5"/>
        <v>43100</v>
      </c>
      <c r="G32" s="15">
        <f t="shared" si="1"/>
        <v>330.04</v>
      </c>
      <c r="H32" s="15">
        <f t="shared" si="2"/>
        <v>304.05590202998172</v>
      </c>
      <c r="I32"/>
    </row>
    <row r="33" spans="1:9" x14ac:dyDescent="0.2">
      <c r="A33">
        <f t="shared" si="3"/>
        <v>30</v>
      </c>
      <c r="B33" s="12">
        <f t="shared" si="4"/>
        <v>42639</v>
      </c>
      <c r="C33" s="15">
        <f>'CS Portfolio'!$H$49</f>
        <v>165.02</v>
      </c>
      <c r="D33" s="12">
        <f t="shared" si="0"/>
        <v>42643</v>
      </c>
      <c r="E33"/>
      <c r="F33" s="12">
        <f t="shared" si="5"/>
        <v>43131</v>
      </c>
      <c r="G33" s="15">
        <f t="shared" si="1"/>
        <v>495.06000000000006</v>
      </c>
      <c r="H33" s="15">
        <f t="shared" si="2"/>
        <v>454.79602230846911</v>
      </c>
      <c r="I33"/>
    </row>
    <row r="34" spans="1:9" x14ac:dyDescent="0.2">
      <c r="A34">
        <f t="shared" si="3"/>
        <v>31</v>
      </c>
      <c r="B34" s="12">
        <f t="shared" si="4"/>
        <v>42653</v>
      </c>
      <c r="C34" s="15">
        <f>'CS Portfolio'!$H$49</f>
        <v>165.02</v>
      </c>
      <c r="D34" s="12">
        <f t="shared" si="0"/>
        <v>42674</v>
      </c>
      <c r="E34"/>
      <c r="F34" s="12">
        <f t="shared" si="5"/>
        <v>43159</v>
      </c>
      <c r="G34" s="15">
        <f t="shared" si="1"/>
        <v>330.04</v>
      </c>
      <c r="H34" s="15">
        <f t="shared" si="2"/>
        <v>302.34121865482183</v>
      </c>
      <c r="I34"/>
    </row>
    <row r="35" spans="1:9" x14ac:dyDescent="0.2">
      <c r="A35">
        <f t="shared" si="3"/>
        <v>32</v>
      </c>
      <c r="B35" s="12">
        <f t="shared" si="4"/>
        <v>42667</v>
      </c>
      <c r="C35" s="15">
        <f>'CS Portfolio'!$H$49</f>
        <v>165.02</v>
      </c>
      <c r="D35" s="12">
        <f t="shared" ref="D35:D66" si="6">EOMONTH(B35,0)</f>
        <v>42674</v>
      </c>
      <c r="E35"/>
      <c r="F35" s="12">
        <f t="shared" si="5"/>
        <v>43190</v>
      </c>
      <c r="G35" s="15">
        <f t="shared" ref="G35:G66" si="7">SUMIF($D$3:$D$107,F35,$C$3:$C$107)</f>
        <v>330.04</v>
      </c>
      <c r="H35" s="15">
        <f t="shared" ref="H35:H66" si="8">G35/(1+$K$5/12)^A35</f>
        <v>301.48750653215842</v>
      </c>
      <c r="I35"/>
    </row>
    <row r="36" spans="1:9" x14ac:dyDescent="0.2">
      <c r="A36">
        <f t="shared" ref="A36:A67" si="9">A35+1</f>
        <v>33</v>
      </c>
      <c r="B36" s="12">
        <f t="shared" ref="B36:B67" si="10">B35+14</f>
        <v>42681</v>
      </c>
      <c r="C36" s="15">
        <f>'CS Portfolio'!$H$49</f>
        <v>165.02</v>
      </c>
      <c r="D36" s="12">
        <f t="shared" si="6"/>
        <v>42704</v>
      </c>
      <c r="E36"/>
      <c r="F36" s="12">
        <f t="shared" ref="F36:F70" si="11">EOMONTH(F35,1)</f>
        <v>43220</v>
      </c>
      <c r="G36" s="15">
        <f t="shared" si="7"/>
        <v>330.04</v>
      </c>
      <c r="H36" s="15">
        <f t="shared" si="8"/>
        <v>300.63620501163382</v>
      </c>
      <c r="I36"/>
    </row>
    <row r="37" spans="1:9" x14ac:dyDescent="0.2">
      <c r="A37">
        <f t="shared" si="9"/>
        <v>34</v>
      </c>
      <c r="B37" s="12">
        <f t="shared" si="10"/>
        <v>42695</v>
      </c>
      <c r="C37" s="15">
        <f>'CS Portfolio'!$H$49</f>
        <v>165.02</v>
      </c>
      <c r="D37" s="12">
        <f t="shared" si="6"/>
        <v>42704</v>
      </c>
      <c r="E37"/>
      <c r="F37" s="12">
        <f t="shared" si="11"/>
        <v>43251</v>
      </c>
      <c r="G37" s="15">
        <f t="shared" si="7"/>
        <v>330.04</v>
      </c>
      <c r="H37" s="15">
        <f t="shared" si="8"/>
        <v>299.78730728650095</v>
      </c>
      <c r="I37"/>
    </row>
    <row r="38" spans="1:9" x14ac:dyDescent="0.2">
      <c r="A38">
        <f t="shared" si="9"/>
        <v>35</v>
      </c>
      <c r="B38" s="12">
        <f t="shared" si="10"/>
        <v>42709</v>
      </c>
      <c r="C38" s="15">
        <f>'CS Portfolio'!$H$49</f>
        <v>165.02</v>
      </c>
      <c r="D38" s="12">
        <f t="shared" si="6"/>
        <v>42735</v>
      </c>
      <c r="E38"/>
      <c r="F38" s="12">
        <f t="shared" si="11"/>
        <v>43281</v>
      </c>
      <c r="G38" s="15">
        <f t="shared" si="7"/>
        <v>330.04</v>
      </c>
      <c r="H38" s="15">
        <f t="shared" si="8"/>
        <v>298.94080656923239</v>
      </c>
      <c r="I38"/>
    </row>
    <row r="39" spans="1:9" x14ac:dyDescent="0.2">
      <c r="A39">
        <f t="shared" si="9"/>
        <v>36</v>
      </c>
      <c r="B39" s="12">
        <f t="shared" si="10"/>
        <v>42723</v>
      </c>
      <c r="C39" s="15">
        <f>'CS Portfolio'!$H$49</f>
        <v>165.02</v>
      </c>
      <c r="D39" s="12">
        <f t="shared" si="6"/>
        <v>42735</v>
      </c>
      <c r="E39"/>
      <c r="F39" s="12">
        <f t="shared" si="11"/>
        <v>43312</v>
      </c>
      <c r="G39" s="15">
        <f t="shared" si="7"/>
        <v>495.06000000000006</v>
      </c>
      <c r="H39" s="15">
        <f t="shared" si="8"/>
        <v>447.14504413720027</v>
      </c>
      <c r="I39"/>
    </row>
    <row r="40" spans="1:9" x14ac:dyDescent="0.2">
      <c r="A40">
        <f t="shared" si="9"/>
        <v>37</v>
      </c>
      <c r="B40" s="12">
        <f t="shared" si="10"/>
        <v>42737</v>
      </c>
      <c r="C40" s="15">
        <f>'CS Portfolio'!$H$49</f>
        <v>165.02</v>
      </c>
      <c r="D40" s="12">
        <f t="shared" si="6"/>
        <v>42766</v>
      </c>
      <c r="E40"/>
      <c r="F40" s="12">
        <f t="shared" si="11"/>
        <v>43343</v>
      </c>
      <c r="G40" s="15">
        <f t="shared" si="7"/>
        <v>330.04</v>
      </c>
      <c r="H40" s="15">
        <f t="shared" si="8"/>
        <v>297.25496910395412</v>
      </c>
      <c r="I40"/>
    </row>
    <row r="41" spans="1:9" x14ac:dyDescent="0.2">
      <c r="A41">
        <f t="shared" si="9"/>
        <v>38</v>
      </c>
      <c r="B41" s="12">
        <f t="shared" si="10"/>
        <v>42751</v>
      </c>
      <c r="C41" s="15">
        <f>'CS Portfolio'!$H$49</f>
        <v>165.02</v>
      </c>
      <c r="D41" s="12">
        <f t="shared" si="6"/>
        <v>42766</v>
      </c>
      <c r="E41"/>
      <c r="F41" s="12">
        <f t="shared" si="11"/>
        <v>43373</v>
      </c>
      <c r="G41" s="15">
        <f t="shared" si="7"/>
        <v>330.04</v>
      </c>
      <c r="H41" s="15">
        <f t="shared" si="8"/>
        <v>296.41561887650221</v>
      </c>
      <c r="I41"/>
    </row>
    <row r="42" spans="1:9" x14ac:dyDescent="0.2">
      <c r="A42">
        <f t="shared" si="9"/>
        <v>39</v>
      </c>
      <c r="B42" s="12">
        <f t="shared" si="10"/>
        <v>42765</v>
      </c>
      <c r="C42" s="15">
        <f>'CS Portfolio'!$H$49</f>
        <v>165.02</v>
      </c>
      <c r="D42" s="12">
        <f t="shared" si="6"/>
        <v>42766</v>
      </c>
      <c r="E42"/>
      <c r="F42" s="12">
        <f t="shared" si="11"/>
        <v>43404</v>
      </c>
      <c r="G42" s="15">
        <f t="shared" si="7"/>
        <v>330.04</v>
      </c>
      <c r="H42" s="15">
        <f t="shared" si="8"/>
        <v>295.57863869792254</v>
      </c>
      <c r="I42"/>
    </row>
    <row r="43" spans="1:9" x14ac:dyDescent="0.2">
      <c r="A43">
        <f t="shared" si="9"/>
        <v>40</v>
      </c>
      <c r="B43" s="12">
        <f t="shared" si="10"/>
        <v>42779</v>
      </c>
      <c r="C43" s="15">
        <f>'CS Portfolio'!$H$49</f>
        <v>165.02</v>
      </c>
      <c r="D43" s="12">
        <f t="shared" si="6"/>
        <v>42794</v>
      </c>
      <c r="E43"/>
      <c r="F43" s="12">
        <f t="shared" si="11"/>
        <v>43434</v>
      </c>
      <c r="G43" s="15">
        <f t="shared" si="7"/>
        <v>330.04</v>
      </c>
      <c r="H43" s="15">
        <f t="shared" si="8"/>
        <v>294.74402187597724</v>
      </c>
      <c r="I43"/>
    </row>
    <row r="44" spans="1:9" x14ac:dyDescent="0.2">
      <c r="A44">
        <f t="shared" si="9"/>
        <v>41</v>
      </c>
      <c r="B44" s="12">
        <f t="shared" si="10"/>
        <v>42793</v>
      </c>
      <c r="C44" s="15">
        <f>'CS Portfolio'!$H$49</f>
        <v>165.02</v>
      </c>
      <c r="D44" s="12">
        <f t="shared" si="6"/>
        <v>42794</v>
      </c>
      <c r="E44"/>
      <c r="F44" s="12">
        <f t="shared" si="11"/>
        <v>43465</v>
      </c>
      <c r="G44" s="15">
        <f t="shared" si="7"/>
        <v>495.06000000000006</v>
      </c>
      <c r="H44" s="15">
        <f t="shared" si="8"/>
        <v>440.86764260598653</v>
      </c>
      <c r="I44"/>
    </row>
    <row r="45" spans="1:9" x14ac:dyDescent="0.2">
      <c r="A45">
        <f t="shared" si="9"/>
        <v>42</v>
      </c>
      <c r="B45" s="12">
        <f t="shared" si="10"/>
        <v>42807</v>
      </c>
      <c r="C45" s="15">
        <f>'CS Portfolio'!$H$49</f>
        <v>165.02</v>
      </c>
      <c r="D45" s="12">
        <f t="shared" si="6"/>
        <v>42825</v>
      </c>
      <c r="E45"/>
      <c r="F45" s="12">
        <f t="shared" si="11"/>
        <v>43496</v>
      </c>
      <c r="G45" s="15">
        <f t="shared" si="7"/>
        <v>330.04</v>
      </c>
      <c r="H45" s="15">
        <f t="shared" si="8"/>
        <v>293.08185162746599</v>
      </c>
      <c r="I45"/>
    </row>
    <row r="46" spans="1:9" x14ac:dyDescent="0.2">
      <c r="A46">
        <f t="shared" si="9"/>
        <v>43</v>
      </c>
      <c r="B46" s="12">
        <f t="shared" si="10"/>
        <v>42821</v>
      </c>
      <c r="C46" s="15">
        <f>'CS Portfolio'!$H$49</f>
        <v>165.02</v>
      </c>
      <c r="D46" s="12">
        <f t="shared" si="6"/>
        <v>42825</v>
      </c>
      <c r="E46"/>
      <c r="F46" s="12">
        <f t="shared" si="11"/>
        <v>43524</v>
      </c>
      <c r="G46" s="15">
        <f t="shared" si="7"/>
        <v>330.04</v>
      </c>
      <c r="H46" s="15">
        <f t="shared" si="8"/>
        <v>292.25428491069385</v>
      </c>
      <c r="I46"/>
    </row>
    <row r="47" spans="1:9" x14ac:dyDescent="0.2">
      <c r="A47">
        <f t="shared" si="9"/>
        <v>44</v>
      </c>
      <c r="B47" s="12">
        <f t="shared" si="10"/>
        <v>42835</v>
      </c>
      <c r="C47" s="15">
        <f>'CS Portfolio'!$H$49</f>
        <v>165.02</v>
      </c>
      <c r="D47" s="12">
        <f t="shared" si="6"/>
        <v>42855</v>
      </c>
      <c r="E47"/>
      <c r="F47" s="12">
        <f t="shared" si="11"/>
        <v>43555</v>
      </c>
      <c r="G47" s="15">
        <f t="shared" si="7"/>
        <v>330.04</v>
      </c>
      <c r="H47" s="15">
        <f t="shared" si="8"/>
        <v>291.42905497003716</v>
      </c>
      <c r="I47"/>
    </row>
    <row r="48" spans="1:9" x14ac:dyDescent="0.2">
      <c r="A48">
        <f t="shared" si="9"/>
        <v>45</v>
      </c>
      <c r="B48" s="12">
        <f t="shared" si="10"/>
        <v>42849</v>
      </c>
      <c r="C48" s="15">
        <f>'CS Portfolio'!$H$49</f>
        <v>165.02</v>
      </c>
      <c r="D48" s="12">
        <f t="shared" si="6"/>
        <v>42855</v>
      </c>
      <c r="E48"/>
      <c r="F48" s="12">
        <f t="shared" si="11"/>
        <v>43585</v>
      </c>
      <c r="G48" s="15">
        <f t="shared" si="7"/>
        <v>330.04</v>
      </c>
      <c r="H48" s="15">
        <f t="shared" si="8"/>
        <v>290.60615520720876</v>
      </c>
      <c r="I48"/>
    </row>
    <row r="49" spans="1:9" x14ac:dyDescent="0.2">
      <c r="A49">
        <f t="shared" si="9"/>
        <v>46</v>
      </c>
      <c r="B49" s="12">
        <f t="shared" si="10"/>
        <v>42863</v>
      </c>
      <c r="C49" s="15">
        <f>'CS Portfolio'!$H$49</f>
        <v>165.02</v>
      </c>
      <c r="D49" s="12">
        <f t="shared" si="6"/>
        <v>42886</v>
      </c>
      <c r="E49"/>
      <c r="F49" s="12">
        <f t="shared" si="11"/>
        <v>43616</v>
      </c>
      <c r="G49" s="15">
        <f t="shared" si="7"/>
        <v>330.04</v>
      </c>
      <c r="H49" s="15">
        <f t="shared" si="8"/>
        <v>289.78557904255331</v>
      </c>
      <c r="I49"/>
    </row>
    <row r="50" spans="1:9" x14ac:dyDescent="0.2">
      <c r="A50">
        <f t="shared" si="9"/>
        <v>47</v>
      </c>
      <c r="B50" s="12">
        <f t="shared" si="10"/>
        <v>42877</v>
      </c>
      <c r="C50" s="15">
        <f>'CS Portfolio'!$H$49</f>
        <v>165.02</v>
      </c>
      <c r="D50" s="12">
        <f t="shared" si="6"/>
        <v>42886</v>
      </c>
      <c r="E50"/>
      <c r="F50" s="12">
        <f t="shared" si="11"/>
        <v>43646</v>
      </c>
      <c r="G50" s="15">
        <f t="shared" si="7"/>
        <v>330.04</v>
      </c>
      <c r="H50" s="15">
        <f t="shared" si="8"/>
        <v>288.96731991499394</v>
      </c>
      <c r="I50"/>
    </row>
    <row r="51" spans="1:9" x14ac:dyDescent="0.2">
      <c r="A51">
        <f t="shared" si="9"/>
        <v>48</v>
      </c>
      <c r="B51" s="12">
        <f t="shared" si="10"/>
        <v>42891</v>
      </c>
      <c r="C51" s="15">
        <f>'CS Portfolio'!$H$49</f>
        <v>165.02</v>
      </c>
      <c r="D51" s="12">
        <f t="shared" si="6"/>
        <v>42916</v>
      </c>
      <c r="E51"/>
      <c r="F51" s="12">
        <f t="shared" si="11"/>
        <v>43677</v>
      </c>
      <c r="G51" s="15">
        <f t="shared" si="7"/>
        <v>340.74979799999909</v>
      </c>
      <c r="H51" s="15">
        <f t="shared" si="8"/>
        <v>297.50188328008011</v>
      </c>
      <c r="I51"/>
    </row>
    <row r="52" spans="1:9" x14ac:dyDescent="0.2">
      <c r="A52">
        <f t="shared" si="9"/>
        <v>49</v>
      </c>
      <c r="B52" s="12">
        <f t="shared" si="10"/>
        <v>42905</v>
      </c>
      <c r="C52" s="15">
        <f>'CS Portfolio'!$H$49</f>
        <v>165.02</v>
      </c>
      <c r="D52" s="12">
        <f t="shared" si="6"/>
        <v>42916</v>
      </c>
      <c r="E52"/>
      <c r="F52" s="12">
        <f t="shared" si="11"/>
        <v>43708</v>
      </c>
      <c r="G52" s="15">
        <f t="shared" si="7"/>
        <v>0</v>
      </c>
      <c r="H52" s="15">
        <f t="shared" si="8"/>
        <v>0</v>
      </c>
      <c r="I52"/>
    </row>
    <row r="53" spans="1:9" x14ac:dyDescent="0.2">
      <c r="A53">
        <f t="shared" si="9"/>
        <v>50</v>
      </c>
      <c r="B53" s="12">
        <f t="shared" si="10"/>
        <v>42919</v>
      </c>
      <c r="C53" s="15">
        <f>'CS Portfolio'!$H$49</f>
        <v>165.02</v>
      </c>
      <c r="D53" s="12">
        <f t="shared" si="6"/>
        <v>42947</v>
      </c>
      <c r="E53"/>
      <c r="F53" s="12">
        <f t="shared" si="11"/>
        <v>43738</v>
      </c>
      <c r="G53" s="15">
        <f t="shared" si="7"/>
        <v>0</v>
      </c>
      <c r="H53" s="15">
        <f t="shared" si="8"/>
        <v>0</v>
      </c>
      <c r="I53"/>
    </row>
    <row r="54" spans="1:9" x14ac:dyDescent="0.2">
      <c r="A54">
        <f t="shared" si="9"/>
        <v>51</v>
      </c>
      <c r="B54" s="12">
        <f t="shared" si="10"/>
        <v>42933</v>
      </c>
      <c r="C54" s="15">
        <f>'CS Portfolio'!$H$49</f>
        <v>165.02</v>
      </c>
      <c r="D54" s="12">
        <f t="shared" si="6"/>
        <v>42947</v>
      </c>
      <c r="E54"/>
      <c r="F54" s="12">
        <f t="shared" si="11"/>
        <v>43769</v>
      </c>
      <c r="G54" s="15">
        <f t="shared" si="7"/>
        <v>0</v>
      </c>
      <c r="H54" s="15">
        <f t="shared" si="8"/>
        <v>0</v>
      </c>
      <c r="I54"/>
    </row>
    <row r="55" spans="1:9" x14ac:dyDescent="0.2">
      <c r="A55">
        <f t="shared" si="9"/>
        <v>52</v>
      </c>
      <c r="B55" s="12">
        <f t="shared" si="10"/>
        <v>42947</v>
      </c>
      <c r="C55" s="15">
        <f>'CS Portfolio'!$H$49</f>
        <v>165.02</v>
      </c>
      <c r="D55" s="12">
        <f t="shared" si="6"/>
        <v>42947</v>
      </c>
      <c r="E55"/>
      <c r="F55" s="12">
        <f t="shared" si="11"/>
        <v>43799</v>
      </c>
      <c r="G55" s="15">
        <f t="shared" si="7"/>
        <v>0</v>
      </c>
      <c r="H55" s="15">
        <f t="shared" si="8"/>
        <v>0</v>
      </c>
      <c r="I55"/>
    </row>
    <row r="56" spans="1:9" x14ac:dyDescent="0.2">
      <c r="A56">
        <f t="shared" si="9"/>
        <v>53</v>
      </c>
      <c r="B56" s="12">
        <f t="shared" si="10"/>
        <v>42961</v>
      </c>
      <c r="C56" s="15">
        <f>'CS Portfolio'!$H$49</f>
        <v>165.02</v>
      </c>
      <c r="D56" s="12">
        <f t="shared" si="6"/>
        <v>42978</v>
      </c>
      <c r="E56"/>
      <c r="F56" s="12">
        <f t="shared" si="11"/>
        <v>43830</v>
      </c>
      <c r="G56" s="15">
        <f t="shared" si="7"/>
        <v>0</v>
      </c>
      <c r="H56" s="15">
        <f t="shared" si="8"/>
        <v>0</v>
      </c>
      <c r="I56"/>
    </row>
    <row r="57" spans="1:9" x14ac:dyDescent="0.2">
      <c r="A57">
        <f t="shared" si="9"/>
        <v>54</v>
      </c>
      <c r="B57" s="12">
        <f t="shared" si="10"/>
        <v>42975</v>
      </c>
      <c r="C57" s="15">
        <f>'CS Portfolio'!$H$49</f>
        <v>165.02</v>
      </c>
      <c r="D57" s="12">
        <f t="shared" si="6"/>
        <v>42978</v>
      </c>
      <c r="E57"/>
      <c r="F57" s="12">
        <f t="shared" si="11"/>
        <v>43861</v>
      </c>
      <c r="G57" s="15">
        <f t="shared" si="7"/>
        <v>0</v>
      </c>
      <c r="H57" s="15">
        <f t="shared" si="8"/>
        <v>0</v>
      </c>
      <c r="I57"/>
    </row>
    <row r="58" spans="1:9" x14ac:dyDescent="0.2">
      <c r="A58">
        <f t="shared" si="9"/>
        <v>55</v>
      </c>
      <c r="B58" s="12">
        <f t="shared" si="10"/>
        <v>42989</v>
      </c>
      <c r="C58" s="15">
        <f>'CS Portfolio'!$H$49</f>
        <v>165.02</v>
      </c>
      <c r="D58" s="12">
        <f t="shared" si="6"/>
        <v>43008</v>
      </c>
      <c r="E58"/>
      <c r="F58" s="12">
        <f t="shared" si="11"/>
        <v>43890</v>
      </c>
      <c r="G58" s="15">
        <f t="shared" si="7"/>
        <v>0</v>
      </c>
      <c r="H58" s="15">
        <f t="shared" si="8"/>
        <v>0</v>
      </c>
      <c r="I58"/>
    </row>
    <row r="59" spans="1:9" x14ac:dyDescent="0.2">
      <c r="A59">
        <f t="shared" si="9"/>
        <v>56</v>
      </c>
      <c r="B59" s="12">
        <f t="shared" si="10"/>
        <v>43003</v>
      </c>
      <c r="C59" s="15">
        <f>'CS Portfolio'!$H$49</f>
        <v>165.02</v>
      </c>
      <c r="D59" s="12">
        <f t="shared" si="6"/>
        <v>43008</v>
      </c>
      <c r="E59"/>
      <c r="F59" s="12">
        <f t="shared" si="11"/>
        <v>43921</v>
      </c>
      <c r="G59" s="15">
        <f t="shared" si="7"/>
        <v>0</v>
      </c>
      <c r="H59" s="15">
        <f t="shared" si="8"/>
        <v>0</v>
      </c>
      <c r="I59"/>
    </row>
    <row r="60" spans="1:9" x14ac:dyDescent="0.2">
      <c r="A60">
        <f t="shared" si="9"/>
        <v>57</v>
      </c>
      <c r="B60" s="12">
        <f t="shared" si="10"/>
        <v>43017</v>
      </c>
      <c r="C60" s="15">
        <f>'CS Portfolio'!$H$49</f>
        <v>165.02</v>
      </c>
      <c r="D60" s="12">
        <f t="shared" si="6"/>
        <v>43039</v>
      </c>
      <c r="E60"/>
      <c r="F60" s="12">
        <f t="shared" si="11"/>
        <v>43951</v>
      </c>
      <c r="G60" s="15">
        <f t="shared" si="7"/>
        <v>0</v>
      </c>
      <c r="H60" s="15">
        <f t="shared" si="8"/>
        <v>0</v>
      </c>
      <c r="I60"/>
    </row>
    <row r="61" spans="1:9" x14ac:dyDescent="0.2">
      <c r="A61">
        <f t="shared" si="9"/>
        <v>58</v>
      </c>
      <c r="B61" s="12">
        <f t="shared" si="10"/>
        <v>43031</v>
      </c>
      <c r="C61" s="15">
        <f>'CS Portfolio'!$H$49</f>
        <v>165.02</v>
      </c>
      <c r="D61" s="12">
        <f t="shared" si="6"/>
        <v>43039</v>
      </c>
      <c r="E61"/>
      <c r="F61" s="12">
        <f t="shared" si="11"/>
        <v>43982</v>
      </c>
      <c r="G61" s="15">
        <f t="shared" si="7"/>
        <v>0</v>
      </c>
      <c r="H61" s="15">
        <f t="shared" si="8"/>
        <v>0</v>
      </c>
      <c r="I61"/>
    </row>
    <row r="62" spans="1:9" x14ac:dyDescent="0.2">
      <c r="A62">
        <f t="shared" si="9"/>
        <v>59</v>
      </c>
      <c r="B62" s="12">
        <f t="shared" si="10"/>
        <v>43045</v>
      </c>
      <c r="C62" s="15">
        <f>'CS Portfolio'!$H$49</f>
        <v>165.02</v>
      </c>
      <c r="D62" s="12">
        <f t="shared" si="6"/>
        <v>43069</v>
      </c>
      <c r="E62"/>
      <c r="F62" s="12">
        <f t="shared" si="11"/>
        <v>44012</v>
      </c>
      <c r="G62" s="15">
        <f t="shared" si="7"/>
        <v>0</v>
      </c>
      <c r="H62" s="15">
        <f t="shared" si="8"/>
        <v>0</v>
      </c>
      <c r="I62"/>
    </row>
    <row r="63" spans="1:9" x14ac:dyDescent="0.2">
      <c r="A63">
        <f t="shared" si="9"/>
        <v>60</v>
      </c>
      <c r="B63" s="12">
        <f t="shared" si="10"/>
        <v>43059</v>
      </c>
      <c r="C63" s="15">
        <f>'CS Portfolio'!$H$49</f>
        <v>165.02</v>
      </c>
      <c r="D63" s="12">
        <f t="shared" si="6"/>
        <v>43069</v>
      </c>
      <c r="E63"/>
      <c r="F63" s="12">
        <f t="shared" si="11"/>
        <v>44043</v>
      </c>
      <c r="G63" s="15">
        <f t="shared" si="7"/>
        <v>0</v>
      </c>
      <c r="H63" s="15">
        <f t="shared" si="8"/>
        <v>0</v>
      </c>
      <c r="I63"/>
    </row>
    <row r="64" spans="1:9" x14ac:dyDescent="0.2">
      <c r="A64">
        <f t="shared" si="9"/>
        <v>61</v>
      </c>
      <c r="B64" s="12">
        <f t="shared" si="10"/>
        <v>43073</v>
      </c>
      <c r="C64" s="15">
        <f>'CS Portfolio'!$H$49</f>
        <v>165.02</v>
      </c>
      <c r="D64" s="12">
        <f t="shared" si="6"/>
        <v>43100</v>
      </c>
      <c r="E64"/>
      <c r="F64" s="12">
        <f t="shared" si="11"/>
        <v>44074</v>
      </c>
      <c r="G64" s="15">
        <f t="shared" si="7"/>
        <v>0</v>
      </c>
      <c r="H64" s="15">
        <f t="shared" si="8"/>
        <v>0</v>
      </c>
      <c r="I64"/>
    </row>
    <row r="65" spans="1:9" x14ac:dyDescent="0.2">
      <c r="A65">
        <f t="shared" si="9"/>
        <v>62</v>
      </c>
      <c r="B65" s="12">
        <f t="shared" si="10"/>
        <v>43087</v>
      </c>
      <c r="C65" s="15">
        <f>'CS Portfolio'!$H$49</f>
        <v>165.02</v>
      </c>
      <c r="D65" s="12">
        <f t="shared" si="6"/>
        <v>43100</v>
      </c>
      <c r="E65"/>
      <c r="F65" s="12">
        <f t="shared" si="11"/>
        <v>44104</v>
      </c>
      <c r="G65" s="15">
        <f t="shared" si="7"/>
        <v>0</v>
      </c>
      <c r="H65" s="15">
        <f t="shared" si="8"/>
        <v>0</v>
      </c>
      <c r="I65"/>
    </row>
    <row r="66" spans="1:9" x14ac:dyDescent="0.2">
      <c r="A66">
        <f t="shared" si="9"/>
        <v>63</v>
      </c>
      <c r="B66" s="12">
        <f t="shared" si="10"/>
        <v>43101</v>
      </c>
      <c r="C66" s="15">
        <f>'CS Portfolio'!$H$49</f>
        <v>165.02</v>
      </c>
      <c r="D66" s="12">
        <f t="shared" si="6"/>
        <v>43131</v>
      </c>
      <c r="E66"/>
      <c r="F66" s="12">
        <f t="shared" si="11"/>
        <v>44135</v>
      </c>
      <c r="G66" s="15">
        <f t="shared" si="7"/>
        <v>0</v>
      </c>
      <c r="H66" s="15">
        <f t="shared" si="8"/>
        <v>0</v>
      </c>
      <c r="I66"/>
    </row>
    <row r="67" spans="1:9" x14ac:dyDescent="0.2">
      <c r="A67">
        <f t="shared" si="9"/>
        <v>64</v>
      </c>
      <c r="B67" s="12">
        <f t="shared" si="10"/>
        <v>43115</v>
      </c>
      <c r="C67" s="15">
        <f>'CS Portfolio'!$H$49</f>
        <v>165.02</v>
      </c>
      <c r="D67" s="12">
        <f t="shared" ref="D67:D98" si="12">EOMONTH(B67,0)</f>
        <v>43131</v>
      </c>
      <c r="E67"/>
      <c r="F67" s="12">
        <f t="shared" si="11"/>
        <v>44165</v>
      </c>
      <c r="G67" s="15">
        <f>SUMIF($D$3:$D$107,F67,$C$3:$C$107)</f>
        <v>0</v>
      </c>
      <c r="H67" s="15">
        <f>G67/(1+$K$5/12)^A67</f>
        <v>0</v>
      </c>
      <c r="I67"/>
    </row>
    <row r="68" spans="1:9" x14ac:dyDescent="0.2">
      <c r="A68">
        <f t="shared" ref="A68:A99" si="13">A67+1</f>
        <v>65</v>
      </c>
      <c r="B68" s="12">
        <f t="shared" ref="B68:B99" si="14">B67+14</f>
        <v>43129</v>
      </c>
      <c r="C68" s="15">
        <f>'CS Portfolio'!$H$49</f>
        <v>165.02</v>
      </c>
      <c r="D68" s="12">
        <f t="shared" si="12"/>
        <v>43131</v>
      </c>
      <c r="E68"/>
      <c r="F68" s="12">
        <f t="shared" si="11"/>
        <v>44196</v>
      </c>
      <c r="G68" s="15">
        <f>SUMIF($D$3:$D$107,F68,$C$3:$C$107)</f>
        <v>0</v>
      </c>
      <c r="H68" s="15">
        <f>G68/(1+$K$5/12)^A68</f>
        <v>0</v>
      </c>
      <c r="I68"/>
    </row>
    <row r="69" spans="1:9" x14ac:dyDescent="0.2">
      <c r="A69">
        <f t="shared" si="13"/>
        <v>66</v>
      </c>
      <c r="B69" s="12">
        <f t="shared" si="14"/>
        <v>43143</v>
      </c>
      <c r="C69" s="15">
        <f>'CS Portfolio'!$H$49</f>
        <v>165.02</v>
      </c>
      <c r="D69" s="12">
        <f t="shared" si="12"/>
        <v>43159</v>
      </c>
      <c r="E69"/>
      <c r="F69" s="12">
        <f t="shared" si="11"/>
        <v>44227</v>
      </c>
      <c r="G69" s="15">
        <f>SUMIF($D$3:$D$107,F69,$C$3:$C$107)</f>
        <v>0</v>
      </c>
      <c r="H69" s="15">
        <f>G69/(1+$K$5/12)^A69</f>
        <v>0</v>
      </c>
      <c r="I69"/>
    </row>
    <row r="70" spans="1:9" x14ac:dyDescent="0.2">
      <c r="A70">
        <f t="shared" si="13"/>
        <v>67</v>
      </c>
      <c r="B70" s="12">
        <f t="shared" si="14"/>
        <v>43157</v>
      </c>
      <c r="C70" s="15">
        <f>'CS Portfolio'!$H$49</f>
        <v>165.02</v>
      </c>
      <c r="D70" s="12">
        <f t="shared" si="12"/>
        <v>43159</v>
      </c>
      <c r="E70"/>
      <c r="F70" s="12">
        <f t="shared" si="11"/>
        <v>44255</v>
      </c>
      <c r="G70" s="15">
        <f>SUMIF($D$3:$D$107,F70,$C$3:$C$107)</f>
        <v>0</v>
      </c>
      <c r="H70" s="15">
        <f>G70/(1+$K$5/12)^A70</f>
        <v>0</v>
      </c>
      <c r="I70"/>
    </row>
    <row r="71" spans="1:9" x14ac:dyDescent="0.2">
      <c r="A71">
        <f t="shared" si="13"/>
        <v>68</v>
      </c>
      <c r="B71" s="12">
        <f t="shared" si="14"/>
        <v>43171</v>
      </c>
      <c r="C71" s="15">
        <f>'CS Portfolio'!$H$49</f>
        <v>165.02</v>
      </c>
      <c r="D71" s="12">
        <f t="shared" si="12"/>
        <v>43190</v>
      </c>
      <c r="E71"/>
      <c r="F71"/>
      <c r="G71"/>
      <c r="H71"/>
      <c r="I71"/>
    </row>
    <row r="72" spans="1:9" x14ac:dyDescent="0.2">
      <c r="A72">
        <f t="shared" si="13"/>
        <v>69</v>
      </c>
      <c r="B72" s="12">
        <f t="shared" si="14"/>
        <v>43185</v>
      </c>
      <c r="C72" s="15">
        <f>'CS Portfolio'!$H$49</f>
        <v>165.02</v>
      </c>
      <c r="D72" s="12">
        <f t="shared" si="12"/>
        <v>43190</v>
      </c>
      <c r="E72"/>
      <c r="F72"/>
      <c r="G72"/>
      <c r="H72"/>
      <c r="I72"/>
    </row>
    <row r="73" spans="1:9" x14ac:dyDescent="0.2">
      <c r="A73">
        <f t="shared" si="13"/>
        <v>70</v>
      </c>
      <c r="B73" s="12">
        <f t="shared" si="14"/>
        <v>43199</v>
      </c>
      <c r="C73" s="15">
        <f>'CS Portfolio'!$H$49</f>
        <v>165.02</v>
      </c>
      <c r="D73" s="12">
        <f t="shared" si="12"/>
        <v>43220</v>
      </c>
      <c r="E73"/>
      <c r="F73"/>
      <c r="G73"/>
      <c r="H73"/>
      <c r="I73"/>
    </row>
    <row r="74" spans="1:9" x14ac:dyDescent="0.2">
      <c r="A74">
        <f t="shared" si="13"/>
        <v>71</v>
      </c>
      <c r="B74" s="12">
        <f t="shared" si="14"/>
        <v>43213</v>
      </c>
      <c r="C74" s="15">
        <f>'CS Portfolio'!$H$49</f>
        <v>165.02</v>
      </c>
      <c r="D74" s="12">
        <f t="shared" si="12"/>
        <v>43220</v>
      </c>
      <c r="E74"/>
      <c r="F74"/>
      <c r="G74"/>
      <c r="H74"/>
      <c r="I74"/>
    </row>
    <row r="75" spans="1:9" x14ac:dyDescent="0.2">
      <c r="A75">
        <f t="shared" si="13"/>
        <v>72</v>
      </c>
      <c r="B75" s="12">
        <f t="shared" si="14"/>
        <v>43227</v>
      </c>
      <c r="C75" s="15">
        <f>'CS Portfolio'!$H$49</f>
        <v>165.02</v>
      </c>
      <c r="D75" s="12">
        <f t="shared" si="12"/>
        <v>43251</v>
      </c>
      <c r="E75"/>
      <c r="F75"/>
      <c r="G75"/>
      <c r="H75"/>
      <c r="I75"/>
    </row>
    <row r="76" spans="1:9" x14ac:dyDescent="0.2">
      <c r="A76">
        <f t="shared" si="13"/>
        <v>73</v>
      </c>
      <c r="B76" s="12">
        <f t="shared" si="14"/>
        <v>43241</v>
      </c>
      <c r="C76" s="15">
        <f>'CS Portfolio'!$H$49</f>
        <v>165.02</v>
      </c>
      <c r="D76" s="12">
        <f t="shared" si="12"/>
        <v>43251</v>
      </c>
      <c r="E76"/>
      <c r="F76"/>
      <c r="G76"/>
      <c r="H76"/>
      <c r="I76"/>
    </row>
    <row r="77" spans="1:9" x14ac:dyDescent="0.2">
      <c r="A77">
        <f t="shared" si="13"/>
        <v>74</v>
      </c>
      <c r="B77" s="12">
        <f t="shared" si="14"/>
        <v>43255</v>
      </c>
      <c r="C77" s="15">
        <f>'CS Portfolio'!$H$49</f>
        <v>165.02</v>
      </c>
      <c r="D77" s="12">
        <f t="shared" si="12"/>
        <v>43281</v>
      </c>
      <c r="E77"/>
      <c r="F77"/>
      <c r="G77"/>
      <c r="H77"/>
      <c r="I77"/>
    </row>
    <row r="78" spans="1:9" x14ac:dyDescent="0.2">
      <c r="A78">
        <f t="shared" si="13"/>
        <v>75</v>
      </c>
      <c r="B78" s="12">
        <f t="shared" si="14"/>
        <v>43269</v>
      </c>
      <c r="C78" s="15">
        <f>'CS Portfolio'!$H$49</f>
        <v>165.02</v>
      </c>
      <c r="D78" s="12">
        <f t="shared" si="12"/>
        <v>43281</v>
      </c>
      <c r="E78"/>
      <c r="F78"/>
      <c r="G78"/>
      <c r="H78"/>
      <c r="I78"/>
    </row>
    <row r="79" spans="1:9" x14ac:dyDescent="0.2">
      <c r="A79">
        <f t="shared" si="13"/>
        <v>76</v>
      </c>
      <c r="B79" s="12">
        <f t="shared" si="14"/>
        <v>43283</v>
      </c>
      <c r="C79" s="15">
        <f>'CS Portfolio'!$H$49</f>
        <v>165.02</v>
      </c>
      <c r="D79" s="12">
        <f t="shared" si="12"/>
        <v>43312</v>
      </c>
      <c r="E79"/>
      <c r="F79"/>
      <c r="G79"/>
      <c r="H79"/>
      <c r="I79"/>
    </row>
    <row r="80" spans="1:9" x14ac:dyDescent="0.2">
      <c r="A80">
        <f t="shared" si="13"/>
        <v>77</v>
      </c>
      <c r="B80" s="12">
        <f t="shared" si="14"/>
        <v>43297</v>
      </c>
      <c r="C80" s="15">
        <f>'CS Portfolio'!$H$49</f>
        <v>165.02</v>
      </c>
      <c r="D80" s="12">
        <f t="shared" si="12"/>
        <v>43312</v>
      </c>
      <c r="E80"/>
      <c r="F80"/>
      <c r="G80"/>
      <c r="H80"/>
      <c r="I80"/>
    </row>
    <row r="81" spans="1:9" x14ac:dyDescent="0.2">
      <c r="A81">
        <f t="shared" si="13"/>
        <v>78</v>
      </c>
      <c r="B81" s="12">
        <f t="shared" si="14"/>
        <v>43311</v>
      </c>
      <c r="C81" s="15">
        <f>'CS Portfolio'!$H$49</f>
        <v>165.02</v>
      </c>
      <c r="D81" s="12">
        <f t="shared" si="12"/>
        <v>43312</v>
      </c>
      <c r="E81"/>
      <c r="F81"/>
      <c r="G81"/>
      <c r="H81"/>
      <c r="I81"/>
    </row>
    <row r="82" spans="1:9" x14ac:dyDescent="0.2">
      <c r="A82">
        <f t="shared" si="13"/>
        <v>79</v>
      </c>
      <c r="B82" s="12">
        <f t="shared" si="14"/>
        <v>43325</v>
      </c>
      <c r="C82" s="15">
        <f>'CS Portfolio'!$H$49</f>
        <v>165.02</v>
      </c>
      <c r="D82" s="12">
        <f t="shared" si="12"/>
        <v>43343</v>
      </c>
      <c r="E82"/>
      <c r="F82"/>
      <c r="G82"/>
      <c r="H82"/>
      <c r="I82"/>
    </row>
    <row r="83" spans="1:9" x14ac:dyDescent="0.2">
      <c r="A83">
        <f t="shared" si="13"/>
        <v>80</v>
      </c>
      <c r="B83" s="12">
        <f t="shared" si="14"/>
        <v>43339</v>
      </c>
      <c r="C83" s="15">
        <f>'CS Portfolio'!$H$49</f>
        <v>165.02</v>
      </c>
      <c r="D83" s="12">
        <f t="shared" si="12"/>
        <v>43343</v>
      </c>
      <c r="E83"/>
      <c r="F83"/>
      <c r="G83"/>
      <c r="H83"/>
      <c r="I83"/>
    </row>
    <row r="84" spans="1:9" x14ac:dyDescent="0.2">
      <c r="A84">
        <f t="shared" si="13"/>
        <v>81</v>
      </c>
      <c r="B84" s="12">
        <f t="shared" si="14"/>
        <v>43353</v>
      </c>
      <c r="C84" s="15">
        <f>'CS Portfolio'!$H$49</f>
        <v>165.02</v>
      </c>
      <c r="D84" s="12">
        <f t="shared" si="12"/>
        <v>43373</v>
      </c>
      <c r="E84"/>
      <c r="F84"/>
      <c r="G84"/>
      <c r="H84"/>
      <c r="I84"/>
    </row>
    <row r="85" spans="1:9" x14ac:dyDescent="0.2">
      <c r="A85">
        <f t="shared" si="13"/>
        <v>82</v>
      </c>
      <c r="B85" s="12">
        <f t="shared" si="14"/>
        <v>43367</v>
      </c>
      <c r="C85" s="15">
        <f>'CS Portfolio'!$H$49</f>
        <v>165.02</v>
      </c>
      <c r="D85" s="12">
        <f t="shared" si="12"/>
        <v>43373</v>
      </c>
      <c r="E85"/>
      <c r="F85"/>
      <c r="G85"/>
      <c r="H85"/>
      <c r="I85"/>
    </row>
    <row r="86" spans="1:9" x14ac:dyDescent="0.2">
      <c r="A86">
        <f t="shared" si="13"/>
        <v>83</v>
      </c>
      <c r="B86" s="12">
        <f t="shared" si="14"/>
        <v>43381</v>
      </c>
      <c r="C86" s="15">
        <f>'CS Portfolio'!$H$49</f>
        <v>165.02</v>
      </c>
      <c r="D86" s="12">
        <f t="shared" si="12"/>
        <v>43404</v>
      </c>
      <c r="E86"/>
      <c r="F86"/>
      <c r="G86"/>
      <c r="H86"/>
      <c r="I86"/>
    </row>
    <row r="87" spans="1:9" x14ac:dyDescent="0.2">
      <c r="A87">
        <f t="shared" si="13"/>
        <v>84</v>
      </c>
      <c r="B87" s="12">
        <f t="shared" si="14"/>
        <v>43395</v>
      </c>
      <c r="C87" s="15">
        <f>'CS Portfolio'!$H$49</f>
        <v>165.02</v>
      </c>
      <c r="D87" s="12">
        <f t="shared" si="12"/>
        <v>43404</v>
      </c>
      <c r="E87"/>
      <c r="F87"/>
      <c r="G87"/>
      <c r="H87"/>
      <c r="I87"/>
    </row>
    <row r="88" spans="1:9" x14ac:dyDescent="0.2">
      <c r="A88">
        <f t="shared" si="13"/>
        <v>85</v>
      </c>
      <c r="B88" s="12">
        <f t="shared" si="14"/>
        <v>43409</v>
      </c>
      <c r="C88" s="15">
        <f>'CS Portfolio'!$H$49</f>
        <v>165.02</v>
      </c>
      <c r="D88" s="12">
        <f t="shared" si="12"/>
        <v>43434</v>
      </c>
      <c r="E88"/>
      <c r="F88"/>
      <c r="G88"/>
      <c r="H88"/>
      <c r="I88"/>
    </row>
    <row r="89" spans="1:9" x14ac:dyDescent="0.2">
      <c r="A89">
        <f t="shared" si="13"/>
        <v>86</v>
      </c>
      <c r="B89" s="12">
        <f t="shared" si="14"/>
        <v>43423</v>
      </c>
      <c r="C89" s="15">
        <f>'CS Portfolio'!$H$49</f>
        <v>165.02</v>
      </c>
      <c r="D89" s="12">
        <f t="shared" si="12"/>
        <v>43434</v>
      </c>
      <c r="E89"/>
      <c r="F89"/>
      <c r="G89"/>
      <c r="H89"/>
      <c r="I89"/>
    </row>
    <row r="90" spans="1:9" x14ac:dyDescent="0.2">
      <c r="A90">
        <f t="shared" si="13"/>
        <v>87</v>
      </c>
      <c r="B90" s="12">
        <f t="shared" si="14"/>
        <v>43437</v>
      </c>
      <c r="C90" s="15">
        <f>'CS Portfolio'!$H$49</f>
        <v>165.02</v>
      </c>
      <c r="D90" s="12">
        <f t="shared" si="12"/>
        <v>43465</v>
      </c>
      <c r="E90"/>
      <c r="F90"/>
      <c r="G90"/>
      <c r="H90"/>
      <c r="I90"/>
    </row>
    <row r="91" spans="1:9" x14ac:dyDescent="0.2">
      <c r="A91">
        <f t="shared" si="13"/>
        <v>88</v>
      </c>
      <c r="B91" s="12">
        <f t="shared" si="14"/>
        <v>43451</v>
      </c>
      <c r="C91" s="15">
        <f>'CS Portfolio'!$H$49</f>
        <v>165.02</v>
      </c>
      <c r="D91" s="12">
        <f t="shared" si="12"/>
        <v>43465</v>
      </c>
      <c r="E91"/>
      <c r="F91"/>
      <c r="G91"/>
      <c r="H91"/>
      <c r="I91"/>
    </row>
    <row r="92" spans="1:9" x14ac:dyDescent="0.2">
      <c r="A92">
        <f t="shared" si="13"/>
        <v>89</v>
      </c>
      <c r="B92" s="12">
        <f t="shared" si="14"/>
        <v>43465</v>
      </c>
      <c r="C92" s="15">
        <f>'CS Portfolio'!$H$49</f>
        <v>165.02</v>
      </c>
      <c r="D92" s="12">
        <f t="shared" si="12"/>
        <v>43465</v>
      </c>
      <c r="E92"/>
      <c r="F92"/>
      <c r="G92"/>
      <c r="H92"/>
      <c r="I92"/>
    </row>
    <row r="93" spans="1:9" x14ac:dyDescent="0.2">
      <c r="A93">
        <f t="shared" si="13"/>
        <v>90</v>
      </c>
      <c r="B93" s="12">
        <f t="shared" si="14"/>
        <v>43479</v>
      </c>
      <c r="C93" s="15">
        <f>'CS Portfolio'!$H$49</f>
        <v>165.02</v>
      </c>
      <c r="D93" s="12">
        <f t="shared" si="12"/>
        <v>43496</v>
      </c>
      <c r="E93"/>
      <c r="F93"/>
      <c r="G93"/>
      <c r="H93"/>
      <c r="I93"/>
    </row>
    <row r="94" spans="1:9" x14ac:dyDescent="0.2">
      <c r="A94">
        <f t="shared" si="13"/>
        <v>91</v>
      </c>
      <c r="B94" s="12">
        <f t="shared" si="14"/>
        <v>43493</v>
      </c>
      <c r="C94" s="15">
        <f>'CS Portfolio'!$H$49</f>
        <v>165.02</v>
      </c>
      <c r="D94" s="12">
        <f t="shared" si="12"/>
        <v>43496</v>
      </c>
      <c r="E94"/>
      <c r="F94"/>
      <c r="G94"/>
      <c r="H94"/>
      <c r="I94"/>
    </row>
    <row r="95" spans="1:9" x14ac:dyDescent="0.2">
      <c r="A95">
        <f t="shared" si="13"/>
        <v>92</v>
      </c>
      <c r="B95" s="12">
        <f t="shared" si="14"/>
        <v>43507</v>
      </c>
      <c r="C95" s="15">
        <f>'CS Portfolio'!$H$49</f>
        <v>165.02</v>
      </c>
      <c r="D95" s="12">
        <f t="shared" si="12"/>
        <v>43524</v>
      </c>
      <c r="E95"/>
      <c r="F95"/>
      <c r="G95"/>
      <c r="H95"/>
      <c r="I95"/>
    </row>
    <row r="96" spans="1:9" x14ac:dyDescent="0.2">
      <c r="A96">
        <f t="shared" si="13"/>
        <v>93</v>
      </c>
      <c r="B96" s="12">
        <f t="shared" si="14"/>
        <v>43521</v>
      </c>
      <c r="C96" s="15">
        <f>'CS Portfolio'!$H$49</f>
        <v>165.02</v>
      </c>
      <c r="D96" s="12">
        <f t="shared" si="12"/>
        <v>43524</v>
      </c>
      <c r="E96"/>
      <c r="F96"/>
      <c r="G96"/>
      <c r="H96"/>
      <c r="I96"/>
    </row>
    <row r="97" spans="1:9" x14ac:dyDescent="0.2">
      <c r="A97">
        <f t="shared" si="13"/>
        <v>94</v>
      </c>
      <c r="B97" s="12">
        <f t="shared" si="14"/>
        <v>43535</v>
      </c>
      <c r="C97" s="15">
        <f>'CS Portfolio'!$H$49</f>
        <v>165.02</v>
      </c>
      <c r="D97" s="12">
        <f t="shared" si="12"/>
        <v>43555</v>
      </c>
      <c r="E97"/>
      <c r="F97"/>
      <c r="G97"/>
      <c r="H97"/>
      <c r="I97"/>
    </row>
    <row r="98" spans="1:9" x14ac:dyDescent="0.2">
      <c r="A98">
        <f t="shared" si="13"/>
        <v>95</v>
      </c>
      <c r="B98" s="12">
        <f t="shared" si="14"/>
        <v>43549</v>
      </c>
      <c r="C98" s="15">
        <f>'CS Portfolio'!$H$49</f>
        <v>165.02</v>
      </c>
      <c r="D98" s="12">
        <f t="shared" si="12"/>
        <v>43555</v>
      </c>
      <c r="E98"/>
      <c r="F98"/>
      <c r="G98"/>
      <c r="H98"/>
      <c r="I98"/>
    </row>
    <row r="99" spans="1:9" x14ac:dyDescent="0.2">
      <c r="A99">
        <f t="shared" si="13"/>
        <v>96</v>
      </c>
      <c r="B99" s="12">
        <f t="shared" si="14"/>
        <v>43563</v>
      </c>
      <c r="C99" s="15">
        <f>'CS Portfolio'!$H$49</f>
        <v>165.02</v>
      </c>
      <c r="D99" s="12">
        <f t="shared" ref="D99:D107" si="15">EOMONTH(B99,0)</f>
        <v>43585</v>
      </c>
      <c r="E99"/>
      <c r="F99"/>
      <c r="G99"/>
      <c r="H99"/>
      <c r="I99"/>
    </row>
    <row r="100" spans="1:9" x14ac:dyDescent="0.2">
      <c r="A100">
        <f t="shared" ref="A100:A107" si="16">A99+1</f>
        <v>97</v>
      </c>
      <c r="B100" s="12">
        <f t="shared" ref="B100:B107" si="17">B99+14</f>
        <v>43577</v>
      </c>
      <c r="C100" s="15">
        <f>'CS Portfolio'!$H$49</f>
        <v>165.02</v>
      </c>
      <c r="D100" s="12">
        <f t="shared" si="15"/>
        <v>43585</v>
      </c>
      <c r="E100"/>
      <c r="F100"/>
      <c r="G100"/>
      <c r="H100"/>
      <c r="I100"/>
    </row>
    <row r="101" spans="1:9" x14ac:dyDescent="0.2">
      <c r="A101">
        <f t="shared" si="16"/>
        <v>98</v>
      </c>
      <c r="B101" s="12">
        <f t="shared" si="17"/>
        <v>43591</v>
      </c>
      <c r="C101" s="15">
        <f>'CS Portfolio'!$H$49</f>
        <v>165.02</v>
      </c>
      <c r="D101" s="12">
        <f t="shared" si="15"/>
        <v>43616</v>
      </c>
      <c r="E101"/>
      <c r="F101"/>
      <c r="G101"/>
      <c r="H101"/>
      <c r="I101"/>
    </row>
    <row r="102" spans="1:9" x14ac:dyDescent="0.2">
      <c r="A102">
        <f t="shared" si="16"/>
        <v>99</v>
      </c>
      <c r="B102" s="12">
        <f t="shared" si="17"/>
        <v>43605</v>
      </c>
      <c r="C102" s="15">
        <f>'CS Portfolio'!$H$49</f>
        <v>165.02</v>
      </c>
      <c r="D102" s="12">
        <f t="shared" si="15"/>
        <v>43616</v>
      </c>
      <c r="E102"/>
      <c r="F102"/>
      <c r="G102"/>
      <c r="H102"/>
      <c r="I102"/>
    </row>
    <row r="103" spans="1:9" x14ac:dyDescent="0.2">
      <c r="A103">
        <f t="shared" si="16"/>
        <v>100</v>
      </c>
      <c r="B103" s="12">
        <f t="shared" si="17"/>
        <v>43619</v>
      </c>
      <c r="C103" s="15">
        <f>'CS Portfolio'!$H$49</f>
        <v>165.02</v>
      </c>
      <c r="D103" s="12">
        <f t="shared" si="15"/>
        <v>43646</v>
      </c>
      <c r="E103"/>
      <c r="F103"/>
      <c r="G103"/>
      <c r="H103"/>
      <c r="I103"/>
    </row>
    <row r="104" spans="1:9" x14ac:dyDescent="0.2">
      <c r="A104">
        <f t="shared" si="16"/>
        <v>101</v>
      </c>
      <c r="B104" s="12">
        <f t="shared" si="17"/>
        <v>43633</v>
      </c>
      <c r="C104" s="15">
        <f>'CS Portfolio'!$H$49</f>
        <v>165.02</v>
      </c>
      <c r="D104" s="12">
        <f t="shared" si="15"/>
        <v>43646</v>
      </c>
      <c r="E104"/>
      <c r="F104"/>
      <c r="G104"/>
      <c r="H104"/>
      <c r="I104"/>
    </row>
    <row r="105" spans="1:9" x14ac:dyDescent="0.2">
      <c r="A105">
        <f t="shared" si="16"/>
        <v>102</v>
      </c>
      <c r="B105" s="12">
        <f t="shared" si="17"/>
        <v>43647</v>
      </c>
      <c r="C105" s="15">
        <f>'CS Portfolio'!$H$49</f>
        <v>165.02</v>
      </c>
      <c r="D105" s="12">
        <f t="shared" si="15"/>
        <v>43677</v>
      </c>
      <c r="E105"/>
      <c r="F105"/>
      <c r="G105"/>
      <c r="H105"/>
      <c r="I105"/>
    </row>
    <row r="106" spans="1:9" x14ac:dyDescent="0.2">
      <c r="A106">
        <f t="shared" si="16"/>
        <v>103</v>
      </c>
      <c r="B106" s="12">
        <f t="shared" si="17"/>
        <v>43661</v>
      </c>
      <c r="C106" s="15">
        <f>'CS Portfolio'!$H$49</f>
        <v>165.02</v>
      </c>
      <c r="D106" s="12">
        <f t="shared" si="15"/>
        <v>43677</v>
      </c>
      <c r="E106"/>
      <c r="F106"/>
      <c r="G106"/>
      <c r="H106"/>
      <c r="I106"/>
    </row>
    <row r="107" spans="1:9" x14ac:dyDescent="0.2">
      <c r="A107">
        <f t="shared" si="16"/>
        <v>104</v>
      </c>
      <c r="B107" s="12">
        <f t="shared" si="17"/>
        <v>43675</v>
      </c>
      <c r="C107" s="33">
        <f>+('CS Portfolio'!I49-104)*'CS Portfolio'!H49</f>
        <v>10.709797999999077</v>
      </c>
      <c r="D107" s="12">
        <f t="shared" si="15"/>
        <v>43677</v>
      </c>
      <c r="E107"/>
      <c r="F107"/>
      <c r="G107"/>
      <c r="H107"/>
      <c r="I107"/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workbookViewId="0">
      <selection activeCell="C7" sqref="C7"/>
    </sheetView>
  </sheetViews>
  <sheetFormatPr defaultColWidth="8.7109375" defaultRowHeight="12.75" x14ac:dyDescent="0.2"/>
  <cols>
    <col min="1" max="1" width="7.28515625" style="23" customWidth="1"/>
    <col min="2" max="2" width="22.42578125" style="23" bestFit="1" customWidth="1"/>
    <col min="3" max="3" width="11.7109375" style="23" customWidth="1"/>
    <col min="4" max="4" width="16.28515625" style="23" customWidth="1"/>
    <col min="5" max="6" width="11" style="23" customWidth="1"/>
    <col min="7" max="7" width="13.5703125" style="23" customWidth="1"/>
    <col min="8" max="8" width="16.7109375" style="23" customWidth="1"/>
    <col min="9" max="9" width="13.5703125" style="23" customWidth="1"/>
    <col min="10" max="10" width="8.7109375" style="23"/>
    <col min="11" max="11" width="10.28515625" style="23" customWidth="1"/>
    <col min="12" max="12" width="13.7109375" style="23" customWidth="1"/>
    <col min="13" max="13" width="10" style="23" bestFit="1" customWidth="1"/>
    <col min="14" max="14" width="9.7109375" style="23" customWidth="1"/>
    <col min="15" max="16" width="8.7109375" style="23"/>
    <col min="17" max="17" width="13.28515625" style="23" customWidth="1"/>
    <col min="18" max="16384" width="8.7109375" style="23"/>
  </cols>
  <sheetData>
    <row r="1" spans="1:17" x14ac:dyDescent="0.2">
      <c r="K1" s="61" t="s">
        <v>351</v>
      </c>
      <c r="L1" s="63" t="s">
        <v>350</v>
      </c>
      <c r="M1" s="64"/>
      <c r="N1" s="64"/>
      <c r="O1" s="64"/>
      <c r="P1" s="65"/>
    </row>
    <row r="2" spans="1:17" x14ac:dyDescent="0.2">
      <c r="B2" s="47" t="s">
        <v>350</v>
      </c>
      <c r="C2" s="48">
        <v>3</v>
      </c>
      <c r="G2" s="52" t="s">
        <v>344</v>
      </c>
      <c r="H2" s="51">
        <f>EOMONTH(C3,-1)</f>
        <v>42216</v>
      </c>
      <c r="K2" s="62"/>
      <c r="L2" s="37">
        <v>1</v>
      </c>
      <c r="M2" s="37">
        <v>2</v>
      </c>
      <c r="N2" s="37">
        <v>3</v>
      </c>
      <c r="O2" s="37">
        <v>4</v>
      </c>
      <c r="P2" s="37">
        <v>5</v>
      </c>
    </row>
    <row r="3" spans="1:17" ht="18" x14ac:dyDescent="0.25">
      <c r="B3" s="53" t="s">
        <v>346</v>
      </c>
      <c r="C3" s="54">
        <f>HLOOKUP($C$2,$L$2:$CA$7,2)</f>
        <v>42219</v>
      </c>
      <c r="G3" s="49" t="s">
        <v>174</v>
      </c>
      <c r="H3" s="59">
        <f>SUM(I10:I77)</f>
        <v>15256.969186365148</v>
      </c>
      <c r="K3" s="37">
        <v>2</v>
      </c>
      <c r="L3" s="34">
        <v>42594</v>
      </c>
      <c r="M3" s="34">
        <v>42586</v>
      </c>
      <c r="N3" s="34">
        <v>42219</v>
      </c>
      <c r="O3" s="34">
        <v>42219</v>
      </c>
      <c r="P3" s="34">
        <v>42403</v>
      </c>
      <c r="Q3" s="29"/>
    </row>
    <row r="4" spans="1:17" x14ac:dyDescent="0.2">
      <c r="B4" s="53" t="s">
        <v>347</v>
      </c>
      <c r="C4" s="55">
        <f>HLOOKUP($C$2,$L$2:$P$7,3)</f>
        <v>424.89</v>
      </c>
      <c r="K4" s="37">
        <f>K3+1</f>
        <v>3</v>
      </c>
      <c r="L4" s="35">
        <v>132.06</v>
      </c>
      <c r="M4" s="35">
        <v>100.27</v>
      </c>
      <c r="N4" s="35">
        <v>424.89</v>
      </c>
      <c r="O4" s="35">
        <v>165.02</v>
      </c>
      <c r="P4" s="35">
        <v>310.20999999999998</v>
      </c>
    </row>
    <row r="5" spans="1:17" x14ac:dyDescent="0.2">
      <c r="B5" s="53" t="s">
        <v>348</v>
      </c>
      <c r="C5" s="56">
        <f>HLOOKUP($C$2,$L$2:$P$7,4)</f>
        <v>37.003999999999998</v>
      </c>
      <c r="K5" s="37">
        <f>K4+1</f>
        <v>4</v>
      </c>
      <c r="L5" s="36">
        <v>120.4063</v>
      </c>
      <c r="M5" s="36">
        <v>98.181200000000004</v>
      </c>
      <c r="N5" s="36">
        <v>37.003999999999998</v>
      </c>
      <c r="O5" s="36">
        <v>14.0649</v>
      </c>
      <c r="P5" s="36">
        <v>50.916499999999999</v>
      </c>
    </row>
    <row r="6" spans="1:17" x14ac:dyDescent="0.2">
      <c r="B6" s="53" t="s">
        <v>349</v>
      </c>
      <c r="C6" s="56">
        <f>HLOOKUP($C$2,$L$2:$P$7,5)</f>
        <v>0</v>
      </c>
      <c r="G6" s="16"/>
      <c r="H6" s="15"/>
      <c r="K6" s="37">
        <f>K4+1</f>
        <v>4</v>
      </c>
      <c r="L6" s="36">
        <f>'CS Portfolio'!$CY$49</f>
        <v>0</v>
      </c>
      <c r="M6" s="36">
        <v>0</v>
      </c>
      <c r="N6" s="36">
        <v>0</v>
      </c>
      <c r="O6" s="36">
        <v>0</v>
      </c>
      <c r="P6" s="36"/>
    </row>
    <row r="7" spans="1:17" x14ac:dyDescent="0.2">
      <c r="B7" s="49" t="s">
        <v>144</v>
      </c>
      <c r="C7" s="57">
        <f>HLOOKUP($C$2,$L$2:$P$7,6)</f>
        <v>4.1079999999999998E-2</v>
      </c>
      <c r="K7" s="37">
        <f>K5+1</f>
        <v>5</v>
      </c>
      <c r="L7" s="60">
        <v>3.3110000000000001E-2</v>
      </c>
      <c r="M7" s="50">
        <v>3.4729999999999997E-2</v>
      </c>
      <c r="N7" s="50">
        <v>4.1079999999999998E-2</v>
      </c>
      <c r="O7" s="50">
        <f>N7</f>
        <v>4.1079999999999998E-2</v>
      </c>
      <c r="P7" s="50">
        <v>3.9E-2</v>
      </c>
    </row>
    <row r="8" spans="1:17" ht="22.5" x14ac:dyDescent="0.2">
      <c r="A8"/>
      <c r="B8"/>
      <c r="C8" s="24">
        <f>SUM(C10:C189)</f>
        <v>15722.629559999992</v>
      </c>
      <c r="D8" s="25" t="s">
        <v>343</v>
      </c>
      <c r="E8"/>
      <c r="F8"/>
      <c r="H8" s="24">
        <f>SUM(H10:H77)</f>
        <v>15722.629560000003</v>
      </c>
      <c r="I8" s="15"/>
      <c r="J8"/>
      <c r="L8" s="23">
        <v>294979057</v>
      </c>
      <c r="M8" s="23">
        <v>296742236</v>
      </c>
    </row>
    <row r="9" spans="1:17" ht="25.5" x14ac:dyDescent="0.2">
      <c r="A9" s="18" t="s">
        <v>352</v>
      </c>
      <c r="B9" s="18" t="str">
        <f>'CS Portfolio'!EK33</f>
        <v>CURRENT_PMT_DUE_DT</v>
      </c>
      <c r="C9" s="18" t="str">
        <f>'CS Portfolio'!H33</f>
        <v>MOPMT</v>
      </c>
      <c r="D9" s="18" t="str">
        <f>'CS Portfolio'!A33</f>
        <v>PCD_ACT_D</v>
      </c>
      <c r="E9"/>
      <c r="F9" s="18" t="s">
        <v>353</v>
      </c>
      <c r="G9" s="18" t="s">
        <v>345</v>
      </c>
      <c r="H9" s="18" t="s">
        <v>341</v>
      </c>
      <c r="I9" s="19" t="s">
        <v>342</v>
      </c>
      <c r="J9"/>
    </row>
    <row r="10" spans="1:17" x14ac:dyDescent="0.2">
      <c r="A10" s="38">
        <v>1</v>
      </c>
      <c r="B10" s="39">
        <f>C3</f>
        <v>42219</v>
      </c>
      <c r="C10" s="40">
        <f>IF(A10&lt;=$C$5,$C$4,IF(A10&lt;$C$5,$C$4*($C$5-INT($C$5)),0))+$C$6</f>
        <v>424.89</v>
      </c>
      <c r="D10" s="39">
        <f>IF(B10="","",EOMONTH(B10,0))</f>
        <v>42247</v>
      </c>
      <c r="E10"/>
      <c r="F10" s="38">
        <v>1</v>
      </c>
      <c r="G10" s="39">
        <f>EOMONTH(B10,0)</f>
        <v>42247</v>
      </c>
      <c r="H10" s="40">
        <f>SUMIF($D$10:$D$189,G10,$C$10:$C$189)</f>
        <v>1274.67</v>
      </c>
      <c r="I10" s="40">
        <f>H10/(1+$C$7/12)^F10</f>
        <v>1270.3212668631054</v>
      </c>
      <c r="J10"/>
    </row>
    <row r="11" spans="1:17" x14ac:dyDescent="0.2">
      <c r="A11" s="41">
        <f t="shared" ref="A11:A74" si="0">A10+1</f>
        <v>2</v>
      </c>
      <c r="B11" s="42">
        <f>IF(A11&lt;=$C$5+1,B10+14,"")</f>
        <v>42233</v>
      </c>
      <c r="C11" s="43">
        <f>IF(A11&lt;=$C$5,$C$4,IF(A10&lt;$C$5,$C$4*($C$5-INT($C$5)),0))</f>
        <v>424.89</v>
      </c>
      <c r="D11" s="42">
        <f t="shared" ref="D11:D74" si="1">IF(B11="","",EOMONTH(B11,0))</f>
        <v>42247</v>
      </c>
      <c r="E11"/>
      <c r="F11" s="41">
        <f>F10+1</f>
        <v>2</v>
      </c>
      <c r="G11" s="42">
        <f t="shared" ref="G11:G74" si="2">EOMONTH(G10,1)</f>
        <v>42277</v>
      </c>
      <c r="H11" s="43">
        <f>SUMIF($D$10:$D$189,G11,$C$10:$C$189)</f>
        <v>849.78</v>
      </c>
      <c r="I11" s="43">
        <f>H11/(1+$C$7/12)^F11</f>
        <v>843.99158006630989</v>
      </c>
      <c r="J11"/>
    </row>
    <row r="12" spans="1:17" x14ac:dyDescent="0.2">
      <c r="A12" s="41">
        <f t="shared" si="0"/>
        <v>3</v>
      </c>
      <c r="B12" s="42">
        <f>IF(A12&lt;=$C$5+1,B11+14,"")</f>
        <v>42247</v>
      </c>
      <c r="C12" s="43">
        <f>IF(A12&lt;=$C$5,$C$4,IF(A11&lt;$C$5,$C$4*($C$5-INT($C$5)),0))</f>
        <v>424.89</v>
      </c>
      <c r="D12" s="42">
        <f t="shared" si="1"/>
        <v>42247</v>
      </c>
      <c r="E12"/>
      <c r="F12" s="41">
        <f>F11+1</f>
        <v>3</v>
      </c>
      <c r="G12" s="42">
        <f t="shared" si="2"/>
        <v>42308</v>
      </c>
      <c r="H12" s="43">
        <f t="shared" ref="H12:H75" si="3">SUMIF($D$10:$D$189,G12,$C$10:$C$189)</f>
        <v>849.78</v>
      </c>
      <c r="I12" s="43">
        <f>H12/(1+$C$7/12)^F12</f>
        <v>841.11217272833653</v>
      </c>
      <c r="J12"/>
    </row>
    <row r="13" spans="1:17" x14ac:dyDescent="0.2">
      <c r="A13" s="41">
        <f t="shared" si="0"/>
        <v>4</v>
      </c>
      <c r="B13" s="42">
        <f>IF(A13&lt;=$C$5+1,B12+14,"")</f>
        <v>42261</v>
      </c>
      <c r="C13" s="43">
        <f>IF(A13&lt;=$C$5,$C$4,IF(A12&lt;$C$5,$C$4*($C$5-INT($C$5)),0))</f>
        <v>424.89</v>
      </c>
      <c r="D13" s="42">
        <f t="shared" si="1"/>
        <v>42277</v>
      </c>
      <c r="E13"/>
      <c r="F13" s="41">
        <f t="shared" ref="F13:F76" si="4">F12+1</f>
        <v>4</v>
      </c>
      <c r="G13" s="42">
        <f t="shared" si="2"/>
        <v>42338</v>
      </c>
      <c r="H13" s="43">
        <f t="shared" si="3"/>
        <v>849.78</v>
      </c>
      <c r="I13" s="43">
        <f>H13/(1+$C$7/12)^F13</f>
        <v>838.24258893222532</v>
      </c>
      <c r="J13"/>
      <c r="L13" s="58"/>
    </row>
    <row r="14" spans="1:17" x14ac:dyDescent="0.2">
      <c r="A14" s="41">
        <f t="shared" si="0"/>
        <v>5</v>
      </c>
      <c r="B14" s="42">
        <f>IF(A14&lt;=$C$5+1,B13+14,"")</f>
        <v>42275</v>
      </c>
      <c r="C14" s="43">
        <f>IF(A14&lt;=$C$5,$C$4,IF(A13&lt;$C$5,$C$4*($C$5-INT($C$5)),0))</f>
        <v>424.89</v>
      </c>
      <c r="D14" s="42">
        <f t="shared" si="1"/>
        <v>42277</v>
      </c>
      <c r="E14"/>
      <c r="F14" s="41">
        <f t="shared" si="4"/>
        <v>5</v>
      </c>
      <c r="G14" s="42">
        <f t="shared" si="2"/>
        <v>42369</v>
      </c>
      <c r="H14" s="43">
        <f t="shared" si="3"/>
        <v>849.78</v>
      </c>
      <c r="I14" s="43">
        <f>H14/(1+$C$7/12)^F14</f>
        <v>835.38279516344915</v>
      </c>
      <c r="J14"/>
      <c r="L14" s="26"/>
    </row>
    <row r="15" spans="1:17" x14ac:dyDescent="0.2">
      <c r="A15" s="41">
        <f t="shared" si="0"/>
        <v>6</v>
      </c>
      <c r="B15" s="42">
        <f>IF(A15&lt;=$C$5+1,B14+14,"")</f>
        <v>42289</v>
      </c>
      <c r="C15" s="43">
        <f>IF(A15&lt;=$C$5,$C$4,IF(A14&lt;$C$5,$C$4*($C$5-INT($C$5)),0))</f>
        <v>424.89</v>
      </c>
      <c r="D15" s="42">
        <f t="shared" si="1"/>
        <v>42308</v>
      </c>
      <c r="E15"/>
      <c r="F15" s="41">
        <f t="shared" si="4"/>
        <v>6</v>
      </c>
      <c r="G15" s="42">
        <f t="shared" si="2"/>
        <v>42400</v>
      </c>
      <c r="H15" s="43">
        <f t="shared" si="3"/>
        <v>849.78</v>
      </c>
      <c r="I15" s="43">
        <f>H15/(1+$C$7/12)^F15</f>
        <v>832.53275802182111</v>
      </c>
      <c r="J15"/>
    </row>
    <row r="16" spans="1:17" x14ac:dyDescent="0.2">
      <c r="A16" s="41">
        <f t="shared" si="0"/>
        <v>7</v>
      </c>
      <c r="B16" s="42">
        <f>IF(A16&lt;=$C$5+1,B15+14,"")</f>
        <v>42303</v>
      </c>
      <c r="C16" s="43">
        <f>IF(A16&lt;=$C$5,$C$4,IF(A15&lt;$C$5,$C$4*($C$5-INT($C$5)),0))</f>
        <v>424.89</v>
      </c>
      <c r="D16" s="42">
        <f t="shared" si="1"/>
        <v>42308</v>
      </c>
      <c r="E16"/>
      <c r="F16" s="41">
        <f t="shared" si="4"/>
        <v>7</v>
      </c>
      <c r="G16" s="42">
        <f t="shared" si="2"/>
        <v>42429</v>
      </c>
      <c r="H16" s="43">
        <f t="shared" si="3"/>
        <v>1274.67</v>
      </c>
      <c r="I16" s="43">
        <f>H16/(1+$C$7/12)^F16</f>
        <v>1244.5386663316565</v>
      </c>
      <c r="J16"/>
    </row>
    <row r="17" spans="1:10" x14ac:dyDescent="0.2">
      <c r="A17" s="41">
        <f t="shared" si="0"/>
        <v>8</v>
      </c>
      <c r="B17" s="42">
        <f>IF(A17&lt;=$C$5+1,B16+14,"")</f>
        <v>42317</v>
      </c>
      <c r="C17" s="43">
        <f>IF(A17&lt;=$C$5,$C$4,IF(A16&lt;$C$5,$C$4*($C$5-INT($C$5)),0))</f>
        <v>424.89</v>
      </c>
      <c r="D17" s="42">
        <f t="shared" si="1"/>
        <v>42338</v>
      </c>
      <c r="E17"/>
      <c r="F17" s="41">
        <f t="shared" si="4"/>
        <v>8</v>
      </c>
      <c r="G17" s="42">
        <f t="shared" si="2"/>
        <v>42460</v>
      </c>
      <c r="H17" s="43">
        <f t="shared" si="3"/>
        <v>849.78</v>
      </c>
      <c r="I17" s="43">
        <f>H17/(1+$C$7/12)^F17</f>
        <v>826.86182058862255</v>
      </c>
      <c r="J17"/>
    </row>
    <row r="18" spans="1:10" x14ac:dyDescent="0.2">
      <c r="A18" s="41">
        <f t="shared" si="0"/>
        <v>9</v>
      </c>
      <c r="B18" s="42">
        <f>IF(A18&lt;=$C$5+1,B17+14,"")</f>
        <v>42331</v>
      </c>
      <c r="C18" s="43">
        <f>IF(A18&lt;=$C$5,$C$4,IF(A17&lt;$C$5,$C$4*($C$5-INT($C$5)),0))</f>
        <v>424.89</v>
      </c>
      <c r="D18" s="42">
        <f t="shared" si="1"/>
        <v>42338</v>
      </c>
      <c r="E18"/>
      <c r="F18" s="41">
        <f t="shared" si="4"/>
        <v>9</v>
      </c>
      <c r="G18" s="42">
        <f t="shared" si="2"/>
        <v>42490</v>
      </c>
      <c r="H18" s="43">
        <f t="shared" si="3"/>
        <v>849.78</v>
      </c>
      <c r="I18" s="43">
        <f>H18/(1+$C$7/12)^F18</f>
        <v>824.04085406487377</v>
      </c>
      <c r="J18"/>
    </row>
    <row r="19" spans="1:10" x14ac:dyDescent="0.2">
      <c r="A19" s="41">
        <f t="shared" si="0"/>
        <v>10</v>
      </c>
      <c r="B19" s="42">
        <f>IF(A19&lt;=$C$5+1,B18+14,"")</f>
        <v>42345</v>
      </c>
      <c r="C19" s="43">
        <f>IF(A19&lt;=$C$5,$C$4,IF(A18&lt;$C$5,$C$4*($C$5-INT($C$5)),0))</f>
        <v>424.89</v>
      </c>
      <c r="D19" s="42">
        <f t="shared" si="1"/>
        <v>42369</v>
      </c>
      <c r="E19"/>
      <c r="F19" s="41">
        <f t="shared" si="4"/>
        <v>10</v>
      </c>
      <c r="G19" s="42">
        <f t="shared" si="2"/>
        <v>42521</v>
      </c>
      <c r="H19" s="43">
        <f t="shared" si="3"/>
        <v>849.78</v>
      </c>
      <c r="I19" s="43">
        <f>H19/(1+$C$7/12)^F19</f>
        <v>821.22951170314332</v>
      </c>
      <c r="J19"/>
    </row>
    <row r="20" spans="1:10" x14ac:dyDescent="0.2">
      <c r="A20" s="41">
        <f t="shared" si="0"/>
        <v>11</v>
      </c>
      <c r="B20" s="42">
        <f>IF(A20&lt;=$C$5+1,B19+14,"")</f>
        <v>42359</v>
      </c>
      <c r="C20" s="43">
        <f>IF(A20&lt;=$C$5,$C$4,IF(A19&lt;$C$5,$C$4*($C$5-INT($C$5)),0))</f>
        <v>424.89</v>
      </c>
      <c r="D20" s="42">
        <f t="shared" si="1"/>
        <v>42369</v>
      </c>
      <c r="E20"/>
      <c r="F20" s="41">
        <f t="shared" si="4"/>
        <v>11</v>
      </c>
      <c r="G20" s="42">
        <f t="shared" si="2"/>
        <v>42551</v>
      </c>
      <c r="H20" s="43">
        <f t="shared" si="3"/>
        <v>849.78</v>
      </c>
      <c r="I20" s="43">
        <f>H20/(1+$C$7/12)^F20</f>
        <v>818.42776066911938</v>
      </c>
      <c r="J20"/>
    </row>
    <row r="21" spans="1:10" x14ac:dyDescent="0.2">
      <c r="A21" s="41">
        <f t="shared" si="0"/>
        <v>12</v>
      </c>
      <c r="B21" s="42">
        <f>IF(A21&lt;=$C$5+1,B20+14,"")</f>
        <v>42373</v>
      </c>
      <c r="C21" s="43">
        <f>IF(A21&lt;=$C$5,$C$4,IF(A20&lt;$C$5,$C$4*($C$5-INT($C$5)),0))</f>
        <v>424.89</v>
      </c>
      <c r="D21" s="42">
        <f t="shared" si="1"/>
        <v>42400</v>
      </c>
      <c r="E21"/>
      <c r="F21" s="41">
        <f t="shared" si="4"/>
        <v>12</v>
      </c>
      <c r="G21" s="42">
        <f t="shared" si="2"/>
        <v>42582</v>
      </c>
      <c r="H21" s="43">
        <f t="shared" si="3"/>
        <v>849.78</v>
      </c>
      <c r="I21" s="43">
        <f>H21/(1+$C$7/12)^F21</f>
        <v>815.63556824050943</v>
      </c>
      <c r="J21"/>
    </row>
    <row r="22" spans="1:10" x14ac:dyDescent="0.2">
      <c r="A22" s="41">
        <f t="shared" si="0"/>
        <v>13</v>
      </c>
      <c r="B22" s="42">
        <f>IF(A22&lt;=$C$5+1,B21+14,"")</f>
        <v>42387</v>
      </c>
      <c r="C22" s="43">
        <f>IF(A22&lt;=$C$5,$C$4,IF(A21&lt;$C$5,$C$4*($C$5-INT($C$5)),0))</f>
        <v>424.89</v>
      </c>
      <c r="D22" s="42">
        <f t="shared" si="1"/>
        <v>42400</v>
      </c>
      <c r="E22"/>
      <c r="F22" s="41">
        <f t="shared" si="4"/>
        <v>13</v>
      </c>
      <c r="G22" s="42">
        <f t="shared" si="2"/>
        <v>42613</v>
      </c>
      <c r="H22" s="43">
        <f t="shared" si="3"/>
        <v>1274.67</v>
      </c>
      <c r="I22" s="43">
        <f>H22/(1+$C$7/12)^F22</f>
        <v>1219.2793527099873</v>
      </c>
      <c r="J22"/>
    </row>
    <row r="23" spans="1:10" x14ac:dyDescent="0.2">
      <c r="A23" s="41">
        <f t="shared" si="0"/>
        <v>14</v>
      </c>
      <c r="B23" s="42">
        <f>IF(A23&lt;=$C$5+1,B22+14,"")</f>
        <v>42401</v>
      </c>
      <c r="C23" s="43">
        <f>IF(A23&lt;=$C$5,$C$4,IF(A22&lt;$C$5,$C$4*($C$5-INT($C$5)),0))</f>
        <v>424.89</v>
      </c>
      <c r="D23" s="42">
        <f t="shared" si="1"/>
        <v>42429</v>
      </c>
      <c r="E23"/>
      <c r="F23" s="41">
        <f t="shared" si="4"/>
        <v>14</v>
      </c>
      <c r="G23" s="42">
        <f t="shared" si="2"/>
        <v>42643</v>
      </c>
      <c r="H23" s="43">
        <f t="shared" si="3"/>
        <v>849.78</v>
      </c>
      <c r="I23" s="43">
        <f>H23/(1+$C$7/12)^F23</f>
        <v>810.07972886816617</v>
      </c>
      <c r="J23"/>
    </row>
    <row r="24" spans="1:10" x14ac:dyDescent="0.2">
      <c r="A24" s="41">
        <f t="shared" si="0"/>
        <v>15</v>
      </c>
      <c r="B24" s="42">
        <f>IF(A24&lt;=$C$5+1,B23+14,"")</f>
        <v>42415</v>
      </c>
      <c r="C24" s="43">
        <f>IF(A24&lt;=$C$5,$C$4,IF(A23&lt;$C$5,$C$4*($C$5-INT($C$5)),0))</f>
        <v>424.89</v>
      </c>
      <c r="D24" s="42">
        <f t="shared" si="1"/>
        <v>42429</v>
      </c>
      <c r="E24"/>
      <c r="F24" s="41">
        <f t="shared" si="4"/>
        <v>15</v>
      </c>
      <c r="G24" s="42">
        <f t="shared" si="2"/>
        <v>42674</v>
      </c>
      <c r="H24" s="43">
        <f t="shared" si="3"/>
        <v>849.78</v>
      </c>
      <c r="I24" s="43">
        <f>H24/(1+$C$7/12)^F24</f>
        <v>807.31601703651108</v>
      </c>
      <c r="J24"/>
    </row>
    <row r="25" spans="1:10" x14ac:dyDescent="0.2">
      <c r="A25" s="41">
        <f t="shared" si="0"/>
        <v>16</v>
      </c>
      <c r="B25" s="42">
        <f>IF(A25&lt;=$C$5+1,B24+14,"")</f>
        <v>42429</v>
      </c>
      <c r="C25" s="43">
        <f>IF(A25&lt;=$C$5,$C$4,IF(A24&lt;$C$5,$C$4*($C$5-INT($C$5)),0))</f>
        <v>424.89</v>
      </c>
      <c r="D25" s="42">
        <f t="shared" si="1"/>
        <v>42429</v>
      </c>
      <c r="E25"/>
      <c r="F25" s="41">
        <f t="shared" si="4"/>
        <v>16</v>
      </c>
      <c r="G25" s="42">
        <f t="shared" si="2"/>
        <v>42704</v>
      </c>
      <c r="H25" s="43">
        <f t="shared" si="3"/>
        <v>849.78</v>
      </c>
      <c r="I25" s="43">
        <f>H25/(1+$C$7/12)^F25</f>
        <v>804.56173403366915</v>
      </c>
      <c r="J25"/>
    </row>
    <row r="26" spans="1:10" x14ac:dyDescent="0.2">
      <c r="A26" s="41">
        <f t="shared" si="0"/>
        <v>17</v>
      </c>
      <c r="B26" s="42">
        <f>IF(A26&lt;=$C$5+1,B25+14,"")</f>
        <v>42443</v>
      </c>
      <c r="C26" s="43">
        <f>IF(A26&lt;=$C$5,$C$4,IF(A25&lt;$C$5,$C$4*($C$5-INT($C$5)),0))</f>
        <v>424.89</v>
      </c>
      <c r="D26" s="42">
        <f t="shared" si="1"/>
        <v>42460</v>
      </c>
      <c r="E26"/>
      <c r="F26" s="41">
        <f t="shared" si="4"/>
        <v>17</v>
      </c>
      <c r="G26" s="42">
        <f t="shared" si="2"/>
        <v>42735</v>
      </c>
      <c r="H26" s="43">
        <f t="shared" si="3"/>
        <v>849.78</v>
      </c>
      <c r="I26" s="43">
        <f>H26/(1+$C$7/12)^F26</f>
        <v>801.81684769173785</v>
      </c>
      <c r="J26"/>
    </row>
    <row r="27" spans="1:10" x14ac:dyDescent="0.2">
      <c r="A27" s="41">
        <f t="shared" si="0"/>
        <v>18</v>
      </c>
      <c r="B27" s="42">
        <f>IF(A27&lt;=$C$5+1,B26+14,"")</f>
        <v>42457</v>
      </c>
      <c r="C27" s="43">
        <f>IF(A27&lt;=$C$5,$C$4,IF(A26&lt;$C$5,$C$4*($C$5-INT($C$5)),0))</f>
        <v>424.89</v>
      </c>
      <c r="D27" s="42">
        <f t="shared" si="1"/>
        <v>42460</v>
      </c>
      <c r="E27"/>
      <c r="F27" s="41">
        <f t="shared" si="4"/>
        <v>18</v>
      </c>
      <c r="G27" s="42">
        <f t="shared" si="2"/>
        <v>42766</v>
      </c>
      <c r="H27" s="43">
        <f t="shared" si="3"/>
        <v>1.699559999999058</v>
      </c>
      <c r="I27" s="43">
        <f>H27/(1+$C$7/12)^F27</f>
        <v>1.5981626519042345</v>
      </c>
      <c r="J27"/>
    </row>
    <row r="28" spans="1:10" x14ac:dyDescent="0.2">
      <c r="A28" s="41">
        <f t="shared" si="0"/>
        <v>19</v>
      </c>
      <c r="B28" s="42">
        <f>IF(A28&lt;=$C$5+1,B27+14,"")</f>
        <v>42471</v>
      </c>
      <c r="C28" s="43">
        <f>IF(A28&lt;=$C$5,$C$4,IF(A27&lt;$C$5,$C$4*($C$5-INT($C$5)),0))</f>
        <v>424.89</v>
      </c>
      <c r="D28" s="42">
        <f t="shared" si="1"/>
        <v>42490</v>
      </c>
      <c r="E28"/>
      <c r="F28" s="41">
        <f t="shared" si="4"/>
        <v>19</v>
      </c>
      <c r="G28" s="42">
        <f t="shared" si="2"/>
        <v>42794</v>
      </c>
      <c r="H28" s="43">
        <f t="shared" si="3"/>
        <v>0</v>
      </c>
      <c r="I28" s="43">
        <f>H28/(1+$C$7/12)^F28</f>
        <v>0</v>
      </c>
      <c r="J28"/>
    </row>
    <row r="29" spans="1:10" x14ac:dyDescent="0.2">
      <c r="A29" s="41">
        <f t="shared" si="0"/>
        <v>20</v>
      </c>
      <c r="B29" s="42">
        <f>IF(A29&lt;=$C$5+1,B28+14,"")</f>
        <v>42485</v>
      </c>
      <c r="C29" s="43">
        <f>IF(A29&lt;=$C$5,$C$4,IF(A28&lt;$C$5,$C$4*($C$5-INT($C$5)),0))</f>
        <v>424.89</v>
      </c>
      <c r="D29" s="42">
        <f t="shared" si="1"/>
        <v>42490</v>
      </c>
      <c r="E29"/>
      <c r="F29" s="41">
        <f t="shared" si="4"/>
        <v>20</v>
      </c>
      <c r="G29" s="42">
        <f t="shared" si="2"/>
        <v>42825</v>
      </c>
      <c r="H29" s="43">
        <f t="shared" si="3"/>
        <v>0</v>
      </c>
      <c r="I29" s="43">
        <f>H29/(1+$C$7/12)^F29</f>
        <v>0</v>
      </c>
      <c r="J29"/>
    </row>
    <row r="30" spans="1:10" x14ac:dyDescent="0.2">
      <c r="A30" s="41">
        <f t="shared" si="0"/>
        <v>21</v>
      </c>
      <c r="B30" s="42">
        <f>IF(A30&lt;=$C$5+1,B29+14,"")</f>
        <v>42499</v>
      </c>
      <c r="C30" s="43">
        <f>IF(A30&lt;=$C$5,$C$4,IF(A29&lt;$C$5,$C$4*($C$5-INT($C$5)),0))</f>
        <v>424.89</v>
      </c>
      <c r="D30" s="42">
        <f t="shared" si="1"/>
        <v>42521</v>
      </c>
      <c r="E30"/>
      <c r="F30" s="41">
        <f t="shared" si="4"/>
        <v>21</v>
      </c>
      <c r="G30" s="42">
        <f t="shared" si="2"/>
        <v>42855</v>
      </c>
      <c r="H30" s="43">
        <f t="shared" si="3"/>
        <v>0</v>
      </c>
      <c r="I30" s="43">
        <f>H30/(1+$C$7/12)^F30</f>
        <v>0</v>
      </c>
      <c r="J30"/>
    </row>
    <row r="31" spans="1:10" x14ac:dyDescent="0.2">
      <c r="A31" s="41">
        <f t="shared" si="0"/>
        <v>22</v>
      </c>
      <c r="B31" s="42">
        <f>IF(A31&lt;=$C$5+1,B30+14,"")</f>
        <v>42513</v>
      </c>
      <c r="C31" s="43">
        <f>IF(A31&lt;=$C$5,$C$4,IF(A30&lt;$C$5,$C$4*($C$5-INT($C$5)),0))</f>
        <v>424.89</v>
      </c>
      <c r="D31" s="42">
        <f t="shared" si="1"/>
        <v>42521</v>
      </c>
      <c r="E31"/>
      <c r="F31" s="41">
        <f t="shared" si="4"/>
        <v>22</v>
      </c>
      <c r="G31" s="42">
        <f t="shared" si="2"/>
        <v>42886</v>
      </c>
      <c r="H31" s="43">
        <f t="shared" si="3"/>
        <v>0</v>
      </c>
      <c r="I31" s="43">
        <f>H31/(1+$C$7/12)^F31</f>
        <v>0</v>
      </c>
      <c r="J31"/>
    </row>
    <row r="32" spans="1:10" x14ac:dyDescent="0.2">
      <c r="A32" s="41">
        <f t="shared" si="0"/>
        <v>23</v>
      </c>
      <c r="B32" s="42">
        <f>IF(A32&lt;=$C$5+1,B31+14,"")</f>
        <v>42527</v>
      </c>
      <c r="C32" s="43">
        <f>IF(A32&lt;=$C$5,$C$4,IF(A31&lt;$C$5,$C$4*($C$5-INT($C$5)),0))</f>
        <v>424.89</v>
      </c>
      <c r="D32" s="42">
        <f t="shared" si="1"/>
        <v>42551</v>
      </c>
      <c r="E32"/>
      <c r="F32" s="41">
        <f t="shared" si="4"/>
        <v>23</v>
      </c>
      <c r="G32" s="42">
        <f t="shared" si="2"/>
        <v>42916</v>
      </c>
      <c r="H32" s="43">
        <f t="shared" si="3"/>
        <v>0</v>
      </c>
      <c r="I32" s="43">
        <f>H32/(1+$C$7/12)^F32</f>
        <v>0</v>
      </c>
      <c r="J32"/>
    </row>
    <row r="33" spans="1:10" x14ac:dyDescent="0.2">
      <c r="A33" s="41">
        <f t="shared" si="0"/>
        <v>24</v>
      </c>
      <c r="B33" s="42">
        <f>IF(A33&lt;=$C$5+1,B32+14,"")</f>
        <v>42541</v>
      </c>
      <c r="C33" s="43">
        <f>IF(A33&lt;=$C$5,$C$4,IF(A32&lt;$C$5,$C$4*($C$5-INT($C$5)),0))</f>
        <v>424.89</v>
      </c>
      <c r="D33" s="42">
        <f t="shared" si="1"/>
        <v>42551</v>
      </c>
      <c r="E33"/>
      <c r="F33" s="41">
        <f t="shared" si="4"/>
        <v>24</v>
      </c>
      <c r="G33" s="42">
        <f t="shared" si="2"/>
        <v>42947</v>
      </c>
      <c r="H33" s="43">
        <f t="shared" si="3"/>
        <v>0</v>
      </c>
      <c r="I33" s="43">
        <f>H33/(1+$C$7/12)^F33</f>
        <v>0</v>
      </c>
      <c r="J33"/>
    </row>
    <row r="34" spans="1:10" x14ac:dyDescent="0.2">
      <c r="A34" s="41">
        <f t="shared" si="0"/>
        <v>25</v>
      </c>
      <c r="B34" s="42">
        <f>IF(A34&lt;=$C$5+1,B33+14,"")</f>
        <v>42555</v>
      </c>
      <c r="C34" s="43">
        <f>IF(A34&lt;=$C$5,$C$4,IF(A33&lt;$C$5,$C$4*($C$5-INT($C$5)),0))</f>
        <v>424.89</v>
      </c>
      <c r="D34" s="42">
        <f t="shared" si="1"/>
        <v>42582</v>
      </c>
      <c r="E34"/>
      <c r="F34" s="41">
        <f t="shared" si="4"/>
        <v>25</v>
      </c>
      <c r="G34" s="42">
        <f t="shared" si="2"/>
        <v>42978</v>
      </c>
      <c r="H34" s="43">
        <f t="shared" si="3"/>
        <v>0</v>
      </c>
      <c r="I34" s="43">
        <f>H34/(1+$C$7/12)^F34</f>
        <v>0</v>
      </c>
      <c r="J34"/>
    </row>
    <row r="35" spans="1:10" x14ac:dyDescent="0.2">
      <c r="A35" s="41">
        <f t="shared" si="0"/>
        <v>26</v>
      </c>
      <c r="B35" s="42">
        <f>IF(A35&lt;=$C$5+1,B34+14,"")</f>
        <v>42569</v>
      </c>
      <c r="C35" s="43">
        <f>IF(A35&lt;=$C$5,$C$4,IF(A34&lt;$C$5,$C$4*($C$5-INT($C$5)),0))</f>
        <v>424.89</v>
      </c>
      <c r="D35" s="42">
        <f t="shared" si="1"/>
        <v>42582</v>
      </c>
      <c r="E35"/>
      <c r="F35" s="41">
        <f t="shared" si="4"/>
        <v>26</v>
      </c>
      <c r="G35" s="42">
        <f t="shared" si="2"/>
        <v>43008</v>
      </c>
      <c r="H35" s="43">
        <f t="shared" si="3"/>
        <v>0</v>
      </c>
      <c r="I35" s="43">
        <f>H35/(1+$C$7/12)^F35</f>
        <v>0</v>
      </c>
      <c r="J35"/>
    </row>
    <row r="36" spans="1:10" x14ac:dyDescent="0.2">
      <c r="A36" s="41">
        <f t="shared" si="0"/>
        <v>27</v>
      </c>
      <c r="B36" s="42">
        <f>IF(A36&lt;=$C$5+1,B35+14,"")</f>
        <v>42583</v>
      </c>
      <c r="C36" s="43">
        <f>IF(A36&lt;=$C$5,$C$4,IF(A35&lt;$C$5,$C$4*($C$5-INT($C$5)),0))</f>
        <v>424.89</v>
      </c>
      <c r="D36" s="42">
        <f t="shared" si="1"/>
        <v>42613</v>
      </c>
      <c r="E36"/>
      <c r="F36" s="41">
        <f t="shared" si="4"/>
        <v>27</v>
      </c>
      <c r="G36" s="42">
        <f t="shared" si="2"/>
        <v>43039</v>
      </c>
      <c r="H36" s="43">
        <f t="shared" si="3"/>
        <v>0</v>
      </c>
      <c r="I36" s="43">
        <f>H36/(1+$C$7/12)^F36</f>
        <v>0</v>
      </c>
      <c r="J36"/>
    </row>
    <row r="37" spans="1:10" x14ac:dyDescent="0.2">
      <c r="A37" s="41">
        <f t="shared" si="0"/>
        <v>28</v>
      </c>
      <c r="B37" s="42">
        <f>IF(A37&lt;=$C$5+1,B36+14,"")</f>
        <v>42597</v>
      </c>
      <c r="C37" s="43">
        <f>IF(A37&lt;=$C$5,$C$4,IF(A36&lt;$C$5,$C$4*($C$5-INT($C$5)),0))</f>
        <v>424.89</v>
      </c>
      <c r="D37" s="42">
        <f t="shared" si="1"/>
        <v>42613</v>
      </c>
      <c r="E37"/>
      <c r="F37" s="41">
        <f t="shared" si="4"/>
        <v>28</v>
      </c>
      <c r="G37" s="42">
        <f t="shared" si="2"/>
        <v>43069</v>
      </c>
      <c r="H37" s="43">
        <f t="shared" si="3"/>
        <v>0</v>
      </c>
      <c r="I37" s="43">
        <f>H37/(1+$C$7/12)^F37</f>
        <v>0</v>
      </c>
      <c r="J37"/>
    </row>
    <row r="38" spans="1:10" x14ac:dyDescent="0.2">
      <c r="A38" s="41">
        <f t="shared" si="0"/>
        <v>29</v>
      </c>
      <c r="B38" s="42">
        <f>IF(A38&lt;=$C$5+1,B37+14,"")</f>
        <v>42611</v>
      </c>
      <c r="C38" s="43">
        <f>IF(A38&lt;=$C$5,$C$4,IF(A37&lt;$C$5,$C$4*($C$5-INT($C$5)),0))</f>
        <v>424.89</v>
      </c>
      <c r="D38" s="42">
        <f t="shared" si="1"/>
        <v>42613</v>
      </c>
      <c r="E38"/>
      <c r="F38" s="41">
        <f t="shared" si="4"/>
        <v>29</v>
      </c>
      <c r="G38" s="42">
        <f t="shared" si="2"/>
        <v>43100</v>
      </c>
      <c r="H38" s="43">
        <f t="shared" si="3"/>
        <v>0</v>
      </c>
      <c r="I38" s="43">
        <f>H38/(1+$C$7/12)^F38</f>
        <v>0</v>
      </c>
      <c r="J38"/>
    </row>
    <row r="39" spans="1:10" x14ac:dyDescent="0.2">
      <c r="A39" s="41">
        <f t="shared" si="0"/>
        <v>30</v>
      </c>
      <c r="B39" s="42">
        <f>IF(A39&lt;=$C$5+1,B38+14,"")</f>
        <v>42625</v>
      </c>
      <c r="C39" s="43">
        <f>IF(A39&lt;=$C$5,$C$4,IF(A38&lt;$C$5,$C$4*($C$5-INT($C$5)),0))</f>
        <v>424.89</v>
      </c>
      <c r="D39" s="42">
        <f t="shared" si="1"/>
        <v>42643</v>
      </c>
      <c r="E39"/>
      <c r="F39" s="41">
        <f t="shared" si="4"/>
        <v>30</v>
      </c>
      <c r="G39" s="42">
        <f t="shared" si="2"/>
        <v>43131</v>
      </c>
      <c r="H39" s="43">
        <f t="shared" si="3"/>
        <v>0</v>
      </c>
      <c r="I39" s="43">
        <f>H39/(1+$C$7/12)^F39</f>
        <v>0</v>
      </c>
      <c r="J39"/>
    </row>
    <row r="40" spans="1:10" x14ac:dyDescent="0.2">
      <c r="A40" s="41">
        <f t="shared" si="0"/>
        <v>31</v>
      </c>
      <c r="B40" s="42">
        <f>IF(A40&lt;=$C$5+1,B39+14,"")</f>
        <v>42639</v>
      </c>
      <c r="C40" s="43">
        <f>IF(A40&lt;=$C$5,$C$4,IF(A39&lt;$C$5,$C$4*($C$5-INT($C$5)),0))</f>
        <v>424.89</v>
      </c>
      <c r="D40" s="42">
        <f t="shared" si="1"/>
        <v>42643</v>
      </c>
      <c r="E40"/>
      <c r="F40" s="41">
        <f t="shared" si="4"/>
        <v>31</v>
      </c>
      <c r="G40" s="42">
        <f t="shared" si="2"/>
        <v>43159</v>
      </c>
      <c r="H40" s="43">
        <f t="shared" si="3"/>
        <v>0</v>
      </c>
      <c r="I40" s="43">
        <f>H40/(1+$C$7/12)^F40</f>
        <v>0</v>
      </c>
      <c r="J40"/>
    </row>
    <row r="41" spans="1:10" x14ac:dyDescent="0.2">
      <c r="A41" s="41">
        <f t="shared" si="0"/>
        <v>32</v>
      </c>
      <c r="B41" s="42">
        <f>IF(A41&lt;=$C$5+1,B40+14,"")</f>
        <v>42653</v>
      </c>
      <c r="C41" s="43">
        <f>IF(A41&lt;=$C$5,$C$4,IF(A40&lt;$C$5,$C$4*($C$5-INT($C$5)),0))</f>
        <v>424.89</v>
      </c>
      <c r="D41" s="42">
        <f t="shared" si="1"/>
        <v>42674</v>
      </c>
      <c r="E41"/>
      <c r="F41" s="41">
        <f t="shared" si="4"/>
        <v>32</v>
      </c>
      <c r="G41" s="42">
        <f t="shared" si="2"/>
        <v>43190</v>
      </c>
      <c r="H41" s="43">
        <f t="shared" si="3"/>
        <v>0</v>
      </c>
      <c r="I41" s="43">
        <f>H41/(1+$C$7/12)^F41</f>
        <v>0</v>
      </c>
      <c r="J41"/>
    </row>
    <row r="42" spans="1:10" x14ac:dyDescent="0.2">
      <c r="A42" s="41">
        <f t="shared" si="0"/>
        <v>33</v>
      </c>
      <c r="B42" s="42">
        <f>IF(A42&lt;=$C$5+1,B41+14,"")</f>
        <v>42667</v>
      </c>
      <c r="C42" s="43">
        <f>IF(A42&lt;=$C$5,$C$4,IF(A41&lt;$C$5,$C$4*($C$5-INT($C$5)),0))</f>
        <v>424.89</v>
      </c>
      <c r="D42" s="42">
        <f t="shared" si="1"/>
        <v>42674</v>
      </c>
      <c r="E42"/>
      <c r="F42" s="41">
        <f t="shared" si="4"/>
        <v>33</v>
      </c>
      <c r="G42" s="42">
        <f t="shared" si="2"/>
        <v>43220</v>
      </c>
      <c r="H42" s="43">
        <f t="shared" si="3"/>
        <v>0</v>
      </c>
      <c r="I42" s="43">
        <f>H42/(1+$C$7/12)^F42</f>
        <v>0</v>
      </c>
      <c r="J42"/>
    </row>
    <row r="43" spans="1:10" x14ac:dyDescent="0.2">
      <c r="A43" s="41">
        <f t="shared" si="0"/>
        <v>34</v>
      </c>
      <c r="B43" s="42">
        <f>IF(A43&lt;=$C$5+1,B42+14,"")</f>
        <v>42681</v>
      </c>
      <c r="C43" s="43">
        <f>IF(A43&lt;=$C$5,$C$4,IF(A42&lt;$C$5,$C$4*($C$5-INT($C$5)),0))</f>
        <v>424.89</v>
      </c>
      <c r="D43" s="42">
        <f t="shared" si="1"/>
        <v>42704</v>
      </c>
      <c r="E43"/>
      <c r="F43" s="41">
        <f t="shared" si="4"/>
        <v>34</v>
      </c>
      <c r="G43" s="42">
        <f t="shared" si="2"/>
        <v>43251</v>
      </c>
      <c r="H43" s="43">
        <f t="shared" si="3"/>
        <v>0</v>
      </c>
      <c r="I43" s="43">
        <f>H43/(1+$C$7/12)^F43</f>
        <v>0</v>
      </c>
      <c r="J43"/>
    </row>
    <row r="44" spans="1:10" x14ac:dyDescent="0.2">
      <c r="A44" s="41">
        <f t="shared" si="0"/>
        <v>35</v>
      </c>
      <c r="B44" s="42">
        <f>IF(A44&lt;=$C$5+1,B43+14,"")</f>
        <v>42695</v>
      </c>
      <c r="C44" s="43">
        <f>IF(A44&lt;=$C$5,$C$4,IF(A43&lt;$C$5,$C$4*($C$5-INT($C$5)),0))</f>
        <v>424.89</v>
      </c>
      <c r="D44" s="42">
        <f t="shared" si="1"/>
        <v>42704</v>
      </c>
      <c r="E44"/>
      <c r="F44" s="41">
        <f t="shared" si="4"/>
        <v>35</v>
      </c>
      <c r="G44" s="42">
        <f t="shared" si="2"/>
        <v>43281</v>
      </c>
      <c r="H44" s="43">
        <f t="shared" si="3"/>
        <v>0</v>
      </c>
      <c r="I44" s="43">
        <f>H44/(1+$C$7/12)^F44</f>
        <v>0</v>
      </c>
      <c r="J44"/>
    </row>
    <row r="45" spans="1:10" x14ac:dyDescent="0.2">
      <c r="A45" s="41">
        <f t="shared" si="0"/>
        <v>36</v>
      </c>
      <c r="B45" s="42">
        <f>IF(A45&lt;=$C$5+1,B44+14,"")</f>
        <v>42709</v>
      </c>
      <c r="C45" s="43">
        <f>IF(A45&lt;=$C$5,$C$4,IF(A44&lt;$C$5,$C$4*($C$5-INT($C$5)),0))</f>
        <v>424.89</v>
      </c>
      <c r="D45" s="42">
        <f t="shared" si="1"/>
        <v>42735</v>
      </c>
      <c r="E45"/>
      <c r="F45" s="41">
        <f t="shared" si="4"/>
        <v>36</v>
      </c>
      <c r="G45" s="42">
        <f t="shared" si="2"/>
        <v>43312</v>
      </c>
      <c r="H45" s="43">
        <f t="shared" si="3"/>
        <v>0</v>
      </c>
      <c r="I45" s="43">
        <f>H45/(1+$C$7/12)^F45</f>
        <v>0</v>
      </c>
      <c r="J45"/>
    </row>
    <row r="46" spans="1:10" x14ac:dyDescent="0.2">
      <c r="A46" s="41">
        <f t="shared" si="0"/>
        <v>37</v>
      </c>
      <c r="B46" s="42">
        <f>IF(A46&lt;=$C$5+1,B45+14,"")</f>
        <v>42723</v>
      </c>
      <c r="C46" s="43">
        <f>IF(A46&lt;=$C$5,$C$4,IF(A45&lt;$C$5,$C$4*($C$5-INT($C$5)),0))</f>
        <v>424.89</v>
      </c>
      <c r="D46" s="42">
        <f t="shared" si="1"/>
        <v>42735</v>
      </c>
      <c r="E46"/>
      <c r="F46" s="41">
        <f t="shared" si="4"/>
        <v>37</v>
      </c>
      <c r="G46" s="42">
        <f t="shared" si="2"/>
        <v>43343</v>
      </c>
      <c r="H46" s="43">
        <f t="shared" si="3"/>
        <v>0</v>
      </c>
      <c r="I46" s="43">
        <f>H46/(1+$C$7/12)^F46</f>
        <v>0</v>
      </c>
      <c r="J46"/>
    </row>
    <row r="47" spans="1:10" x14ac:dyDescent="0.2">
      <c r="A47" s="41">
        <f t="shared" si="0"/>
        <v>38</v>
      </c>
      <c r="B47" s="42">
        <f>IF(A47&lt;=$C$5+1,B46+14,"")</f>
        <v>42737</v>
      </c>
      <c r="C47" s="43">
        <f>IF(A47&lt;=$C$5,$C$4,IF(A46&lt;$C$5,$C$4*($C$5-INT($C$5)),0))</f>
        <v>1.699559999999058</v>
      </c>
      <c r="D47" s="42">
        <f t="shared" si="1"/>
        <v>42766</v>
      </c>
      <c r="E47"/>
      <c r="F47" s="41">
        <f t="shared" si="4"/>
        <v>38</v>
      </c>
      <c r="G47" s="42">
        <f t="shared" si="2"/>
        <v>43373</v>
      </c>
      <c r="H47" s="43">
        <f t="shared" si="3"/>
        <v>0</v>
      </c>
      <c r="I47" s="43">
        <f>H47/(1+$C$7/12)^F47</f>
        <v>0</v>
      </c>
      <c r="J47"/>
    </row>
    <row r="48" spans="1:10" x14ac:dyDescent="0.2">
      <c r="A48" s="41">
        <f t="shared" si="0"/>
        <v>39</v>
      </c>
      <c r="B48" s="42" t="str">
        <f>IF(A48&lt;=$C$5+1,B47+14,"")</f>
        <v/>
      </c>
      <c r="C48" s="43">
        <f>IF(A48&lt;=$C$5,$C$4,IF(A47&lt;$C$5,$C$4*($C$5-INT($C$5)),0))</f>
        <v>0</v>
      </c>
      <c r="D48" s="42" t="str">
        <f t="shared" si="1"/>
        <v/>
      </c>
      <c r="E48"/>
      <c r="F48" s="41">
        <f t="shared" si="4"/>
        <v>39</v>
      </c>
      <c r="G48" s="42">
        <f t="shared" si="2"/>
        <v>43404</v>
      </c>
      <c r="H48" s="43">
        <f t="shared" si="3"/>
        <v>0</v>
      </c>
      <c r="I48" s="43">
        <f>H48/(1+$C$7/12)^F48</f>
        <v>0</v>
      </c>
      <c r="J48"/>
    </row>
    <row r="49" spans="1:10" x14ac:dyDescent="0.2">
      <c r="A49" s="41">
        <f t="shared" si="0"/>
        <v>40</v>
      </c>
      <c r="B49" s="42" t="str">
        <f>IF(A49&lt;=$C$5+1,B48+14,"")</f>
        <v/>
      </c>
      <c r="C49" s="43">
        <f>IF(A49&lt;=$C$5,$C$4,IF(A48&lt;$C$5,$C$4*($C$5-INT($C$5)),0))</f>
        <v>0</v>
      </c>
      <c r="D49" s="42" t="str">
        <f t="shared" si="1"/>
        <v/>
      </c>
      <c r="E49"/>
      <c r="F49" s="41">
        <f t="shared" si="4"/>
        <v>40</v>
      </c>
      <c r="G49" s="42">
        <f t="shared" si="2"/>
        <v>43434</v>
      </c>
      <c r="H49" s="43">
        <f t="shared" si="3"/>
        <v>0</v>
      </c>
      <c r="I49" s="43">
        <f>H49/(1+$C$7/12)^F49</f>
        <v>0</v>
      </c>
      <c r="J49"/>
    </row>
    <row r="50" spans="1:10" x14ac:dyDescent="0.2">
      <c r="A50" s="41">
        <f t="shared" si="0"/>
        <v>41</v>
      </c>
      <c r="B50" s="42" t="str">
        <f>IF(A50&lt;=$C$5+1,B49+14,"")</f>
        <v/>
      </c>
      <c r="C50" s="43">
        <f>IF(A50&lt;=$C$5,$C$4,IF(A49&lt;$C$5,$C$4*($C$5-INT($C$5)),0))</f>
        <v>0</v>
      </c>
      <c r="D50" s="42" t="str">
        <f t="shared" si="1"/>
        <v/>
      </c>
      <c r="E50"/>
      <c r="F50" s="41">
        <f t="shared" si="4"/>
        <v>41</v>
      </c>
      <c r="G50" s="42">
        <f t="shared" si="2"/>
        <v>43465</v>
      </c>
      <c r="H50" s="43">
        <f t="shared" si="3"/>
        <v>0</v>
      </c>
      <c r="I50" s="43">
        <f>H50/(1+$C$7/12)^F50</f>
        <v>0</v>
      </c>
      <c r="J50"/>
    </row>
    <row r="51" spans="1:10" x14ac:dyDescent="0.2">
      <c r="A51" s="41">
        <f t="shared" si="0"/>
        <v>42</v>
      </c>
      <c r="B51" s="42" t="str">
        <f>IF(A51&lt;=$C$5+1,B50+14,"")</f>
        <v/>
      </c>
      <c r="C51" s="43">
        <f>IF(A51&lt;=$C$5,$C$4,IF(A50&lt;$C$5,$C$4*($C$5-INT($C$5)),0))</f>
        <v>0</v>
      </c>
      <c r="D51" s="42" t="str">
        <f t="shared" si="1"/>
        <v/>
      </c>
      <c r="E51"/>
      <c r="F51" s="41">
        <f t="shared" si="4"/>
        <v>42</v>
      </c>
      <c r="G51" s="42">
        <f t="shared" si="2"/>
        <v>43496</v>
      </c>
      <c r="H51" s="43">
        <f t="shared" si="3"/>
        <v>0</v>
      </c>
      <c r="I51" s="43">
        <f>H51/(1+$C$7/12)^F51</f>
        <v>0</v>
      </c>
      <c r="J51"/>
    </row>
    <row r="52" spans="1:10" x14ac:dyDescent="0.2">
      <c r="A52" s="41">
        <f t="shared" si="0"/>
        <v>43</v>
      </c>
      <c r="B52" s="42" t="str">
        <f>IF(A52&lt;=$C$5+1,B51+14,"")</f>
        <v/>
      </c>
      <c r="C52" s="43">
        <f>IF(A52&lt;=$C$5,$C$4,IF(A51&lt;$C$5,$C$4*($C$5-INT($C$5)),0))</f>
        <v>0</v>
      </c>
      <c r="D52" s="42" t="str">
        <f t="shared" si="1"/>
        <v/>
      </c>
      <c r="E52"/>
      <c r="F52" s="41">
        <f t="shared" si="4"/>
        <v>43</v>
      </c>
      <c r="G52" s="42">
        <f t="shared" si="2"/>
        <v>43524</v>
      </c>
      <c r="H52" s="43">
        <f t="shared" si="3"/>
        <v>0</v>
      </c>
      <c r="I52" s="43">
        <f>H52/(1+$C$7/12)^F52</f>
        <v>0</v>
      </c>
      <c r="J52"/>
    </row>
    <row r="53" spans="1:10" x14ac:dyDescent="0.2">
      <c r="A53" s="41">
        <f t="shared" si="0"/>
        <v>44</v>
      </c>
      <c r="B53" s="42" t="str">
        <f>IF(A53&lt;=$C$5+1,B52+14,"")</f>
        <v/>
      </c>
      <c r="C53" s="43">
        <f>IF(A53&lt;=$C$5,$C$4,IF(A52&lt;$C$5,$C$4*($C$5-INT($C$5)),0))</f>
        <v>0</v>
      </c>
      <c r="D53" s="42" t="str">
        <f t="shared" si="1"/>
        <v/>
      </c>
      <c r="E53"/>
      <c r="F53" s="41">
        <f t="shared" si="4"/>
        <v>44</v>
      </c>
      <c r="G53" s="42">
        <f t="shared" si="2"/>
        <v>43555</v>
      </c>
      <c r="H53" s="43">
        <f t="shared" si="3"/>
        <v>0</v>
      </c>
      <c r="I53" s="43">
        <f>H53/(1+$C$7/12)^F53</f>
        <v>0</v>
      </c>
      <c r="J53"/>
    </row>
    <row r="54" spans="1:10" x14ac:dyDescent="0.2">
      <c r="A54" s="41">
        <f t="shared" si="0"/>
        <v>45</v>
      </c>
      <c r="B54" s="42" t="str">
        <f>IF(A54&lt;=$C$5+1,B53+14,"")</f>
        <v/>
      </c>
      <c r="C54" s="43">
        <f>IF(A54&lt;=$C$5,$C$4,IF(A53&lt;$C$5,$C$4*($C$5-INT($C$5)),0))</f>
        <v>0</v>
      </c>
      <c r="D54" s="42" t="str">
        <f t="shared" si="1"/>
        <v/>
      </c>
      <c r="E54"/>
      <c r="F54" s="41">
        <f t="shared" si="4"/>
        <v>45</v>
      </c>
      <c r="G54" s="42">
        <f t="shared" si="2"/>
        <v>43585</v>
      </c>
      <c r="H54" s="43">
        <f t="shared" si="3"/>
        <v>0</v>
      </c>
      <c r="I54" s="43">
        <f>H54/(1+$C$7/12)^F54</f>
        <v>0</v>
      </c>
      <c r="J54"/>
    </row>
    <row r="55" spans="1:10" x14ac:dyDescent="0.2">
      <c r="A55" s="41">
        <f t="shared" si="0"/>
        <v>46</v>
      </c>
      <c r="B55" s="42" t="str">
        <f>IF(A55&lt;=$C$5+1,B54+14,"")</f>
        <v/>
      </c>
      <c r="C55" s="43">
        <f>IF(A55&lt;=$C$5,$C$4,IF(A54&lt;$C$5,$C$4*($C$5-INT($C$5)),0))</f>
        <v>0</v>
      </c>
      <c r="D55" s="42" t="str">
        <f t="shared" si="1"/>
        <v/>
      </c>
      <c r="E55"/>
      <c r="F55" s="41">
        <f t="shared" si="4"/>
        <v>46</v>
      </c>
      <c r="G55" s="42">
        <f t="shared" si="2"/>
        <v>43616</v>
      </c>
      <c r="H55" s="43">
        <f t="shared" si="3"/>
        <v>0</v>
      </c>
      <c r="I55" s="43">
        <f>H55/(1+$C$7/12)^F55</f>
        <v>0</v>
      </c>
      <c r="J55"/>
    </row>
    <row r="56" spans="1:10" x14ac:dyDescent="0.2">
      <c r="A56" s="41">
        <f t="shared" si="0"/>
        <v>47</v>
      </c>
      <c r="B56" s="42" t="str">
        <f>IF(A56&lt;=$C$5+1,B55+14,"")</f>
        <v/>
      </c>
      <c r="C56" s="43">
        <f>IF(A56&lt;=$C$5,$C$4,IF(A55&lt;$C$5,$C$4*($C$5-INT($C$5)),0))</f>
        <v>0</v>
      </c>
      <c r="D56" s="42" t="str">
        <f t="shared" si="1"/>
        <v/>
      </c>
      <c r="E56"/>
      <c r="F56" s="41">
        <f t="shared" si="4"/>
        <v>47</v>
      </c>
      <c r="G56" s="42">
        <f t="shared" si="2"/>
        <v>43646</v>
      </c>
      <c r="H56" s="43">
        <f t="shared" si="3"/>
        <v>0</v>
      </c>
      <c r="I56" s="43">
        <f>H56/(1+$C$7/12)^F56</f>
        <v>0</v>
      </c>
      <c r="J56"/>
    </row>
    <row r="57" spans="1:10" x14ac:dyDescent="0.2">
      <c r="A57" s="41">
        <f t="shared" si="0"/>
        <v>48</v>
      </c>
      <c r="B57" s="42" t="str">
        <f>IF(A57&lt;=$C$5+1,B56+14,"")</f>
        <v/>
      </c>
      <c r="C57" s="43">
        <f>IF(A57&lt;=$C$5,$C$4,IF(A56&lt;$C$5,$C$4*($C$5-INT($C$5)),0))</f>
        <v>0</v>
      </c>
      <c r="D57" s="42" t="str">
        <f t="shared" si="1"/>
        <v/>
      </c>
      <c r="E57"/>
      <c r="F57" s="41">
        <f t="shared" si="4"/>
        <v>48</v>
      </c>
      <c r="G57" s="42">
        <f t="shared" si="2"/>
        <v>43677</v>
      </c>
      <c r="H57" s="43">
        <f t="shared" si="3"/>
        <v>0</v>
      </c>
      <c r="I57" s="43">
        <f>H57/(1+$C$7/12)^F57</f>
        <v>0</v>
      </c>
      <c r="J57"/>
    </row>
    <row r="58" spans="1:10" x14ac:dyDescent="0.2">
      <c r="A58" s="41">
        <f t="shared" si="0"/>
        <v>49</v>
      </c>
      <c r="B58" s="42" t="str">
        <f>IF(A58&lt;=$C$5+1,B57+14,"")</f>
        <v/>
      </c>
      <c r="C58" s="43">
        <f>IF(A58&lt;=$C$5,$C$4,IF(A57&lt;$C$5,$C$4*($C$5-INT($C$5)),0))</f>
        <v>0</v>
      </c>
      <c r="D58" s="42" t="str">
        <f t="shared" si="1"/>
        <v/>
      </c>
      <c r="E58"/>
      <c r="F58" s="41">
        <f t="shared" si="4"/>
        <v>49</v>
      </c>
      <c r="G58" s="42">
        <f t="shared" si="2"/>
        <v>43708</v>
      </c>
      <c r="H58" s="43">
        <f t="shared" si="3"/>
        <v>0</v>
      </c>
      <c r="I58" s="43">
        <f>H58/(1+$C$7/12)^F58</f>
        <v>0</v>
      </c>
      <c r="J58"/>
    </row>
    <row r="59" spans="1:10" x14ac:dyDescent="0.2">
      <c r="A59" s="41">
        <f t="shared" si="0"/>
        <v>50</v>
      </c>
      <c r="B59" s="42" t="str">
        <f>IF(A59&lt;=$C$5+1,B58+14,"")</f>
        <v/>
      </c>
      <c r="C59" s="43">
        <f>IF(A59&lt;=$C$5,$C$4,IF(A58&lt;$C$5,$C$4*($C$5-INT($C$5)),0))</f>
        <v>0</v>
      </c>
      <c r="D59" s="42" t="str">
        <f t="shared" si="1"/>
        <v/>
      </c>
      <c r="E59"/>
      <c r="F59" s="41">
        <f t="shared" si="4"/>
        <v>50</v>
      </c>
      <c r="G59" s="42">
        <f t="shared" si="2"/>
        <v>43738</v>
      </c>
      <c r="H59" s="43">
        <f t="shared" si="3"/>
        <v>0</v>
      </c>
      <c r="I59" s="43">
        <f>H59/(1+$C$7/12)^F59</f>
        <v>0</v>
      </c>
      <c r="J59"/>
    </row>
    <row r="60" spans="1:10" x14ac:dyDescent="0.2">
      <c r="A60" s="41">
        <f t="shared" si="0"/>
        <v>51</v>
      </c>
      <c r="B60" s="42" t="str">
        <f>IF(A60&lt;=$C$5+1,B59+14,"")</f>
        <v/>
      </c>
      <c r="C60" s="43">
        <f>IF(A60&lt;=$C$5,$C$4,IF(A59&lt;$C$5,$C$4*($C$5-INT($C$5)),0))</f>
        <v>0</v>
      </c>
      <c r="D60" s="42" t="str">
        <f t="shared" si="1"/>
        <v/>
      </c>
      <c r="E60"/>
      <c r="F60" s="41">
        <f t="shared" si="4"/>
        <v>51</v>
      </c>
      <c r="G60" s="42">
        <f t="shared" si="2"/>
        <v>43769</v>
      </c>
      <c r="H60" s="43">
        <f t="shared" si="3"/>
        <v>0</v>
      </c>
      <c r="I60" s="43">
        <f>H60/(1+$C$7/12)^F60</f>
        <v>0</v>
      </c>
      <c r="J60"/>
    </row>
    <row r="61" spans="1:10" x14ac:dyDescent="0.2">
      <c r="A61" s="41">
        <f t="shared" si="0"/>
        <v>52</v>
      </c>
      <c r="B61" s="42" t="str">
        <f>IF(A61&lt;=$C$5+1,B60+14,"")</f>
        <v/>
      </c>
      <c r="C61" s="43">
        <f>IF(A61&lt;=$C$5,$C$4,IF(A60&lt;$C$5,$C$4*($C$5-INT($C$5)),0))</f>
        <v>0</v>
      </c>
      <c r="D61" s="42" t="str">
        <f t="shared" si="1"/>
        <v/>
      </c>
      <c r="E61"/>
      <c r="F61" s="41">
        <f t="shared" si="4"/>
        <v>52</v>
      </c>
      <c r="G61" s="42">
        <f t="shared" si="2"/>
        <v>43799</v>
      </c>
      <c r="H61" s="43">
        <f t="shared" si="3"/>
        <v>0</v>
      </c>
      <c r="I61" s="43">
        <f>H61/(1+$C$7/12)^F61</f>
        <v>0</v>
      </c>
      <c r="J61"/>
    </row>
    <row r="62" spans="1:10" x14ac:dyDescent="0.2">
      <c r="A62" s="41">
        <f t="shared" si="0"/>
        <v>53</v>
      </c>
      <c r="B62" s="42" t="str">
        <f>IF(A62&lt;=$C$5+1,B61+14,"")</f>
        <v/>
      </c>
      <c r="C62" s="43">
        <f>IF(A62&lt;=$C$5,$C$4,IF(A61&lt;$C$5,$C$4*($C$5-INT($C$5)),0))</f>
        <v>0</v>
      </c>
      <c r="D62" s="42" t="str">
        <f t="shared" si="1"/>
        <v/>
      </c>
      <c r="E62"/>
      <c r="F62" s="41">
        <f t="shared" si="4"/>
        <v>53</v>
      </c>
      <c r="G62" s="42">
        <f t="shared" si="2"/>
        <v>43830</v>
      </c>
      <c r="H62" s="43">
        <f t="shared" si="3"/>
        <v>0</v>
      </c>
      <c r="I62" s="43">
        <f>H62/(1+$C$7/12)^F62</f>
        <v>0</v>
      </c>
      <c r="J62"/>
    </row>
    <row r="63" spans="1:10" x14ac:dyDescent="0.2">
      <c r="A63" s="41">
        <f t="shared" si="0"/>
        <v>54</v>
      </c>
      <c r="B63" s="42" t="str">
        <f>IF(A63&lt;=$C$5+1,B62+14,"")</f>
        <v/>
      </c>
      <c r="C63" s="43">
        <f>IF(A63&lt;=$C$5,$C$4,IF(A62&lt;$C$5,$C$4*($C$5-INT($C$5)),0))</f>
        <v>0</v>
      </c>
      <c r="D63" s="42" t="str">
        <f t="shared" si="1"/>
        <v/>
      </c>
      <c r="E63"/>
      <c r="F63" s="41">
        <f t="shared" si="4"/>
        <v>54</v>
      </c>
      <c r="G63" s="42">
        <f t="shared" si="2"/>
        <v>43861</v>
      </c>
      <c r="H63" s="43">
        <f t="shared" si="3"/>
        <v>0</v>
      </c>
      <c r="I63" s="43">
        <f>H63/(1+$C$7/12)^F63</f>
        <v>0</v>
      </c>
      <c r="J63"/>
    </row>
    <row r="64" spans="1:10" x14ac:dyDescent="0.2">
      <c r="A64" s="41">
        <f t="shared" si="0"/>
        <v>55</v>
      </c>
      <c r="B64" s="42" t="str">
        <f>IF(A64&lt;=$C$5+1,B63+14,"")</f>
        <v/>
      </c>
      <c r="C64" s="43">
        <f>IF(A64&lt;=$C$5,$C$4,IF(A63&lt;$C$5,$C$4*($C$5-INT($C$5)),0))</f>
        <v>0</v>
      </c>
      <c r="D64" s="42" t="str">
        <f t="shared" si="1"/>
        <v/>
      </c>
      <c r="E64"/>
      <c r="F64" s="41">
        <f t="shared" si="4"/>
        <v>55</v>
      </c>
      <c r="G64" s="42">
        <f t="shared" si="2"/>
        <v>43890</v>
      </c>
      <c r="H64" s="43">
        <f t="shared" si="3"/>
        <v>0</v>
      </c>
      <c r="I64" s="43">
        <f>H64/(1+$C$7/12)^F64</f>
        <v>0</v>
      </c>
      <c r="J64"/>
    </row>
    <row r="65" spans="1:10" x14ac:dyDescent="0.2">
      <c r="A65" s="41">
        <f t="shared" si="0"/>
        <v>56</v>
      </c>
      <c r="B65" s="42" t="str">
        <f>IF(A65&lt;=$C$5+1,B64+14,"")</f>
        <v/>
      </c>
      <c r="C65" s="43">
        <f>IF(A65&lt;=$C$5,$C$4,IF(A64&lt;$C$5,$C$4*($C$5-INT($C$5)),0))</f>
        <v>0</v>
      </c>
      <c r="D65" s="42" t="str">
        <f t="shared" si="1"/>
        <v/>
      </c>
      <c r="E65"/>
      <c r="F65" s="41">
        <f t="shared" si="4"/>
        <v>56</v>
      </c>
      <c r="G65" s="42">
        <f t="shared" si="2"/>
        <v>43921</v>
      </c>
      <c r="H65" s="43">
        <f t="shared" si="3"/>
        <v>0</v>
      </c>
      <c r="I65" s="43">
        <f>H65/(1+$C$7/12)^F65</f>
        <v>0</v>
      </c>
      <c r="J65"/>
    </row>
    <row r="66" spans="1:10" x14ac:dyDescent="0.2">
      <c r="A66" s="41">
        <f t="shared" si="0"/>
        <v>57</v>
      </c>
      <c r="B66" s="42" t="str">
        <f>IF(A66&lt;=$C$5+1,B65+14,"")</f>
        <v/>
      </c>
      <c r="C66" s="43">
        <f>IF(A66&lt;=$C$5,$C$4,IF(A65&lt;$C$5,$C$4*($C$5-INT($C$5)),0))</f>
        <v>0</v>
      </c>
      <c r="D66" s="42" t="str">
        <f t="shared" si="1"/>
        <v/>
      </c>
      <c r="E66"/>
      <c r="F66" s="41">
        <f t="shared" si="4"/>
        <v>57</v>
      </c>
      <c r="G66" s="42">
        <f t="shared" si="2"/>
        <v>43951</v>
      </c>
      <c r="H66" s="43">
        <f t="shared" si="3"/>
        <v>0</v>
      </c>
      <c r="I66" s="43">
        <f>H66/(1+$C$7/12)^F66</f>
        <v>0</v>
      </c>
      <c r="J66"/>
    </row>
    <row r="67" spans="1:10" x14ac:dyDescent="0.2">
      <c r="A67" s="41">
        <f t="shared" si="0"/>
        <v>58</v>
      </c>
      <c r="B67" s="42" t="str">
        <f>IF(A67&lt;=$C$5+1,B66+14,"")</f>
        <v/>
      </c>
      <c r="C67" s="43">
        <f>IF(A67&lt;=$C$5,$C$4,IF(A66&lt;$C$5,$C$4*($C$5-INT($C$5)),0))</f>
        <v>0</v>
      </c>
      <c r="D67" s="42" t="str">
        <f t="shared" si="1"/>
        <v/>
      </c>
      <c r="E67"/>
      <c r="F67" s="41">
        <f t="shared" si="4"/>
        <v>58</v>
      </c>
      <c r="G67" s="42">
        <f t="shared" si="2"/>
        <v>43982</v>
      </c>
      <c r="H67" s="43">
        <f t="shared" si="3"/>
        <v>0</v>
      </c>
      <c r="I67" s="43">
        <f>H67/(1+$C$7/12)^F67</f>
        <v>0</v>
      </c>
      <c r="J67"/>
    </row>
    <row r="68" spans="1:10" x14ac:dyDescent="0.2">
      <c r="A68" s="41">
        <f t="shared" si="0"/>
        <v>59</v>
      </c>
      <c r="B68" s="42" t="str">
        <f>IF(A68&lt;=$C$5+1,B67+14,"")</f>
        <v/>
      </c>
      <c r="C68" s="43">
        <f>IF(A68&lt;=$C$5,$C$4,IF(A67&lt;$C$5,$C$4*($C$5-INT($C$5)),0))</f>
        <v>0</v>
      </c>
      <c r="D68" s="42" t="str">
        <f t="shared" si="1"/>
        <v/>
      </c>
      <c r="E68"/>
      <c r="F68" s="41">
        <f t="shared" si="4"/>
        <v>59</v>
      </c>
      <c r="G68" s="42">
        <f t="shared" si="2"/>
        <v>44012</v>
      </c>
      <c r="H68" s="43">
        <f t="shared" si="3"/>
        <v>0</v>
      </c>
      <c r="I68" s="43">
        <f>H68/(1+$C$7/12)^F68</f>
        <v>0</v>
      </c>
      <c r="J68"/>
    </row>
    <row r="69" spans="1:10" x14ac:dyDescent="0.2">
      <c r="A69" s="41">
        <f t="shared" si="0"/>
        <v>60</v>
      </c>
      <c r="B69" s="42" t="str">
        <f>IF(A69&lt;=$C$5+1,B68+14,"")</f>
        <v/>
      </c>
      <c r="C69" s="43">
        <f>IF(A69&lt;=$C$5,$C$4,IF(A68&lt;$C$5,$C$4*($C$5-INT($C$5)),0))</f>
        <v>0</v>
      </c>
      <c r="D69" s="42" t="str">
        <f t="shared" si="1"/>
        <v/>
      </c>
      <c r="E69"/>
      <c r="F69" s="41">
        <f t="shared" si="4"/>
        <v>60</v>
      </c>
      <c r="G69" s="42">
        <f t="shared" si="2"/>
        <v>44043</v>
      </c>
      <c r="H69" s="43">
        <f t="shared" si="3"/>
        <v>0</v>
      </c>
      <c r="I69" s="43">
        <f>H69/(1+$C$7/12)^F69</f>
        <v>0</v>
      </c>
      <c r="J69"/>
    </row>
    <row r="70" spans="1:10" x14ac:dyDescent="0.2">
      <c r="A70" s="41">
        <f t="shared" si="0"/>
        <v>61</v>
      </c>
      <c r="B70" s="42" t="str">
        <f>IF(A70&lt;=$C$5+1,B69+14,"")</f>
        <v/>
      </c>
      <c r="C70" s="43">
        <f>IF(A70&lt;=$C$5,$C$4,IF(A69&lt;$C$5,$C$4*($C$5-INT($C$5)),0))</f>
        <v>0</v>
      </c>
      <c r="D70" s="42" t="str">
        <f t="shared" si="1"/>
        <v/>
      </c>
      <c r="E70"/>
      <c r="F70" s="41">
        <f t="shared" si="4"/>
        <v>61</v>
      </c>
      <c r="G70" s="42">
        <f t="shared" si="2"/>
        <v>44074</v>
      </c>
      <c r="H70" s="43">
        <f t="shared" si="3"/>
        <v>0</v>
      </c>
      <c r="I70" s="43">
        <f>H70/(1+$C$7/12)^F70</f>
        <v>0</v>
      </c>
      <c r="J70"/>
    </row>
    <row r="71" spans="1:10" x14ac:dyDescent="0.2">
      <c r="A71" s="41">
        <f t="shared" si="0"/>
        <v>62</v>
      </c>
      <c r="B71" s="42" t="str">
        <f>IF(A71&lt;=$C$5+1,B70+14,"")</f>
        <v/>
      </c>
      <c r="C71" s="43">
        <f>IF(A71&lt;=$C$5,$C$4,IF(A70&lt;$C$5,$C$4*($C$5-INT($C$5)),0))</f>
        <v>0</v>
      </c>
      <c r="D71" s="42" t="str">
        <f t="shared" si="1"/>
        <v/>
      </c>
      <c r="E71"/>
      <c r="F71" s="41">
        <f t="shared" si="4"/>
        <v>62</v>
      </c>
      <c r="G71" s="42">
        <f t="shared" si="2"/>
        <v>44104</v>
      </c>
      <c r="H71" s="43">
        <f t="shared" si="3"/>
        <v>0</v>
      </c>
      <c r="I71" s="43">
        <f>H71/(1+$C$7/12)^F71</f>
        <v>0</v>
      </c>
      <c r="J71"/>
    </row>
    <row r="72" spans="1:10" x14ac:dyDescent="0.2">
      <c r="A72" s="41">
        <f t="shared" si="0"/>
        <v>63</v>
      </c>
      <c r="B72" s="42" t="str">
        <f>IF(A72&lt;=$C$5+1,B71+14,"")</f>
        <v/>
      </c>
      <c r="C72" s="43">
        <f>IF(A72&lt;=$C$5,$C$4,IF(A71&lt;$C$5,$C$4*($C$5-INT($C$5)),0))</f>
        <v>0</v>
      </c>
      <c r="D72" s="42" t="str">
        <f t="shared" si="1"/>
        <v/>
      </c>
      <c r="E72"/>
      <c r="F72" s="41">
        <f t="shared" si="4"/>
        <v>63</v>
      </c>
      <c r="G72" s="42">
        <f t="shared" si="2"/>
        <v>44135</v>
      </c>
      <c r="H72" s="43">
        <f t="shared" si="3"/>
        <v>0</v>
      </c>
      <c r="I72" s="43">
        <f>H72/(1+$C$7/12)^F72</f>
        <v>0</v>
      </c>
      <c r="J72"/>
    </row>
    <row r="73" spans="1:10" x14ac:dyDescent="0.2">
      <c r="A73" s="41">
        <f t="shared" si="0"/>
        <v>64</v>
      </c>
      <c r="B73" s="42" t="str">
        <f>IF(A73&lt;=$C$5+1,B72+14,"")</f>
        <v/>
      </c>
      <c r="C73" s="43">
        <f>IF(A73&lt;=$C$5,$C$4,IF(A72&lt;$C$5,$C$4*($C$5-INT($C$5)),0))</f>
        <v>0</v>
      </c>
      <c r="D73" s="42" t="str">
        <f t="shared" si="1"/>
        <v/>
      </c>
      <c r="E73"/>
      <c r="F73" s="41">
        <f t="shared" si="4"/>
        <v>64</v>
      </c>
      <c r="G73" s="42">
        <f t="shared" si="2"/>
        <v>44165</v>
      </c>
      <c r="H73" s="43">
        <f t="shared" si="3"/>
        <v>0</v>
      </c>
      <c r="I73" s="43">
        <f>H73/(1+$C$7/12)^F73</f>
        <v>0</v>
      </c>
      <c r="J73"/>
    </row>
    <row r="74" spans="1:10" x14ac:dyDescent="0.2">
      <c r="A74" s="41">
        <f t="shared" si="0"/>
        <v>65</v>
      </c>
      <c r="B74" s="42" t="str">
        <f>IF(A74&lt;=$C$5+1,B73+14,"")</f>
        <v/>
      </c>
      <c r="C74" s="43">
        <f>IF(A74&lt;=$C$5,$C$4,IF(A73&lt;$C$5,$C$4*($C$5-INT($C$5)),0))</f>
        <v>0</v>
      </c>
      <c r="D74" s="42" t="str">
        <f t="shared" si="1"/>
        <v/>
      </c>
      <c r="E74"/>
      <c r="F74" s="41">
        <f t="shared" si="4"/>
        <v>65</v>
      </c>
      <c r="G74" s="42">
        <f t="shared" si="2"/>
        <v>44196</v>
      </c>
      <c r="H74" s="43">
        <f t="shared" si="3"/>
        <v>0</v>
      </c>
      <c r="I74" s="43">
        <f>H74/(1+$C$7/12)^F74</f>
        <v>0</v>
      </c>
      <c r="J74"/>
    </row>
    <row r="75" spans="1:10" x14ac:dyDescent="0.2">
      <c r="A75" s="41">
        <f t="shared" ref="A75:A138" si="5">A74+1</f>
        <v>66</v>
      </c>
      <c r="B75" s="42" t="str">
        <f>IF(A75&lt;=$C$5+1,B74+14,"")</f>
        <v/>
      </c>
      <c r="C75" s="43">
        <f>IF(A75&lt;=$C$5,$C$4,IF(A74&lt;$C$5,$C$4*($C$5-INT($C$5)),0))</f>
        <v>0</v>
      </c>
      <c r="D75" s="42" t="str">
        <f t="shared" ref="D75:D114" si="6">IF(B75="","",EOMONTH(B75,0))</f>
        <v/>
      </c>
      <c r="E75"/>
      <c r="F75" s="41">
        <f t="shared" si="4"/>
        <v>66</v>
      </c>
      <c r="G75" s="42">
        <f>EOMONTH(G74,1)</f>
        <v>44227</v>
      </c>
      <c r="H75" s="43">
        <f t="shared" si="3"/>
        <v>0</v>
      </c>
      <c r="I75" s="43">
        <f>H75/(1+$C$7/12)^F75</f>
        <v>0</v>
      </c>
      <c r="J75"/>
    </row>
    <row r="76" spans="1:10" x14ac:dyDescent="0.2">
      <c r="A76" s="41">
        <f t="shared" si="5"/>
        <v>67</v>
      </c>
      <c r="B76" s="42" t="str">
        <f>IF(A76&lt;=$C$5+1,B75+14,"")</f>
        <v/>
      </c>
      <c r="C76" s="43">
        <f>IF(A76&lt;=$C$5,$C$4,IF(A75&lt;$C$5,$C$4*($C$5-INT($C$5)),0))</f>
        <v>0</v>
      </c>
      <c r="D76" s="42" t="str">
        <f t="shared" si="6"/>
        <v/>
      </c>
      <c r="E76"/>
      <c r="F76" s="41">
        <f t="shared" si="4"/>
        <v>67</v>
      </c>
      <c r="G76" s="42">
        <f>EOMONTH(G75,1)</f>
        <v>44255</v>
      </c>
      <c r="H76" s="43">
        <f>SUMIF($D$10:$D$189,G76,$C$10:$C$189)</f>
        <v>0</v>
      </c>
      <c r="I76" s="43">
        <f>H76/(1+$C$7/12)^F76</f>
        <v>0</v>
      </c>
      <c r="J76"/>
    </row>
    <row r="77" spans="1:10" x14ac:dyDescent="0.2">
      <c r="A77" s="41">
        <f t="shared" si="5"/>
        <v>68</v>
      </c>
      <c r="B77" s="42" t="str">
        <f>IF(A77&lt;=$C$5+1,B76+14,"")</f>
        <v/>
      </c>
      <c r="C77" s="43">
        <f>IF(A77&lt;=$C$5,$C$4,IF(A76&lt;$C$5,$C$4*($C$5-INT($C$5)),0))</f>
        <v>0</v>
      </c>
      <c r="D77" s="42" t="str">
        <f t="shared" si="6"/>
        <v/>
      </c>
      <c r="E77"/>
      <c r="F77" s="44">
        <f>F76+1</f>
        <v>68</v>
      </c>
      <c r="G77" s="45">
        <f>EOMONTH(G76,1)</f>
        <v>44286</v>
      </c>
      <c r="H77" s="46">
        <f>SUMIF($D$10:$D$189,G77,$C$10:$C$189)</f>
        <v>0</v>
      </c>
      <c r="I77" s="46">
        <f>H77/(1+$C$7/12)^F77</f>
        <v>0</v>
      </c>
      <c r="J77"/>
    </row>
    <row r="78" spans="1:10" x14ac:dyDescent="0.2">
      <c r="A78" s="41">
        <f t="shared" si="5"/>
        <v>69</v>
      </c>
      <c r="B78" s="42" t="str">
        <f>IF(A78&lt;=$C$5+1,B77+14,"")</f>
        <v/>
      </c>
      <c r="C78" s="43">
        <f>IF(A78&lt;=$C$5,$C$4,IF(A77&lt;$C$5,$C$4*($C$5-INT($C$5)),0))</f>
        <v>0</v>
      </c>
      <c r="D78" s="42" t="str">
        <f t="shared" si="6"/>
        <v/>
      </c>
      <c r="E78"/>
      <c r="F78"/>
      <c r="G78"/>
      <c r="H78"/>
      <c r="I78"/>
      <c r="J78"/>
    </row>
    <row r="79" spans="1:10" x14ac:dyDescent="0.2">
      <c r="A79" s="41">
        <f t="shared" si="5"/>
        <v>70</v>
      </c>
      <c r="B79" s="42" t="str">
        <f>IF(A79&lt;=$C$5+1,B78+14,"")</f>
        <v/>
      </c>
      <c r="C79" s="43">
        <f>IF(A79&lt;=$C$5,$C$4,IF(A78&lt;$C$5,$C$4*($C$5-INT($C$5)),0))</f>
        <v>0</v>
      </c>
      <c r="D79" s="42" t="str">
        <f t="shared" si="6"/>
        <v/>
      </c>
      <c r="E79"/>
      <c r="F79"/>
      <c r="G79"/>
      <c r="H79"/>
      <c r="I79"/>
      <c r="J79"/>
    </row>
    <row r="80" spans="1:10" x14ac:dyDescent="0.2">
      <c r="A80" s="41">
        <f t="shared" si="5"/>
        <v>71</v>
      </c>
      <c r="B80" s="42" t="str">
        <f>IF(A80&lt;=$C$5+1,B79+14,"")</f>
        <v/>
      </c>
      <c r="C80" s="43">
        <f>IF(A80&lt;=$C$5,$C$4,IF(A79&lt;$C$5,$C$4*($C$5-INT($C$5)),0))</f>
        <v>0</v>
      </c>
      <c r="D80" s="42" t="str">
        <f t="shared" si="6"/>
        <v/>
      </c>
      <c r="E80"/>
      <c r="F80"/>
      <c r="G80"/>
      <c r="H80"/>
      <c r="I80"/>
      <c r="J80"/>
    </row>
    <row r="81" spans="1:10" x14ac:dyDescent="0.2">
      <c r="A81" s="41">
        <f t="shared" si="5"/>
        <v>72</v>
      </c>
      <c r="B81" s="42" t="str">
        <f>IF(A81&lt;=$C$5+1,B80+14,"")</f>
        <v/>
      </c>
      <c r="C81" s="43">
        <f>IF(A81&lt;=$C$5,$C$4,IF(A80&lt;$C$5,$C$4*($C$5-INT($C$5)),0))</f>
        <v>0</v>
      </c>
      <c r="D81" s="42" t="str">
        <f t="shared" si="6"/>
        <v/>
      </c>
      <c r="E81"/>
      <c r="F81"/>
      <c r="G81"/>
      <c r="H81"/>
      <c r="I81"/>
      <c r="J81"/>
    </row>
    <row r="82" spans="1:10" x14ac:dyDescent="0.2">
      <c r="A82" s="41">
        <f t="shared" si="5"/>
        <v>73</v>
      </c>
      <c r="B82" s="42" t="str">
        <f>IF(A82&lt;=$C$5+1,B81+14,"")</f>
        <v/>
      </c>
      <c r="C82" s="43">
        <f>IF(A82&lt;=$C$5,$C$4,IF(A81&lt;$C$5,$C$4*($C$5-INT($C$5)),0))</f>
        <v>0</v>
      </c>
      <c r="D82" s="42" t="str">
        <f t="shared" si="6"/>
        <v/>
      </c>
      <c r="E82"/>
      <c r="F82"/>
      <c r="G82"/>
      <c r="H82"/>
      <c r="I82"/>
      <c r="J82"/>
    </row>
    <row r="83" spans="1:10" x14ac:dyDescent="0.2">
      <c r="A83" s="41">
        <f t="shared" si="5"/>
        <v>74</v>
      </c>
      <c r="B83" s="42" t="str">
        <f>IF(A83&lt;=$C$5+1,B82+14,"")</f>
        <v/>
      </c>
      <c r="C83" s="43">
        <f>IF(A83&lt;=$C$5,$C$4,IF(A82&lt;$C$5,$C$4*($C$5-INT($C$5)),0))</f>
        <v>0</v>
      </c>
      <c r="D83" s="42" t="str">
        <f t="shared" si="6"/>
        <v/>
      </c>
      <c r="E83"/>
      <c r="F83"/>
      <c r="G83"/>
      <c r="H83"/>
      <c r="I83"/>
      <c r="J83"/>
    </row>
    <row r="84" spans="1:10" x14ac:dyDescent="0.2">
      <c r="A84" s="41">
        <f t="shared" si="5"/>
        <v>75</v>
      </c>
      <c r="B84" s="42" t="str">
        <f>IF(A84&lt;=$C$5+1,B83+14,"")</f>
        <v/>
      </c>
      <c r="C84" s="43">
        <f>IF(A84&lt;=$C$5,$C$4,IF(A83&lt;$C$5,$C$4*($C$5-INT($C$5)),0))</f>
        <v>0</v>
      </c>
      <c r="D84" s="42" t="str">
        <f t="shared" si="6"/>
        <v/>
      </c>
      <c r="E84"/>
      <c r="F84"/>
      <c r="G84"/>
      <c r="H84"/>
      <c r="I84"/>
      <c r="J84"/>
    </row>
    <row r="85" spans="1:10" x14ac:dyDescent="0.2">
      <c r="A85" s="41">
        <f t="shared" si="5"/>
        <v>76</v>
      </c>
      <c r="B85" s="42" t="str">
        <f>IF(A85&lt;=$C$5+1,B84+14,"")</f>
        <v/>
      </c>
      <c r="C85" s="43">
        <f>IF(A85&lt;=$C$5,$C$4,IF(A84&lt;$C$5,$C$4*($C$5-INT($C$5)),0))</f>
        <v>0</v>
      </c>
      <c r="D85" s="42" t="str">
        <f t="shared" si="6"/>
        <v/>
      </c>
      <c r="E85"/>
      <c r="F85"/>
      <c r="G85"/>
      <c r="H85"/>
      <c r="I85"/>
      <c r="J85"/>
    </row>
    <row r="86" spans="1:10" x14ac:dyDescent="0.2">
      <c r="A86" s="41">
        <f t="shared" si="5"/>
        <v>77</v>
      </c>
      <c r="B86" s="42" t="str">
        <f>IF(A86&lt;=$C$5+1,B85+14,"")</f>
        <v/>
      </c>
      <c r="C86" s="43">
        <f>IF(A86&lt;=$C$5,$C$4,IF(A85&lt;$C$5,$C$4*($C$5-INT($C$5)),0))</f>
        <v>0</v>
      </c>
      <c r="D86" s="42" t="str">
        <f t="shared" si="6"/>
        <v/>
      </c>
      <c r="E86"/>
      <c r="F86"/>
      <c r="G86"/>
      <c r="H86"/>
      <c r="I86"/>
      <c r="J86"/>
    </row>
    <row r="87" spans="1:10" x14ac:dyDescent="0.2">
      <c r="A87" s="41">
        <f t="shared" si="5"/>
        <v>78</v>
      </c>
      <c r="B87" s="42" t="str">
        <f>IF(A87&lt;=$C$5+1,B86+14,"")</f>
        <v/>
      </c>
      <c r="C87" s="43">
        <f>IF(A87&lt;=$C$5,$C$4,IF(A86&lt;$C$5,$C$4*($C$5-INT($C$5)),0))</f>
        <v>0</v>
      </c>
      <c r="D87" s="42" t="str">
        <f t="shared" si="6"/>
        <v/>
      </c>
      <c r="E87"/>
      <c r="F87"/>
      <c r="G87"/>
      <c r="H87"/>
      <c r="I87"/>
      <c r="J87"/>
    </row>
    <row r="88" spans="1:10" x14ac:dyDescent="0.2">
      <c r="A88" s="41">
        <f t="shared" si="5"/>
        <v>79</v>
      </c>
      <c r="B88" s="42" t="str">
        <f>IF(A88&lt;=$C$5+1,B87+14,"")</f>
        <v/>
      </c>
      <c r="C88" s="43">
        <f>IF(A88&lt;=$C$5,$C$4,IF(A87&lt;$C$5,$C$4*($C$5-INT($C$5)),0))</f>
        <v>0</v>
      </c>
      <c r="D88" s="42" t="str">
        <f t="shared" si="6"/>
        <v/>
      </c>
      <c r="E88"/>
      <c r="F88"/>
      <c r="G88"/>
      <c r="H88"/>
      <c r="I88"/>
      <c r="J88"/>
    </row>
    <row r="89" spans="1:10" x14ac:dyDescent="0.2">
      <c r="A89" s="41">
        <f t="shared" si="5"/>
        <v>80</v>
      </c>
      <c r="B89" s="42" t="str">
        <f>IF(A89&lt;=$C$5+1,B88+14,"")</f>
        <v/>
      </c>
      <c r="C89" s="43">
        <f>IF(A89&lt;=$C$5,$C$4,IF(A88&lt;$C$5,$C$4*($C$5-INT($C$5)),0))</f>
        <v>0</v>
      </c>
      <c r="D89" s="42" t="str">
        <f t="shared" si="6"/>
        <v/>
      </c>
      <c r="E89"/>
      <c r="F89"/>
      <c r="G89"/>
      <c r="H89"/>
      <c r="I89"/>
      <c r="J89"/>
    </row>
    <row r="90" spans="1:10" x14ac:dyDescent="0.2">
      <c r="A90" s="41">
        <f t="shared" si="5"/>
        <v>81</v>
      </c>
      <c r="B90" s="42" t="str">
        <f>IF(A90&lt;=$C$5+1,B89+14,"")</f>
        <v/>
      </c>
      <c r="C90" s="43">
        <f>IF(A90&lt;=$C$5,$C$4,IF(A89&lt;$C$5,$C$4*($C$5-INT($C$5)),0))</f>
        <v>0</v>
      </c>
      <c r="D90" s="42" t="str">
        <f t="shared" si="6"/>
        <v/>
      </c>
      <c r="E90"/>
      <c r="F90"/>
      <c r="G90"/>
      <c r="H90"/>
      <c r="I90"/>
      <c r="J90"/>
    </row>
    <row r="91" spans="1:10" x14ac:dyDescent="0.2">
      <c r="A91" s="41">
        <f t="shared" si="5"/>
        <v>82</v>
      </c>
      <c r="B91" s="42" t="str">
        <f>IF(A91&lt;=$C$5+1,B90+14,"")</f>
        <v/>
      </c>
      <c r="C91" s="43">
        <f>IF(A91&lt;=$C$5,$C$4,IF(A90&lt;$C$5,$C$4*($C$5-INT($C$5)),0))</f>
        <v>0</v>
      </c>
      <c r="D91" s="42" t="str">
        <f t="shared" si="6"/>
        <v/>
      </c>
      <c r="E91"/>
      <c r="F91"/>
      <c r="G91"/>
      <c r="H91"/>
      <c r="I91"/>
      <c r="J91"/>
    </row>
    <row r="92" spans="1:10" x14ac:dyDescent="0.2">
      <c r="A92" s="41">
        <f t="shared" si="5"/>
        <v>83</v>
      </c>
      <c r="B92" s="42" t="str">
        <f>IF(A92&lt;=$C$5+1,B91+14,"")</f>
        <v/>
      </c>
      <c r="C92" s="43">
        <f>IF(A92&lt;=$C$5,$C$4,IF(A91&lt;$C$5,$C$4*($C$5-INT($C$5)),0))</f>
        <v>0</v>
      </c>
      <c r="D92" s="42" t="str">
        <f t="shared" si="6"/>
        <v/>
      </c>
      <c r="E92"/>
      <c r="F92"/>
      <c r="G92"/>
      <c r="H92"/>
      <c r="I92"/>
      <c r="J92"/>
    </row>
    <row r="93" spans="1:10" x14ac:dyDescent="0.2">
      <c r="A93" s="41">
        <f t="shared" si="5"/>
        <v>84</v>
      </c>
      <c r="B93" s="42" t="str">
        <f>IF(A93&lt;=$C$5+1,B92+14,"")</f>
        <v/>
      </c>
      <c r="C93" s="43">
        <f>IF(A93&lt;=$C$5,$C$4,IF(A92&lt;$C$5,$C$4*($C$5-INT($C$5)),0))</f>
        <v>0</v>
      </c>
      <c r="D93" s="42" t="str">
        <f t="shared" si="6"/>
        <v/>
      </c>
      <c r="E93"/>
      <c r="F93"/>
      <c r="G93"/>
      <c r="H93"/>
      <c r="I93"/>
      <c r="J93"/>
    </row>
    <row r="94" spans="1:10" x14ac:dyDescent="0.2">
      <c r="A94" s="41">
        <f t="shared" si="5"/>
        <v>85</v>
      </c>
      <c r="B94" s="42" t="str">
        <f>IF(A94&lt;=$C$5+1,B93+14,"")</f>
        <v/>
      </c>
      <c r="C94" s="43">
        <f>IF(A94&lt;=$C$5,$C$4,IF(A93&lt;$C$5,$C$4*($C$5-INT($C$5)),0))</f>
        <v>0</v>
      </c>
      <c r="D94" s="42" t="str">
        <f t="shared" si="6"/>
        <v/>
      </c>
      <c r="E94"/>
      <c r="F94"/>
      <c r="G94"/>
      <c r="H94"/>
      <c r="I94"/>
      <c r="J94"/>
    </row>
    <row r="95" spans="1:10" x14ac:dyDescent="0.2">
      <c r="A95" s="41">
        <f t="shared" si="5"/>
        <v>86</v>
      </c>
      <c r="B95" s="42" t="str">
        <f>IF(A95&lt;=$C$5+1,B94+14,"")</f>
        <v/>
      </c>
      <c r="C95" s="43">
        <f>IF(A95&lt;=$C$5,$C$4,IF(A94&lt;$C$5,$C$4*($C$5-INT($C$5)),0))</f>
        <v>0</v>
      </c>
      <c r="D95" s="42" t="str">
        <f t="shared" si="6"/>
        <v/>
      </c>
      <c r="E95"/>
      <c r="F95"/>
      <c r="G95"/>
      <c r="H95"/>
      <c r="I95"/>
      <c r="J95"/>
    </row>
    <row r="96" spans="1:10" x14ac:dyDescent="0.2">
      <c r="A96" s="41">
        <f t="shared" si="5"/>
        <v>87</v>
      </c>
      <c r="B96" s="42" t="str">
        <f>IF(A96&lt;=$C$5+1,B95+14,"")</f>
        <v/>
      </c>
      <c r="C96" s="43">
        <f>IF(A96&lt;=$C$5,$C$4,IF(A95&lt;$C$5,$C$4*($C$5-INT($C$5)),0))</f>
        <v>0</v>
      </c>
      <c r="D96" s="42" t="str">
        <f t="shared" si="6"/>
        <v/>
      </c>
      <c r="E96"/>
      <c r="F96"/>
      <c r="G96"/>
      <c r="H96"/>
      <c r="I96"/>
      <c r="J96"/>
    </row>
    <row r="97" spans="1:10" x14ac:dyDescent="0.2">
      <c r="A97" s="41">
        <f t="shared" si="5"/>
        <v>88</v>
      </c>
      <c r="B97" s="42" t="str">
        <f>IF(A97&lt;=$C$5+1,B96+14,"")</f>
        <v/>
      </c>
      <c r="C97" s="43">
        <f>IF(A97&lt;=$C$5,$C$4,IF(A96&lt;$C$5,$C$4*($C$5-INT($C$5)),0))</f>
        <v>0</v>
      </c>
      <c r="D97" s="42" t="str">
        <f t="shared" si="6"/>
        <v/>
      </c>
      <c r="E97"/>
      <c r="F97"/>
      <c r="G97"/>
      <c r="H97"/>
      <c r="I97"/>
      <c r="J97"/>
    </row>
    <row r="98" spans="1:10" x14ac:dyDescent="0.2">
      <c r="A98" s="41">
        <f t="shared" si="5"/>
        <v>89</v>
      </c>
      <c r="B98" s="42" t="str">
        <f>IF(A98&lt;=$C$5+1,B97+14,"")</f>
        <v/>
      </c>
      <c r="C98" s="43">
        <f>IF(A98&lt;=$C$5,$C$4,IF(A97&lt;$C$5,$C$4*($C$5-INT($C$5)),0))</f>
        <v>0</v>
      </c>
      <c r="D98" s="42" t="str">
        <f t="shared" si="6"/>
        <v/>
      </c>
      <c r="E98"/>
      <c r="F98"/>
      <c r="G98"/>
      <c r="H98"/>
      <c r="I98"/>
      <c r="J98"/>
    </row>
    <row r="99" spans="1:10" x14ac:dyDescent="0.2">
      <c r="A99" s="41">
        <f t="shared" si="5"/>
        <v>90</v>
      </c>
      <c r="B99" s="42" t="str">
        <f>IF(A99&lt;=$C$5+1,B98+14,"")</f>
        <v/>
      </c>
      <c r="C99" s="43">
        <f>IF(A99&lt;=$C$5,$C$4,IF(A98&lt;$C$5,$C$4*($C$5-INT($C$5)),0))</f>
        <v>0</v>
      </c>
      <c r="D99" s="42" t="str">
        <f t="shared" si="6"/>
        <v/>
      </c>
      <c r="E99"/>
      <c r="F99"/>
      <c r="G99"/>
      <c r="H99"/>
      <c r="I99"/>
      <c r="J99"/>
    </row>
    <row r="100" spans="1:10" x14ac:dyDescent="0.2">
      <c r="A100" s="41">
        <f t="shared" si="5"/>
        <v>91</v>
      </c>
      <c r="B100" s="42" t="str">
        <f>IF(A100&lt;=$C$5+1,B99+14,"")</f>
        <v/>
      </c>
      <c r="C100" s="43">
        <f>IF(A100&lt;=$C$5,$C$4,IF(A99&lt;$C$5,$C$4*($C$5-INT($C$5)),0))</f>
        <v>0</v>
      </c>
      <c r="D100" s="42" t="str">
        <f t="shared" si="6"/>
        <v/>
      </c>
      <c r="E100"/>
      <c r="F100"/>
      <c r="G100"/>
      <c r="H100"/>
      <c r="I100"/>
      <c r="J100"/>
    </row>
    <row r="101" spans="1:10" x14ac:dyDescent="0.2">
      <c r="A101" s="41">
        <f t="shared" si="5"/>
        <v>92</v>
      </c>
      <c r="B101" s="42" t="str">
        <f>IF(A101&lt;=$C$5+1,B100+14,"")</f>
        <v/>
      </c>
      <c r="C101" s="43">
        <f>IF(A101&lt;=$C$5,$C$4,IF(A100&lt;$C$5,$C$4*($C$5-INT($C$5)),0))</f>
        <v>0</v>
      </c>
      <c r="D101" s="42" t="str">
        <f t="shared" si="6"/>
        <v/>
      </c>
      <c r="E101"/>
      <c r="F101"/>
      <c r="G101"/>
      <c r="H101"/>
      <c r="I101"/>
      <c r="J101"/>
    </row>
    <row r="102" spans="1:10" x14ac:dyDescent="0.2">
      <c r="A102" s="41">
        <f t="shared" si="5"/>
        <v>93</v>
      </c>
      <c r="B102" s="42" t="str">
        <f>IF(A102&lt;=$C$5+1,B101+14,"")</f>
        <v/>
      </c>
      <c r="C102" s="43">
        <f>IF(A102&lt;=$C$5,$C$4,IF(A101&lt;$C$5,$C$4*($C$5-INT($C$5)),0))</f>
        <v>0</v>
      </c>
      <c r="D102" s="42" t="str">
        <f t="shared" si="6"/>
        <v/>
      </c>
      <c r="E102"/>
      <c r="F102"/>
      <c r="G102"/>
      <c r="H102"/>
      <c r="I102"/>
      <c r="J102"/>
    </row>
    <row r="103" spans="1:10" x14ac:dyDescent="0.2">
      <c r="A103" s="41">
        <f t="shared" si="5"/>
        <v>94</v>
      </c>
      <c r="B103" s="42" t="str">
        <f>IF(A103&lt;=$C$5+1,B102+14,"")</f>
        <v/>
      </c>
      <c r="C103" s="43">
        <f>IF(A103&lt;=$C$5,$C$4,IF(A102&lt;$C$5,$C$4*($C$5-INT($C$5)),0))</f>
        <v>0</v>
      </c>
      <c r="D103" s="42" t="str">
        <f t="shared" si="6"/>
        <v/>
      </c>
      <c r="E103"/>
      <c r="F103"/>
      <c r="G103"/>
      <c r="H103"/>
      <c r="I103"/>
      <c r="J103"/>
    </row>
    <row r="104" spans="1:10" x14ac:dyDescent="0.2">
      <c r="A104" s="41">
        <f t="shared" si="5"/>
        <v>95</v>
      </c>
      <c r="B104" s="42" t="str">
        <f>IF(A104&lt;=$C$5+1,B103+14,"")</f>
        <v/>
      </c>
      <c r="C104" s="43">
        <f>IF(A104&lt;=$C$5,$C$4,IF(A103&lt;$C$5,$C$4*($C$5-INT($C$5)),0))</f>
        <v>0</v>
      </c>
      <c r="D104" s="42" t="str">
        <f t="shared" si="6"/>
        <v/>
      </c>
      <c r="E104"/>
      <c r="F104"/>
      <c r="G104"/>
      <c r="H104"/>
      <c r="I104"/>
      <c r="J104"/>
    </row>
    <row r="105" spans="1:10" x14ac:dyDescent="0.2">
      <c r="A105" s="41">
        <f t="shared" si="5"/>
        <v>96</v>
      </c>
      <c r="B105" s="42" t="str">
        <f>IF(A105&lt;=$C$5+1,B104+14,"")</f>
        <v/>
      </c>
      <c r="C105" s="43">
        <f>IF(A105&lt;=$C$5,$C$4,IF(A104&lt;$C$5,$C$4*($C$5-INT($C$5)),0))</f>
        <v>0</v>
      </c>
      <c r="D105" s="42" t="str">
        <f t="shared" si="6"/>
        <v/>
      </c>
      <c r="E105"/>
      <c r="F105"/>
      <c r="G105"/>
      <c r="H105"/>
      <c r="I105"/>
      <c r="J105"/>
    </row>
    <row r="106" spans="1:10" x14ac:dyDescent="0.2">
      <c r="A106" s="41">
        <f t="shared" si="5"/>
        <v>97</v>
      </c>
      <c r="B106" s="42" t="str">
        <f>IF(A106&lt;=$C$5+1,B105+14,"")</f>
        <v/>
      </c>
      <c r="C106" s="43">
        <f>IF(A106&lt;=$C$5,$C$4,IF(A105&lt;$C$5,$C$4*($C$5-INT($C$5)),0))</f>
        <v>0</v>
      </c>
      <c r="D106" s="42" t="str">
        <f t="shared" si="6"/>
        <v/>
      </c>
      <c r="E106"/>
      <c r="F106"/>
      <c r="G106"/>
      <c r="H106"/>
      <c r="I106"/>
      <c r="J106"/>
    </row>
    <row r="107" spans="1:10" x14ac:dyDescent="0.2">
      <c r="A107" s="41">
        <f t="shared" si="5"/>
        <v>98</v>
      </c>
      <c r="B107" s="42" t="str">
        <f>IF(A107&lt;=$C$5+1,B106+14,"")</f>
        <v/>
      </c>
      <c r="C107" s="43">
        <f>IF(A107&lt;=$C$5,$C$4,IF(A106&lt;$C$5,$C$4*($C$5-INT($C$5)),0))</f>
        <v>0</v>
      </c>
      <c r="D107" s="42" t="str">
        <f t="shared" si="6"/>
        <v/>
      </c>
      <c r="E107"/>
      <c r="F107"/>
      <c r="G107"/>
      <c r="H107"/>
      <c r="I107"/>
      <c r="J107"/>
    </row>
    <row r="108" spans="1:10" x14ac:dyDescent="0.2">
      <c r="A108" s="41">
        <f t="shared" si="5"/>
        <v>99</v>
      </c>
      <c r="B108" s="42" t="str">
        <f>IF(A108&lt;=$C$5+1,B107+14,"")</f>
        <v/>
      </c>
      <c r="C108" s="43">
        <f>IF(A108&lt;=$C$5,$C$4,IF(A107&lt;$C$5,$C$4*($C$5-INT($C$5)),0))</f>
        <v>0</v>
      </c>
      <c r="D108" s="42" t="str">
        <f t="shared" si="6"/>
        <v/>
      </c>
      <c r="E108"/>
      <c r="F108"/>
      <c r="G108"/>
      <c r="H108"/>
      <c r="I108"/>
      <c r="J108"/>
    </row>
    <row r="109" spans="1:10" x14ac:dyDescent="0.2">
      <c r="A109" s="41">
        <f t="shared" si="5"/>
        <v>100</v>
      </c>
      <c r="B109" s="42" t="str">
        <f>IF(A109&lt;=$C$5+1,B108+14,"")</f>
        <v/>
      </c>
      <c r="C109" s="43">
        <f>IF(A109&lt;=$C$5,$C$4,IF(A108&lt;$C$5,$C$4*($C$5-INT($C$5)),0))</f>
        <v>0</v>
      </c>
      <c r="D109" s="42" t="str">
        <f t="shared" si="6"/>
        <v/>
      </c>
      <c r="E109"/>
      <c r="F109"/>
      <c r="G109"/>
      <c r="H109"/>
      <c r="I109"/>
      <c r="J109"/>
    </row>
    <row r="110" spans="1:10" x14ac:dyDescent="0.2">
      <c r="A110" s="41">
        <f t="shared" si="5"/>
        <v>101</v>
      </c>
      <c r="B110" s="42" t="str">
        <f>IF(A110&lt;=$C$5+1,B109+14,"")</f>
        <v/>
      </c>
      <c r="C110" s="43">
        <f>IF(A110&lt;=$C$5,$C$4,IF(A109&lt;$C$5,$C$4*($C$5-INT($C$5)),0))</f>
        <v>0</v>
      </c>
      <c r="D110" s="42" t="str">
        <f t="shared" si="6"/>
        <v/>
      </c>
      <c r="E110"/>
      <c r="F110"/>
      <c r="G110"/>
      <c r="H110"/>
      <c r="I110"/>
      <c r="J110"/>
    </row>
    <row r="111" spans="1:10" x14ac:dyDescent="0.2">
      <c r="A111" s="41">
        <f t="shared" si="5"/>
        <v>102</v>
      </c>
      <c r="B111" s="42" t="str">
        <f>IF(A111&lt;=$C$5+1,B110+14,"")</f>
        <v/>
      </c>
      <c r="C111" s="43">
        <f>IF(A111&lt;=$C$5,$C$4,IF(A110&lt;$C$5,$C$4*($C$5-INT($C$5)),0))</f>
        <v>0</v>
      </c>
      <c r="D111" s="42" t="str">
        <f t="shared" si="6"/>
        <v/>
      </c>
      <c r="E111"/>
      <c r="F111"/>
      <c r="G111"/>
      <c r="H111"/>
      <c r="I111"/>
      <c r="J111"/>
    </row>
    <row r="112" spans="1:10" x14ac:dyDescent="0.2">
      <c r="A112" s="41">
        <f t="shared" si="5"/>
        <v>103</v>
      </c>
      <c r="B112" s="42" t="str">
        <f>IF(A112&lt;=$C$5+1,B111+14,"")</f>
        <v/>
      </c>
      <c r="C112" s="43">
        <f>IF(A112&lt;=$C$5,$C$4,IF(A111&lt;$C$5,$C$4*($C$5-INT($C$5)),0))</f>
        <v>0</v>
      </c>
      <c r="D112" s="42" t="str">
        <f t="shared" si="6"/>
        <v/>
      </c>
      <c r="E112"/>
      <c r="F112"/>
      <c r="G112"/>
      <c r="H112"/>
      <c r="I112"/>
      <c r="J112"/>
    </row>
    <row r="113" spans="1:10" x14ac:dyDescent="0.2">
      <c r="A113" s="41">
        <f t="shared" si="5"/>
        <v>104</v>
      </c>
      <c r="B113" s="42" t="str">
        <f>IF(A113&lt;=$C$5+1,B112+14,"")</f>
        <v/>
      </c>
      <c r="C113" s="43">
        <f>IF(A113&lt;=$C$5,$C$4,IF(A112&lt;$C$5,$C$4*($C$5-INT($C$5)),0))</f>
        <v>0</v>
      </c>
      <c r="D113" s="42" t="str">
        <f t="shared" si="6"/>
        <v/>
      </c>
      <c r="E113"/>
      <c r="F113"/>
      <c r="G113"/>
      <c r="H113"/>
      <c r="I113"/>
      <c r="J113"/>
    </row>
    <row r="114" spans="1:10" x14ac:dyDescent="0.2">
      <c r="A114" s="41">
        <f t="shared" si="5"/>
        <v>105</v>
      </c>
      <c r="B114" s="42" t="str">
        <f>IF(A114&lt;=$C$5+1,B113+14,"")</f>
        <v/>
      </c>
      <c r="C114" s="43">
        <f>IF(A114&lt;=$C$5,$C$4,IF(A113&lt;$C$5,$C$4*($C$5-INT($C$5)),0))</f>
        <v>0</v>
      </c>
      <c r="D114" s="42" t="str">
        <f t="shared" si="6"/>
        <v/>
      </c>
      <c r="E114"/>
      <c r="F114"/>
      <c r="G114"/>
      <c r="H114"/>
      <c r="I114"/>
      <c r="J114"/>
    </row>
    <row r="115" spans="1:10" x14ac:dyDescent="0.2">
      <c r="A115" s="41">
        <f t="shared" si="5"/>
        <v>106</v>
      </c>
      <c r="B115" s="42" t="str">
        <f>IF(A115&lt;=$C$5+1,B114+14,"")</f>
        <v/>
      </c>
      <c r="C115" s="43">
        <f>IF(A115&lt;=$C$5,$C$4,IF(A114&lt;$C$5,$C$4*($C$5-INT($C$5)),0))</f>
        <v>0</v>
      </c>
      <c r="D115" s="42" t="str">
        <f t="shared" ref="D115:D160" si="7">IF(B115="","",EOMONTH(B115,0))</f>
        <v/>
      </c>
      <c r="E115"/>
      <c r="F115"/>
    </row>
    <row r="116" spans="1:10" x14ac:dyDescent="0.2">
      <c r="A116" s="41">
        <f t="shared" si="5"/>
        <v>107</v>
      </c>
      <c r="B116" s="42" t="str">
        <f>IF(A116&lt;=$C$5+1,B115+14,"")</f>
        <v/>
      </c>
      <c r="C116" s="43">
        <f>IF(A116&lt;=$C$5,$C$4,IF(A115&lt;$C$5,$C$4*($C$5-INT($C$5)),0))</f>
        <v>0</v>
      </c>
      <c r="D116" s="42" t="str">
        <f t="shared" si="7"/>
        <v/>
      </c>
      <c r="E116"/>
      <c r="F116"/>
    </row>
    <row r="117" spans="1:10" x14ac:dyDescent="0.2">
      <c r="A117" s="41">
        <f t="shared" si="5"/>
        <v>108</v>
      </c>
      <c r="B117" s="42" t="str">
        <f>IF(A117&lt;=$C$5+1,B116+14,"")</f>
        <v/>
      </c>
      <c r="C117" s="43">
        <f>IF(A117&lt;=$C$5,$C$4,IF(A116&lt;$C$5,$C$4*($C$5-INT($C$5)),0))</f>
        <v>0</v>
      </c>
      <c r="D117" s="42" t="str">
        <f t="shared" si="7"/>
        <v/>
      </c>
      <c r="E117"/>
      <c r="F117"/>
    </row>
    <row r="118" spans="1:10" x14ac:dyDescent="0.2">
      <c r="A118" s="41">
        <f t="shared" si="5"/>
        <v>109</v>
      </c>
      <c r="B118" s="42" t="str">
        <f>IF(A118&lt;=$C$5+1,B117+14,"")</f>
        <v/>
      </c>
      <c r="C118" s="43">
        <f>IF(A118&lt;=$C$5,$C$4,IF(A117&lt;$C$5,$C$4*($C$5-INT($C$5)),0))</f>
        <v>0</v>
      </c>
      <c r="D118" s="42" t="str">
        <f t="shared" si="7"/>
        <v/>
      </c>
      <c r="E118"/>
      <c r="F118"/>
    </row>
    <row r="119" spans="1:10" x14ac:dyDescent="0.2">
      <c r="A119" s="41">
        <f t="shared" si="5"/>
        <v>110</v>
      </c>
      <c r="B119" s="42" t="str">
        <f>IF(A119&lt;=$C$5+1,B118+14,"")</f>
        <v/>
      </c>
      <c r="C119" s="43">
        <f>IF(A119&lt;=$C$5,$C$4,IF(A118&lt;$C$5,$C$4*($C$5-INT($C$5)),0))</f>
        <v>0</v>
      </c>
      <c r="D119" s="42" t="str">
        <f t="shared" si="7"/>
        <v/>
      </c>
      <c r="E119"/>
      <c r="F119"/>
    </row>
    <row r="120" spans="1:10" x14ac:dyDescent="0.2">
      <c r="A120" s="41">
        <f t="shared" si="5"/>
        <v>111</v>
      </c>
      <c r="B120" s="42" t="str">
        <f>IF(A120&lt;=$C$5+1,B119+14,"")</f>
        <v/>
      </c>
      <c r="C120" s="43">
        <f>IF(A120&lt;=$C$5,$C$4,IF(A119&lt;$C$5,$C$4*($C$5-INT($C$5)),0))</f>
        <v>0</v>
      </c>
      <c r="D120" s="42" t="str">
        <f t="shared" si="7"/>
        <v/>
      </c>
      <c r="E120"/>
      <c r="F120"/>
    </row>
    <row r="121" spans="1:10" x14ac:dyDescent="0.2">
      <c r="A121" s="41">
        <f t="shared" si="5"/>
        <v>112</v>
      </c>
      <c r="B121" s="42" t="str">
        <f>IF(A121&lt;=$C$5+1,B120+14,"")</f>
        <v/>
      </c>
      <c r="C121" s="43">
        <f>IF(A121&lt;=$C$5,$C$4,IF(A120&lt;$C$5,$C$4*($C$5-INT($C$5)),0))</f>
        <v>0</v>
      </c>
      <c r="D121" s="42" t="str">
        <f t="shared" si="7"/>
        <v/>
      </c>
      <c r="E121"/>
      <c r="F121"/>
    </row>
    <row r="122" spans="1:10" x14ac:dyDescent="0.2">
      <c r="A122" s="41">
        <f t="shared" si="5"/>
        <v>113</v>
      </c>
      <c r="B122" s="42" t="str">
        <f>IF(A122&lt;=$C$5+1,B121+14,"")</f>
        <v/>
      </c>
      <c r="C122" s="43">
        <f>IF(A122&lt;=$C$5,$C$4,IF(A121&lt;$C$5,$C$4*($C$5-INT($C$5)),0))</f>
        <v>0</v>
      </c>
      <c r="D122" s="42" t="str">
        <f t="shared" si="7"/>
        <v/>
      </c>
      <c r="E122"/>
      <c r="F122"/>
    </row>
    <row r="123" spans="1:10" x14ac:dyDescent="0.2">
      <c r="A123" s="41">
        <f t="shared" si="5"/>
        <v>114</v>
      </c>
      <c r="B123" s="42" t="str">
        <f>IF(A123&lt;=$C$5+1,B122+14,"")</f>
        <v/>
      </c>
      <c r="C123" s="43">
        <f>IF(A123&lt;=$C$5,$C$4,IF(A122&lt;$C$5,$C$4*($C$5-INT($C$5)),0))</f>
        <v>0</v>
      </c>
      <c r="D123" s="42" t="str">
        <f t="shared" si="7"/>
        <v/>
      </c>
      <c r="E123"/>
      <c r="F123"/>
    </row>
    <row r="124" spans="1:10" x14ac:dyDescent="0.2">
      <c r="A124" s="41">
        <f t="shared" si="5"/>
        <v>115</v>
      </c>
      <c r="B124" s="42" t="str">
        <f>IF(A124&lt;=$C$5+1,B123+14,"")</f>
        <v/>
      </c>
      <c r="C124" s="43">
        <f>IF(A124&lt;=$C$5,$C$4,IF(A123&lt;$C$5,$C$4*($C$5-INT($C$5)),0))</f>
        <v>0</v>
      </c>
      <c r="D124" s="42" t="str">
        <f t="shared" si="7"/>
        <v/>
      </c>
      <c r="E124"/>
      <c r="F124"/>
    </row>
    <row r="125" spans="1:10" x14ac:dyDescent="0.2">
      <c r="A125" s="41">
        <f t="shared" si="5"/>
        <v>116</v>
      </c>
      <c r="B125" s="42" t="str">
        <f>IF(A125&lt;=$C$5+1,B124+14,"")</f>
        <v/>
      </c>
      <c r="C125" s="43">
        <f>IF(A125&lt;=$C$5,$C$4,IF(A124&lt;$C$5,$C$4*($C$5-INT($C$5)),0))</f>
        <v>0</v>
      </c>
      <c r="D125" s="42" t="str">
        <f t="shared" si="7"/>
        <v/>
      </c>
      <c r="E125"/>
      <c r="F125"/>
    </row>
    <row r="126" spans="1:10" x14ac:dyDescent="0.2">
      <c r="A126" s="41">
        <f t="shared" si="5"/>
        <v>117</v>
      </c>
      <c r="B126" s="42" t="str">
        <f>IF(A126&lt;=$C$5+1,B125+14,"")</f>
        <v/>
      </c>
      <c r="C126" s="43">
        <f>IF(A126&lt;=$C$5,$C$4,IF(A125&lt;$C$5,$C$4*($C$5-INT($C$5)),0))</f>
        <v>0</v>
      </c>
      <c r="D126" s="42" t="str">
        <f t="shared" si="7"/>
        <v/>
      </c>
      <c r="E126"/>
      <c r="F126"/>
    </row>
    <row r="127" spans="1:10" x14ac:dyDescent="0.2">
      <c r="A127" s="41">
        <f t="shared" si="5"/>
        <v>118</v>
      </c>
      <c r="B127" s="42" t="str">
        <f>IF(A127&lt;=$C$5+1,B126+14,"")</f>
        <v/>
      </c>
      <c r="C127" s="43">
        <f>IF(A127&lt;=$C$5,$C$4,IF(A126&lt;$C$5,$C$4*($C$5-INT($C$5)),0))</f>
        <v>0</v>
      </c>
      <c r="D127" s="42" t="str">
        <f t="shared" si="7"/>
        <v/>
      </c>
      <c r="E127"/>
      <c r="F127"/>
    </row>
    <row r="128" spans="1:10" x14ac:dyDescent="0.2">
      <c r="A128" s="41">
        <f t="shared" si="5"/>
        <v>119</v>
      </c>
      <c r="B128" s="42" t="str">
        <f>IF(A128&lt;=$C$5+1,B127+14,"")</f>
        <v/>
      </c>
      <c r="C128" s="43">
        <f>IF(A128&lt;=$C$5,$C$4,IF(A127&lt;$C$5,$C$4*($C$5-INT($C$5)),0))</f>
        <v>0</v>
      </c>
      <c r="D128" s="42" t="str">
        <f t="shared" si="7"/>
        <v/>
      </c>
      <c r="E128"/>
      <c r="F128"/>
    </row>
    <row r="129" spans="1:6" x14ac:dyDescent="0.2">
      <c r="A129" s="41">
        <f t="shared" si="5"/>
        <v>120</v>
      </c>
      <c r="B129" s="42" t="str">
        <f>IF(A129&lt;=$C$5+1,B128+14,"")</f>
        <v/>
      </c>
      <c r="C129" s="43">
        <f>IF(A129&lt;=$C$5,$C$4,IF(A128&lt;$C$5,$C$4*($C$5-INT($C$5)),0))</f>
        <v>0</v>
      </c>
      <c r="D129" s="42" t="str">
        <f t="shared" si="7"/>
        <v/>
      </c>
      <c r="E129"/>
      <c r="F129"/>
    </row>
    <row r="130" spans="1:6" x14ac:dyDescent="0.2">
      <c r="A130" s="41">
        <f t="shared" si="5"/>
        <v>121</v>
      </c>
      <c r="B130" s="42" t="str">
        <f>IF(A130&lt;=$C$5+1,B129+14,"")</f>
        <v/>
      </c>
      <c r="C130" s="43">
        <f>IF(A130&lt;=$C$5,$C$4,IF(A129&lt;$C$5,$C$4*($C$5-INT($C$5)),0))</f>
        <v>0</v>
      </c>
      <c r="D130" s="42" t="str">
        <f t="shared" si="7"/>
        <v/>
      </c>
      <c r="E130"/>
      <c r="F130"/>
    </row>
    <row r="131" spans="1:6" x14ac:dyDescent="0.2">
      <c r="A131" s="41">
        <f t="shared" si="5"/>
        <v>122</v>
      </c>
      <c r="B131" s="42" t="str">
        <f>IF(A131&lt;=$C$5+1,B130+14,"")</f>
        <v/>
      </c>
      <c r="C131" s="43">
        <f>IF(A131&lt;=$C$5,$C$4,IF(A130&lt;$C$5,$C$4*($C$5-INT($C$5)),0))</f>
        <v>0</v>
      </c>
      <c r="D131" s="42" t="str">
        <f t="shared" si="7"/>
        <v/>
      </c>
      <c r="E131"/>
      <c r="F131"/>
    </row>
    <row r="132" spans="1:6" x14ac:dyDescent="0.2">
      <c r="A132" s="41">
        <f t="shared" si="5"/>
        <v>123</v>
      </c>
      <c r="B132" s="42" t="str">
        <f>IF(A132&lt;=$C$5+1,B131+14,"")</f>
        <v/>
      </c>
      <c r="C132" s="43">
        <f>IF(A132&lt;=$C$5,$C$4,IF(A131&lt;$C$5,$C$4*($C$5-INT($C$5)),0))</f>
        <v>0</v>
      </c>
      <c r="D132" s="42" t="str">
        <f t="shared" si="7"/>
        <v/>
      </c>
      <c r="E132"/>
      <c r="F132"/>
    </row>
    <row r="133" spans="1:6" x14ac:dyDescent="0.2">
      <c r="A133" s="41">
        <f t="shared" si="5"/>
        <v>124</v>
      </c>
      <c r="B133" s="42" t="str">
        <f>IF(A133&lt;=$C$5+1,B132+14,"")</f>
        <v/>
      </c>
      <c r="C133" s="43">
        <f>IF(A133&lt;=$C$5,$C$4,IF(A132&lt;$C$5,$C$4*($C$5-INT($C$5)),0))</f>
        <v>0</v>
      </c>
      <c r="D133" s="42" t="str">
        <f t="shared" si="7"/>
        <v/>
      </c>
      <c r="E133"/>
      <c r="F133"/>
    </row>
    <row r="134" spans="1:6" x14ac:dyDescent="0.2">
      <c r="A134" s="41">
        <f t="shared" si="5"/>
        <v>125</v>
      </c>
      <c r="B134" s="42" t="str">
        <f>IF(A134&lt;=$C$5+1,B133+14,"")</f>
        <v/>
      </c>
      <c r="C134" s="43">
        <f>IF(A134&lt;=$C$5,$C$4,IF(A133&lt;$C$5,$C$4*($C$5-INT($C$5)),0))</f>
        <v>0</v>
      </c>
      <c r="D134" s="42" t="str">
        <f t="shared" si="7"/>
        <v/>
      </c>
      <c r="E134"/>
      <c r="F134"/>
    </row>
    <row r="135" spans="1:6" x14ac:dyDescent="0.2">
      <c r="A135" s="41">
        <f t="shared" si="5"/>
        <v>126</v>
      </c>
      <c r="B135" s="42" t="str">
        <f>IF(A135&lt;=$C$5+1,B134+14,"")</f>
        <v/>
      </c>
      <c r="C135" s="43">
        <f>IF(A135&lt;=$C$5,$C$4,IF(A134&lt;$C$5,$C$4*($C$5-INT($C$5)),0))</f>
        <v>0</v>
      </c>
      <c r="D135" s="42" t="str">
        <f t="shared" si="7"/>
        <v/>
      </c>
      <c r="E135"/>
      <c r="F135"/>
    </row>
    <row r="136" spans="1:6" x14ac:dyDescent="0.2">
      <c r="A136" s="41">
        <f t="shared" si="5"/>
        <v>127</v>
      </c>
      <c r="B136" s="42" t="str">
        <f>IF(A136&lt;=$C$5+1,B135+14,"")</f>
        <v/>
      </c>
      <c r="C136" s="43">
        <f>IF(A136&lt;=$C$5,$C$4,IF(A135&lt;$C$5,$C$4*($C$5-INT($C$5)),0))</f>
        <v>0</v>
      </c>
      <c r="D136" s="42" t="str">
        <f t="shared" si="7"/>
        <v/>
      </c>
      <c r="E136"/>
      <c r="F136"/>
    </row>
    <row r="137" spans="1:6" x14ac:dyDescent="0.2">
      <c r="A137" s="41">
        <f t="shared" si="5"/>
        <v>128</v>
      </c>
      <c r="B137" s="42" t="str">
        <f>IF(A137&lt;=$C$5+1,B136+14,"")</f>
        <v/>
      </c>
      <c r="C137" s="43">
        <f>IF(A137&lt;=$C$5,$C$4,IF(A136&lt;$C$5,$C$4*($C$5-INT($C$5)),0))</f>
        <v>0</v>
      </c>
      <c r="D137" s="42" t="str">
        <f t="shared" si="7"/>
        <v/>
      </c>
      <c r="E137"/>
      <c r="F137"/>
    </row>
    <row r="138" spans="1:6" x14ac:dyDescent="0.2">
      <c r="A138" s="41">
        <f t="shared" si="5"/>
        <v>129</v>
      </c>
      <c r="B138" s="42" t="str">
        <f>IF(A138&lt;=$C$5+1,B137+14,"")</f>
        <v/>
      </c>
      <c r="C138" s="43">
        <f>IF(A138&lt;=$C$5,$C$4,IF(A137&lt;$C$5,$C$4*($C$5-INT($C$5)),0))</f>
        <v>0</v>
      </c>
      <c r="D138" s="42" t="str">
        <f t="shared" si="7"/>
        <v/>
      </c>
      <c r="E138"/>
      <c r="F138"/>
    </row>
    <row r="139" spans="1:6" x14ac:dyDescent="0.2">
      <c r="A139" s="41">
        <f t="shared" ref="A139:A189" si="8">A138+1</f>
        <v>130</v>
      </c>
      <c r="B139" s="42" t="str">
        <f>IF(A139&lt;=$C$5+1,B138+14,"")</f>
        <v/>
      </c>
      <c r="C139" s="43">
        <f>IF(A139&lt;=$C$5,$C$4,IF(A138&lt;$C$5,$C$4*($C$5-INT($C$5)),0))</f>
        <v>0</v>
      </c>
      <c r="D139" s="42" t="str">
        <f t="shared" si="7"/>
        <v/>
      </c>
      <c r="E139"/>
      <c r="F139"/>
    </row>
    <row r="140" spans="1:6" x14ac:dyDescent="0.2">
      <c r="A140" s="41">
        <f t="shared" si="8"/>
        <v>131</v>
      </c>
      <c r="B140" s="42" t="str">
        <f>IF(A140&lt;=$C$5+1,B139+14,"")</f>
        <v/>
      </c>
      <c r="C140" s="43">
        <f>IF(A140&lt;=$C$5,$C$4,IF(A139&lt;$C$5,$C$4*($C$5-INT($C$5)),0))</f>
        <v>0</v>
      </c>
      <c r="D140" s="42" t="str">
        <f t="shared" si="7"/>
        <v/>
      </c>
      <c r="E140"/>
      <c r="F140"/>
    </row>
    <row r="141" spans="1:6" x14ac:dyDescent="0.2">
      <c r="A141" s="41">
        <f t="shared" si="8"/>
        <v>132</v>
      </c>
      <c r="B141" s="42" t="str">
        <f>IF(A141&lt;=$C$5+1,B140+14,"")</f>
        <v/>
      </c>
      <c r="C141" s="43">
        <f>IF(A141&lt;=$C$5,$C$4,IF(A140&lt;$C$5,$C$4*($C$5-INT($C$5)),0))</f>
        <v>0</v>
      </c>
      <c r="D141" s="42" t="str">
        <f t="shared" si="7"/>
        <v/>
      </c>
      <c r="E141"/>
      <c r="F141"/>
    </row>
    <row r="142" spans="1:6" x14ac:dyDescent="0.2">
      <c r="A142" s="41">
        <f t="shared" si="8"/>
        <v>133</v>
      </c>
      <c r="B142" s="42" t="str">
        <f>IF(A142&lt;=$C$5+1,B141+14,"")</f>
        <v/>
      </c>
      <c r="C142" s="43">
        <f>IF(A142&lt;=$C$5,$C$4,IF(A141&lt;$C$5,$C$4*($C$5-INT($C$5)),0))</f>
        <v>0</v>
      </c>
      <c r="D142" s="42" t="str">
        <f t="shared" si="7"/>
        <v/>
      </c>
      <c r="E142"/>
      <c r="F142"/>
    </row>
    <row r="143" spans="1:6" x14ac:dyDescent="0.2">
      <c r="A143" s="41">
        <f t="shared" si="8"/>
        <v>134</v>
      </c>
      <c r="B143" s="42" t="str">
        <f>IF(A143&lt;=$C$5+1,B142+14,"")</f>
        <v/>
      </c>
      <c r="C143" s="43">
        <f>IF(A143&lt;=$C$5,$C$4,IF(A142&lt;$C$5,$C$4*($C$5-INT($C$5)),0))</f>
        <v>0</v>
      </c>
      <c r="D143" s="42" t="str">
        <f t="shared" si="7"/>
        <v/>
      </c>
      <c r="E143"/>
      <c r="F143"/>
    </row>
    <row r="144" spans="1:6" x14ac:dyDescent="0.2">
      <c r="A144" s="41">
        <f t="shared" si="8"/>
        <v>135</v>
      </c>
      <c r="B144" s="42" t="str">
        <f>IF(A144&lt;=$C$5+1,B143+14,"")</f>
        <v/>
      </c>
      <c r="C144" s="43">
        <f>IF(A144&lt;=$C$5,$C$4,IF(A143&lt;$C$5,$C$4*($C$5-INT($C$5)),0))</f>
        <v>0</v>
      </c>
      <c r="D144" s="42" t="str">
        <f t="shared" si="7"/>
        <v/>
      </c>
      <c r="E144"/>
      <c r="F144"/>
    </row>
    <row r="145" spans="1:6" x14ac:dyDescent="0.2">
      <c r="A145" s="41">
        <f t="shared" si="8"/>
        <v>136</v>
      </c>
      <c r="B145" s="42" t="str">
        <f>IF(A145&lt;=$C$5+1,B144+14,"")</f>
        <v/>
      </c>
      <c r="C145" s="43">
        <f>IF(A145&lt;=$C$5,$C$4,IF(A144&lt;$C$5,$C$4*($C$5-INT($C$5)),0))</f>
        <v>0</v>
      </c>
      <c r="D145" s="42" t="str">
        <f t="shared" si="7"/>
        <v/>
      </c>
      <c r="E145"/>
      <c r="F145"/>
    </row>
    <row r="146" spans="1:6" x14ac:dyDescent="0.2">
      <c r="A146" s="41">
        <f t="shared" si="8"/>
        <v>137</v>
      </c>
      <c r="B146" s="42" t="str">
        <f>IF(A146&lt;=$C$5+1,B145+14,"")</f>
        <v/>
      </c>
      <c r="C146" s="43">
        <f>IF(A146&lt;=$C$5,$C$4,IF(A145&lt;$C$5,$C$4*($C$5-INT($C$5)),0))</f>
        <v>0</v>
      </c>
      <c r="D146" s="42" t="str">
        <f t="shared" si="7"/>
        <v/>
      </c>
      <c r="E146"/>
      <c r="F146"/>
    </row>
    <row r="147" spans="1:6" x14ac:dyDescent="0.2">
      <c r="A147" s="41">
        <f t="shared" si="8"/>
        <v>138</v>
      </c>
      <c r="B147" s="42" t="str">
        <f>IF(A147&lt;=$C$5+1,B146+14,"")</f>
        <v/>
      </c>
      <c r="C147" s="43">
        <f>IF(A147&lt;=$C$5,$C$4,IF(A146&lt;$C$5,$C$4*($C$5-INT($C$5)),0))</f>
        <v>0</v>
      </c>
      <c r="D147" s="42" t="str">
        <f t="shared" si="7"/>
        <v/>
      </c>
      <c r="E147"/>
      <c r="F147"/>
    </row>
    <row r="148" spans="1:6" x14ac:dyDescent="0.2">
      <c r="A148" s="41">
        <f t="shared" si="8"/>
        <v>139</v>
      </c>
      <c r="B148" s="42" t="str">
        <f>IF(A148&lt;=$C$5+1,B147+14,"")</f>
        <v/>
      </c>
      <c r="C148" s="43">
        <f>IF(A148&lt;=$C$5,$C$4,IF(A147&lt;$C$5,$C$4*($C$5-INT($C$5)),0))</f>
        <v>0</v>
      </c>
      <c r="D148" s="42" t="str">
        <f t="shared" si="7"/>
        <v/>
      </c>
      <c r="E148"/>
      <c r="F148"/>
    </row>
    <row r="149" spans="1:6" x14ac:dyDescent="0.2">
      <c r="A149" s="41">
        <f t="shared" si="8"/>
        <v>140</v>
      </c>
      <c r="B149" s="42" t="str">
        <f>IF(A149&lt;=$C$5+1,B148+14,"")</f>
        <v/>
      </c>
      <c r="C149" s="43">
        <f>IF(A149&lt;=$C$5,$C$4,IF(A148&lt;$C$5,$C$4*($C$5-INT($C$5)),0))</f>
        <v>0</v>
      </c>
      <c r="D149" s="42" t="str">
        <f t="shared" si="7"/>
        <v/>
      </c>
      <c r="E149"/>
      <c r="F149"/>
    </row>
    <row r="150" spans="1:6" x14ac:dyDescent="0.2">
      <c r="A150" s="41">
        <f t="shared" si="8"/>
        <v>141</v>
      </c>
      <c r="B150" s="42" t="str">
        <f>IF(A150&lt;=$C$5+1,B149+14,"")</f>
        <v/>
      </c>
      <c r="C150" s="43">
        <f>IF(A150&lt;=$C$5,$C$4,IF(A149&lt;$C$5,$C$4*($C$5-INT($C$5)),0))</f>
        <v>0</v>
      </c>
      <c r="D150" s="42" t="str">
        <f t="shared" si="7"/>
        <v/>
      </c>
      <c r="E150"/>
      <c r="F150"/>
    </row>
    <row r="151" spans="1:6" x14ac:dyDescent="0.2">
      <c r="A151" s="41">
        <f t="shared" si="8"/>
        <v>142</v>
      </c>
      <c r="B151" s="42" t="str">
        <f>IF(A151&lt;=$C$5+1,B150+14,"")</f>
        <v/>
      </c>
      <c r="C151" s="43">
        <f>IF(A151&lt;=$C$5,$C$4,IF(A150&lt;$C$5,$C$4*($C$5-INT($C$5)),0))</f>
        <v>0</v>
      </c>
      <c r="D151" s="42" t="str">
        <f t="shared" si="7"/>
        <v/>
      </c>
      <c r="E151"/>
      <c r="F151"/>
    </row>
    <row r="152" spans="1:6" x14ac:dyDescent="0.2">
      <c r="A152" s="41">
        <f t="shared" si="8"/>
        <v>143</v>
      </c>
      <c r="B152" s="42" t="str">
        <f>IF(A152&lt;=$C$5+1,B151+14,"")</f>
        <v/>
      </c>
      <c r="C152" s="43">
        <f>IF(A152&lt;=$C$5,$C$4,IF(A151&lt;$C$5,$C$4*($C$5-INT($C$5)),0))</f>
        <v>0</v>
      </c>
      <c r="D152" s="42" t="str">
        <f t="shared" si="7"/>
        <v/>
      </c>
      <c r="E152"/>
      <c r="F152"/>
    </row>
    <row r="153" spans="1:6" x14ac:dyDescent="0.2">
      <c r="A153" s="41">
        <f t="shared" si="8"/>
        <v>144</v>
      </c>
      <c r="B153" s="42" t="str">
        <f>IF(A153&lt;=$C$5+1,B152+14,"")</f>
        <v/>
      </c>
      <c r="C153" s="43">
        <f>IF(A153&lt;=$C$5,$C$4,IF(A152&lt;$C$5,$C$4*($C$5-INT($C$5)),0))</f>
        <v>0</v>
      </c>
      <c r="D153" s="42" t="str">
        <f t="shared" si="7"/>
        <v/>
      </c>
      <c r="E153"/>
      <c r="F153"/>
    </row>
    <row r="154" spans="1:6" x14ac:dyDescent="0.2">
      <c r="A154" s="41">
        <f t="shared" si="8"/>
        <v>145</v>
      </c>
      <c r="B154" s="42" t="str">
        <f>IF(A154&lt;=$C$5+1,B153+14,"")</f>
        <v/>
      </c>
      <c r="C154" s="43">
        <f>IF(A154&lt;=$C$5,$C$4,IF(A153&lt;$C$5,$C$4*($C$5-INT($C$5)),0))</f>
        <v>0</v>
      </c>
      <c r="D154" s="42" t="str">
        <f t="shared" si="7"/>
        <v/>
      </c>
      <c r="E154"/>
      <c r="F154"/>
    </row>
    <row r="155" spans="1:6" x14ac:dyDescent="0.2">
      <c r="A155" s="41">
        <f t="shared" si="8"/>
        <v>146</v>
      </c>
      <c r="B155" s="42" t="str">
        <f>IF(A155&lt;=$C$5+1,B154+14,"")</f>
        <v/>
      </c>
      <c r="C155" s="43">
        <f>IF(A155&lt;=$C$5,$C$4,IF(A154&lt;$C$5,$C$4*($C$5-INT($C$5)),0))</f>
        <v>0</v>
      </c>
      <c r="D155" s="42" t="str">
        <f t="shared" si="7"/>
        <v/>
      </c>
      <c r="E155"/>
      <c r="F155"/>
    </row>
    <row r="156" spans="1:6" x14ac:dyDescent="0.2">
      <c r="A156" s="41">
        <f t="shared" si="8"/>
        <v>147</v>
      </c>
      <c r="B156" s="42" t="str">
        <f>IF(A156&lt;=$C$5+1,B155+14,"")</f>
        <v/>
      </c>
      <c r="C156" s="43">
        <f>IF(A156&lt;=$C$5,$C$4,IF(A155&lt;$C$5,$C$4*($C$5-INT($C$5)),0))</f>
        <v>0</v>
      </c>
      <c r="D156" s="42" t="str">
        <f t="shared" si="7"/>
        <v/>
      </c>
      <c r="E156"/>
      <c r="F156"/>
    </row>
    <row r="157" spans="1:6" x14ac:dyDescent="0.2">
      <c r="A157" s="41">
        <f t="shared" si="8"/>
        <v>148</v>
      </c>
      <c r="B157" s="42" t="str">
        <f>IF(A157&lt;=$C$5+1,B156+14,"")</f>
        <v/>
      </c>
      <c r="C157" s="43">
        <f>IF(A157&lt;=$C$5,$C$4,IF(A156&lt;$C$5,$C$4*($C$5-INT($C$5)),0))</f>
        <v>0</v>
      </c>
      <c r="D157" s="42" t="str">
        <f t="shared" si="7"/>
        <v/>
      </c>
      <c r="E157"/>
      <c r="F157"/>
    </row>
    <row r="158" spans="1:6" x14ac:dyDescent="0.2">
      <c r="A158" s="41">
        <f t="shared" si="8"/>
        <v>149</v>
      </c>
      <c r="B158" s="42" t="str">
        <f>IF(A158&lt;=$C$5+1,B157+14,"")</f>
        <v/>
      </c>
      <c r="C158" s="43">
        <f>IF(A158&lt;=$C$5,$C$4,IF(A157&lt;$C$5,$C$4*($C$5-INT($C$5)),0))</f>
        <v>0</v>
      </c>
      <c r="D158" s="42" t="str">
        <f t="shared" si="7"/>
        <v/>
      </c>
      <c r="E158"/>
      <c r="F158"/>
    </row>
    <row r="159" spans="1:6" x14ac:dyDescent="0.2">
      <c r="A159" s="41">
        <f t="shared" si="8"/>
        <v>150</v>
      </c>
      <c r="B159" s="42" t="str">
        <f>IF(A159&lt;=$C$5+1,B158+14,"")</f>
        <v/>
      </c>
      <c r="C159" s="43">
        <f>IF(A159&lt;=$C$5,$C$4,IF(A158&lt;$C$5,$C$4*($C$5-INT($C$5)),0))</f>
        <v>0</v>
      </c>
      <c r="D159" s="42" t="str">
        <f t="shared" si="7"/>
        <v/>
      </c>
      <c r="E159"/>
      <c r="F159"/>
    </row>
    <row r="160" spans="1:6" x14ac:dyDescent="0.2">
      <c r="A160" s="41">
        <f t="shared" si="8"/>
        <v>151</v>
      </c>
      <c r="B160" s="42" t="str">
        <f>IF(A160&lt;=$C$5+1,B159+14,"")</f>
        <v/>
      </c>
      <c r="C160" s="43">
        <f>IF(A160&lt;=$C$5,$C$4,IF(A159&lt;$C$5,$C$4*($C$5-INT($C$5)),0))</f>
        <v>0</v>
      </c>
      <c r="D160" s="42" t="str">
        <f t="shared" si="7"/>
        <v/>
      </c>
      <c r="E160"/>
      <c r="F160"/>
    </row>
    <row r="161" spans="1:6" x14ac:dyDescent="0.2">
      <c r="A161" s="41">
        <f t="shared" si="8"/>
        <v>152</v>
      </c>
      <c r="B161" s="42" t="str">
        <f>IF(A161&lt;=$C$5+1,B160+14,"")</f>
        <v/>
      </c>
      <c r="C161" s="43">
        <f>IF(A161&lt;=$C$5,$C$4,IF(A160&lt;$C$5,$C$4*($C$5-INT($C$5)),0))</f>
        <v>0</v>
      </c>
      <c r="D161" s="42" t="str">
        <f t="shared" ref="D161:D189" si="9">IF(B161="","",EOMONTH(B161,0))</f>
        <v/>
      </c>
      <c r="E161"/>
      <c r="F161"/>
    </row>
    <row r="162" spans="1:6" x14ac:dyDescent="0.2">
      <c r="A162" s="41">
        <f t="shared" si="8"/>
        <v>153</v>
      </c>
      <c r="B162" s="42" t="str">
        <f>IF(A162&lt;=$C$5+1,B161+14,"")</f>
        <v/>
      </c>
      <c r="C162" s="43">
        <f>IF(A162&lt;=$C$5,$C$4,IF(A161&lt;$C$5,$C$4*($C$5-INT($C$5)),0))</f>
        <v>0</v>
      </c>
      <c r="D162" s="42" t="str">
        <f t="shared" si="9"/>
        <v/>
      </c>
      <c r="E162"/>
      <c r="F162"/>
    </row>
    <row r="163" spans="1:6" x14ac:dyDescent="0.2">
      <c r="A163" s="41">
        <f t="shared" si="8"/>
        <v>154</v>
      </c>
      <c r="B163" s="42" t="str">
        <f>IF(A163&lt;=$C$5+1,B162+14,"")</f>
        <v/>
      </c>
      <c r="C163" s="43">
        <f>IF(A163&lt;=$C$5,$C$4,IF(A162&lt;$C$5,$C$4*($C$5-INT($C$5)),0))</f>
        <v>0</v>
      </c>
      <c r="D163" s="42" t="str">
        <f t="shared" si="9"/>
        <v/>
      </c>
      <c r="E163"/>
      <c r="F163"/>
    </row>
    <row r="164" spans="1:6" x14ac:dyDescent="0.2">
      <c r="A164" s="41">
        <f t="shared" si="8"/>
        <v>155</v>
      </c>
      <c r="B164" s="42" t="str">
        <f>IF(A164&lt;=$C$5+1,B163+14,"")</f>
        <v/>
      </c>
      <c r="C164" s="43">
        <f>IF(A164&lt;=$C$5,$C$4,IF(A163&lt;$C$5,$C$4*($C$5-INT($C$5)),0))</f>
        <v>0</v>
      </c>
      <c r="D164" s="42" t="str">
        <f t="shared" si="9"/>
        <v/>
      </c>
      <c r="E164"/>
      <c r="F164"/>
    </row>
    <row r="165" spans="1:6" x14ac:dyDescent="0.2">
      <c r="A165" s="41">
        <f t="shared" si="8"/>
        <v>156</v>
      </c>
      <c r="B165" s="42" t="str">
        <f>IF(A165&lt;=$C$5+1,B164+14,"")</f>
        <v/>
      </c>
      <c r="C165" s="43">
        <f>IF(A165&lt;=$C$5,$C$4,IF(A164&lt;$C$5,$C$4*($C$5-INT($C$5)),0))</f>
        <v>0</v>
      </c>
      <c r="D165" s="42" t="str">
        <f t="shared" si="9"/>
        <v/>
      </c>
      <c r="E165"/>
      <c r="F165"/>
    </row>
    <row r="166" spans="1:6" x14ac:dyDescent="0.2">
      <c r="A166" s="41">
        <f t="shared" si="8"/>
        <v>157</v>
      </c>
      <c r="B166" s="42" t="str">
        <f>IF(A166&lt;=$C$5+1,B165+14,"")</f>
        <v/>
      </c>
      <c r="C166" s="43">
        <f>IF(A166&lt;=$C$5,$C$4,IF(A165&lt;$C$5,$C$4*($C$5-INT($C$5)),0))</f>
        <v>0</v>
      </c>
      <c r="D166" s="42" t="str">
        <f t="shared" si="9"/>
        <v/>
      </c>
      <c r="E166"/>
      <c r="F166"/>
    </row>
    <row r="167" spans="1:6" x14ac:dyDescent="0.2">
      <c r="A167" s="41">
        <f t="shared" si="8"/>
        <v>158</v>
      </c>
      <c r="B167" s="42" t="str">
        <f>IF(A167&lt;=$C$5+1,B166+14,"")</f>
        <v/>
      </c>
      <c r="C167" s="43">
        <f>IF(A167&lt;=$C$5,$C$4,IF(A166&lt;$C$5,$C$4*($C$5-INT($C$5)),0))</f>
        <v>0</v>
      </c>
      <c r="D167" s="42" t="str">
        <f t="shared" si="9"/>
        <v/>
      </c>
      <c r="E167"/>
      <c r="F167"/>
    </row>
    <row r="168" spans="1:6" x14ac:dyDescent="0.2">
      <c r="A168" s="41">
        <f t="shared" si="8"/>
        <v>159</v>
      </c>
      <c r="B168" s="42" t="str">
        <f>IF(A168&lt;=$C$5+1,B167+14,"")</f>
        <v/>
      </c>
      <c r="C168" s="43">
        <f>IF(A168&lt;=$C$5,$C$4,IF(A167&lt;$C$5,$C$4*($C$5-INT($C$5)),0))</f>
        <v>0</v>
      </c>
      <c r="D168" s="42" t="str">
        <f t="shared" si="9"/>
        <v/>
      </c>
      <c r="E168"/>
      <c r="F168"/>
    </row>
    <row r="169" spans="1:6" x14ac:dyDescent="0.2">
      <c r="A169" s="41">
        <f t="shared" si="8"/>
        <v>160</v>
      </c>
      <c r="B169" s="42" t="str">
        <f>IF(A169&lt;=$C$5+1,B168+14,"")</f>
        <v/>
      </c>
      <c r="C169" s="43">
        <f>IF(A169&lt;=$C$5,$C$4,IF(A168&lt;$C$5,$C$4*($C$5-INT($C$5)),0))</f>
        <v>0</v>
      </c>
      <c r="D169" s="42" t="str">
        <f t="shared" si="9"/>
        <v/>
      </c>
      <c r="E169"/>
      <c r="F169"/>
    </row>
    <row r="170" spans="1:6" x14ac:dyDescent="0.2">
      <c r="A170" s="41">
        <f t="shared" si="8"/>
        <v>161</v>
      </c>
      <c r="B170" s="42" t="str">
        <f>IF(A170&lt;=$C$5+1,B169+14,"")</f>
        <v/>
      </c>
      <c r="C170" s="43">
        <f>IF(A170&lt;=$C$5,$C$4,IF(A169&lt;$C$5,$C$4*($C$5-INT($C$5)),0))</f>
        <v>0</v>
      </c>
      <c r="D170" s="42" t="str">
        <f t="shared" si="9"/>
        <v/>
      </c>
      <c r="E170"/>
      <c r="F170"/>
    </row>
    <row r="171" spans="1:6" x14ac:dyDescent="0.2">
      <c r="A171" s="41">
        <f t="shared" si="8"/>
        <v>162</v>
      </c>
      <c r="B171" s="42" t="str">
        <f>IF(A171&lt;=$C$5+1,B170+14,"")</f>
        <v/>
      </c>
      <c r="C171" s="43">
        <f>IF(A171&lt;=$C$5,$C$4,IF(A170&lt;$C$5,$C$4*($C$5-INT($C$5)),0))</f>
        <v>0</v>
      </c>
      <c r="D171" s="42" t="str">
        <f t="shared" si="9"/>
        <v/>
      </c>
      <c r="E171"/>
      <c r="F171"/>
    </row>
    <row r="172" spans="1:6" x14ac:dyDescent="0.2">
      <c r="A172" s="41">
        <f t="shared" si="8"/>
        <v>163</v>
      </c>
      <c r="B172" s="42" t="str">
        <f>IF(A172&lt;=$C$5+1,B171+14,"")</f>
        <v/>
      </c>
      <c r="C172" s="43">
        <f>IF(A172&lt;=$C$5,$C$4,IF(A171&lt;$C$5,$C$4*($C$5-INT($C$5)),0))</f>
        <v>0</v>
      </c>
      <c r="D172" s="42" t="str">
        <f t="shared" si="9"/>
        <v/>
      </c>
      <c r="E172"/>
      <c r="F172"/>
    </row>
    <row r="173" spans="1:6" x14ac:dyDescent="0.2">
      <c r="A173" s="41">
        <f t="shared" si="8"/>
        <v>164</v>
      </c>
      <c r="B173" s="42" t="str">
        <f>IF(A173&lt;=$C$5+1,B172+14,"")</f>
        <v/>
      </c>
      <c r="C173" s="43">
        <f>IF(A173&lt;=$C$5,$C$4,IF(A172&lt;$C$5,$C$4*($C$5-INT($C$5)),0))</f>
        <v>0</v>
      </c>
      <c r="D173" s="42" t="str">
        <f t="shared" si="9"/>
        <v/>
      </c>
      <c r="E173"/>
      <c r="F173"/>
    </row>
    <row r="174" spans="1:6" x14ac:dyDescent="0.2">
      <c r="A174" s="41">
        <f t="shared" si="8"/>
        <v>165</v>
      </c>
      <c r="B174" s="42" t="str">
        <f>IF(A174&lt;=$C$5+1,B173+14,"")</f>
        <v/>
      </c>
      <c r="C174" s="43">
        <f>IF(A174&lt;=$C$5,$C$4,IF(A173&lt;$C$5,$C$4*($C$5-INT($C$5)),0))</f>
        <v>0</v>
      </c>
      <c r="D174" s="42" t="str">
        <f t="shared" si="9"/>
        <v/>
      </c>
      <c r="E174"/>
      <c r="F174"/>
    </row>
    <row r="175" spans="1:6" x14ac:dyDescent="0.2">
      <c r="A175" s="41">
        <f t="shared" si="8"/>
        <v>166</v>
      </c>
      <c r="B175" s="42" t="str">
        <f>IF(A175&lt;=$C$5+1,B174+14,"")</f>
        <v/>
      </c>
      <c r="C175" s="43">
        <f>IF(A175&lt;=$C$5,$C$4,IF(A174&lt;$C$5,$C$4*($C$5-INT($C$5)),0))</f>
        <v>0</v>
      </c>
      <c r="D175" s="42" t="str">
        <f t="shared" si="9"/>
        <v/>
      </c>
      <c r="E175"/>
      <c r="F175"/>
    </row>
    <row r="176" spans="1:6" x14ac:dyDescent="0.2">
      <c r="A176" s="41">
        <f t="shared" si="8"/>
        <v>167</v>
      </c>
      <c r="B176" s="42" t="str">
        <f>IF(A176&lt;=$C$5+1,B175+14,"")</f>
        <v/>
      </c>
      <c r="C176" s="43">
        <f>IF(A176&lt;=$C$5,$C$4,IF(A175&lt;$C$5,$C$4*($C$5-INT($C$5)),0))</f>
        <v>0</v>
      </c>
      <c r="D176" s="42" t="str">
        <f t="shared" si="9"/>
        <v/>
      </c>
      <c r="E176"/>
      <c r="F176"/>
    </row>
    <row r="177" spans="1:6" x14ac:dyDescent="0.2">
      <c r="A177" s="41">
        <f t="shared" si="8"/>
        <v>168</v>
      </c>
      <c r="B177" s="42" t="str">
        <f>IF(A177&lt;=$C$5+1,B176+14,"")</f>
        <v/>
      </c>
      <c r="C177" s="43">
        <f>IF(A177&lt;=$C$5,$C$4,IF(A176&lt;$C$5,$C$4*($C$5-INT($C$5)),0))</f>
        <v>0</v>
      </c>
      <c r="D177" s="42" t="str">
        <f t="shared" si="9"/>
        <v/>
      </c>
      <c r="E177"/>
      <c r="F177"/>
    </row>
    <row r="178" spans="1:6" x14ac:dyDescent="0.2">
      <c r="A178" s="41">
        <f t="shared" si="8"/>
        <v>169</v>
      </c>
      <c r="B178" s="42" t="str">
        <f>IF(A178&lt;=$C$5+1,B177+14,"")</f>
        <v/>
      </c>
      <c r="C178" s="43">
        <f>IF(A178&lt;=$C$5,$C$4,IF(A177&lt;$C$5,$C$4*($C$5-INT($C$5)),0))</f>
        <v>0</v>
      </c>
      <c r="D178" s="42" t="str">
        <f t="shared" si="9"/>
        <v/>
      </c>
      <c r="E178"/>
      <c r="F178"/>
    </row>
    <row r="179" spans="1:6" x14ac:dyDescent="0.2">
      <c r="A179" s="41">
        <f t="shared" si="8"/>
        <v>170</v>
      </c>
      <c r="B179" s="42" t="str">
        <f>IF(A179&lt;=$C$5+1,B178+14,"")</f>
        <v/>
      </c>
      <c r="C179" s="43">
        <f>IF(A179&lt;=$C$5,$C$4,IF(A178&lt;$C$5,$C$4*($C$5-INT($C$5)),0))</f>
        <v>0</v>
      </c>
      <c r="D179" s="42" t="str">
        <f t="shared" si="9"/>
        <v/>
      </c>
      <c r="E179"/>
      <c r="F179"/>
    </row>
    <row r="180" spans="1:6" x14ac:dyDescent="0.2">
      <c r="A180" s="41">
        <f t="shared" si="8"/>
        <v>171</v>
      </c>
      <c r="B180" s="42" t="str">
        <f>IF(A180&lt;=$C$5+1,B179+14,"")</f>
        <v/>
      </c>
      <c r="C180" s="43">
        <f>IF(A180&lt;=$C$5,$C$4,IF(A179&lt;$C$5,$C$4*($C$5-INT($C$5)),0))</f>
        <v>0</v>
      </c>
      <c r="D180" s="42" t="str">
        <f t="shared" si="9"/>
        <v/>
      </c>
      <c r="E180"/>
      <c r="F180"/>
    </row>
    <row r="181" spans="1:6" x14ac:dyDescent="0.2">
      <c r="A181" s="41">
        <f t="shared" si="8"/>
        <v>172</v>
      </c>
      <c r="B181" s="42" t="str">
        <f>IF(A181&lt;=$C$5+1,B180+14,"")</f>
        <v/>
      </c>
      <c r="C181" s="43">
        <f>IF(A181&lt;=$C$5,$C$4,IF(A180&lt;$C$5,$C$4*($C$5-INT($C$5)),0))</f>
        <v>0</v>
      </c>
      <c r="D181" s="42" t="str">
        <f t="shared" si="9"/>
        <v/>
      </c>
      <c r="E181"/>
      <c r="F181"/>
    </row>
    <row r="182" spans="1:6" x14ac:dyDescent="0.2">
      <c r="A182" s="41">
        <f t="shared" si="8"/>
        <v>173</v>
      </c>
      <c r="B182" s="42" t="str">
        <f>IF(A182&lt;=$C$5+1,B181+14,"")</f>
        <v/>
      </c>
      <c r="C182" s="43">
        <f>IF(A182&lt;=$C$5,$C$4,IF(A181&lt;$C$5,$C$4*($C$5-INT($C$5)),0))</f>
        <v>0</v>
      </c>
      <c r="D182" s="42" t="str">
        <f t="shared" si="9"/>
        <v/>
      </c>
      <c r="E182"/>
      <c r="F182"/>
    </row>
    <row r="183" spans="1:6" x14ac:dyDescent="0.2">
      <c r="A183" s="41">
        <f t="shared" si="8"/>
        <v>174</v>
      </c>
      <c r="B183" s="42" t="str">
        <f>IF(A183&lt;=$C$5+1,B182+14,"")</f>
        <v/>
      </c>
      <c r="C183" s="43">
        <f>IF(A183&lt;=$C$5,$C$4,IF(A182&lt;$C$5,$C$4*($C$5-INT($C$5)),0))</f>
        <v>0</v>
      </c>
      <c r="D183" s="42" t="str">
        <f t="shared" si="9"/>
        <v/>
      </c>
      <c r="E183"/>
      <c r="F183"/>
    </row>
    <row r="184" spans="1:6" x14ac:dyDescent="0.2">
      <c r="A184" s="41">
        <f t="shared" si="8"/>
        <v>175</v>
      </c>
      <c r="B184" s="42" t="str">
        <f>IF(A184&lt;=$C$5+1,B183+14,"")</f>
        <v/>
      </c>
      <c r="C184" s="43">
        <f>IF(A184&lt;=$C$5,$C$4,IF(A183&lt;$C$5,$C$4*($C$5-INT($C$5)),0))</f>
        <v>0</v>
      </c>
      <c r="D184" s="42" t="str">
        <f t="shared" si="9"/>
        <v/>
      </c>
      <c r="E184"/>
      <c r="F184"/>
    </row>
    <row r="185" spans="1:6" x14ac:dyDescent="0.2">
      <c r="A185" s="41">
        <f t="shared" si="8"/>
        <v>176</v>
      </c>
      <c r="B185" s="42" t="str">
        <f>IF(A185&lt;=$C$5+1,B184+14,"")</f>
        <v/>
      </c>
      <c r="C185" s="43">
        <f>IF(A185&lt;=$C$5,$C$4,IF(A184&lt;$C$5,$C$4*($C$5-INT($C$5)),0))</f>
        <v>0</v>
      </c>
      <c r="D185" s="42" t="str">
        <f t="shared" si="9"/>
        <v/>
      </c>
      <c r="E185"/>
      <c r="F185"/>
    </row>
    <row r="186" spans="1:6" x14ac:dyDescent="0.2">
      <c r="A186" s="41">
        <f t="shared" si="8"/>
        <v>177</v>
      </c>
      <c r="B186" s="42" t="str">
        <f>IF(A186&lt;=$C$5+1,B185+14,"")</f>
        <v/>
      </c>
      <c r="C186" s="43">
        <f>IF(A186&lt;=$C$5,$C$4,IF(A185&lt;$C$5,$C$4*($C$5-INT($C$5)),0))</f>
        <v>0</v>
      </c>
      <c r="D186" s="42" t="str">
        <f t="shared" si="9"/>
        <v/>
      </c>
      <c r="E186"/>
      <c r="F186"/>
    </row>
    <row r="187" spans="1:6" x14ac:dyDescent="0.2">
      <c r="A187" s="41">
        <f t="shared" si="8"/>
        <v>178</v>
      </c>
      <c r="B187" s="42" t="str">
        <f>IF(A187&lt;=$C$5+1,B186+14,"")</f>
        <v/>
      </c>
      <c r="C187" s="43">
        <f>IF(A187&lt;=$C$5,$C$4,IF(A186&lt;$C$5,$C$4*($C$5-INT($C$5)),0))</f>
        <v>0</v>
      </c>
      <c r="D187" s="42" t="str">
        <f t="shared" si="9"/>
        <v/>
      </c>
      <c r="E187"/>
      <c r="F187"/>
    </row>
    <row r="188" spans="1:6" x14ac:dyDescent="0.2">
      <c r="A188" s="41">
        <f t="shared" si="8"/>
        <v>179</v>
      </c>
      <c r="B188" s="42" t="str">
        <f>IF(A188&lt;=$C$5+1,B187+14,"")</f>
        <v/>
      </c>
      <c r="C188" s="43">
        <f>IF(A188&lt;=$C$5,$C$4,IF(A187&lt;$C$5,$C$4*($C$5-INT($C$5)),0))</f>
        <v>0</v>
      </c>
      <c r="D188" s="42" t="str">
        <f t="shared" si="9"/>
        <v/>
      </c>
      <c r="E188"/>
      <c r="F188"/>
    </row>
    <row r="189" spans="1:6" x14ac:dyDescent="0.2">
      <c r="A189" s="44">
        <f t="shared" si="8"/>
        <v>180</v>
      </c>
      <c r="B189" s="45" t="str">
        <f>IF(A189&lt;=$C$5+1,B188+14,"")</f>
        <v/>
      </c>
      <c r="C189" s="46">
        <f>IF(A189&lt;=$C$5,$C$4,IF(A188&lt;$C$5,$C$4*($C$5-INT($C$5)),0))</f>
        <v>0</v>
      </c>
      <c r="D189" s="45" t="str">
        <f t="shared" si="9"/>
        <v/>
      </c>
      <c r="E189"/>
      <c r="F189"/>
    </row>
    <row r="190" spans="1:6" x14ac:dyDescent="0.2">
      <c r="A190"/>
      <c r="B190" s="12"/>
      <c r="C190" s="15"/>
      <c r="D190" s="12"/>
      <c r="E190"/>
      <c r="F190"/>
    </row>
    <row r="191" spans="1:6" x14ac:dyDescent="0.2">
      <c r="A191"/>
      <c r="B191" s="12"/>
      <c r="C191" s="15"/>
      <c r="D191" s="12"/>
      <c r="E191"/>
      <c r="F191"/>
    </row>
    <row r="192" spans="1:6" x14ac:dyDescent="0.2">
      <c r="A192"/>
      <c r="B192" s="12"/>
      <c r="C192" s="15"/>
      <c r="D192" s="12"/>
      <c r="E192"/>
      <c r="F192"/>
    </row>
    <row r="193" spans="1:6" x14ac:dyDescent="0.2">
      <c r="A193"/>
      <c r="B193" s="12"/>
      <c r="C193" s="15"/>
      <c r="D193" s="12"/>
      <c r="E193"/>
      <c r="F193"/>
    </row>
    <row r="194" spans="1:6" x14ac:dyDescent="0.2">
      <c r="A194"/>
      <c r="B194" s="12"/>
      <c r="C194" s="15"/>
      <c r="D194" s="12"/>
      <c r="E194"/>
      <c r="F194"/>
    </row>
    <row r="195" spans="1:6" x14ac:dyDescent="0.2">
      <c r="A195"/>
      <c r="B195" s="12"/>
      <c r="C195" s="15"/>
      <c r="D195" s="12"/>
      <c r="E195"/>
      <c r="F195"/>
    </row>
    <row r="196" spans="1:6" x14ac:dyDescent="0.2">
      <c r="A196"/>
      <c r="B196" s="12"/>
      <c r="C196" s="15"/>
      <c r="D196" s="12"/>
      <c r="E196"/>
      <c r="F196"/>
    </row>
    <row r="197" spans="1:6" x14ac:dyDescent="0.2">
      <c r="A197"/>
      <c r="B197" s="12"/>
      <c r="C197" s="15"/>
      <c r="D197" s="12"/>
      <c r="E197"/>
      <c r="F197"/>
    </row>
    <row r="198" spans="1:6" x14ac:dyDescent="0.2">
      <c r="A198"/>
      <c r="B198" s="12"/>
      <c r="C198" s="15"/>
      <c r="D198" s="12"/>
      <c r="E198"/>
      <c r="F198"/>
    </row>
    <row r="199" spans="1:6" x14ac:dyDescent="0.2">
      <c r="A199"/>
      <c r="B199" s="12"/>
      <c r="C199" s="15"/>
      <c r="D199" s="12"/>
      <c r="E199"/>
      <c r="F199"/>
    </row>
    <row r="200" spans="1:6" x14ac:dyDescent="0.2">
      <c r="A200"/>
      <c r="B200" s="12"/>
      <c r="C200" s="15"/>
      <c r="D200" s="12"/>
      <c r="E200"/>
      <c r="F200"/>
    </row>
    <row r="201" spans="1:6" x14ac:dyDescent="0.2">
      <c r="A201"/>
      <c r="B201" s="12"/>
      <c r="C201" s="15"/>
      <c r="D201" s="12"/>
      <c r="E201"/>
      <c r="F201"/>
    </row>
  </sheetData>
  <mergeCells count="2">
    <mergeCell ref="L1:P1"/>
    <mergeCell ref="K1:K2"/>
  </mergeCells>
  <dataValidations count="1">
    <dataValidation type="list" allowBlank="1" showInputMessage="1" showErrorMessage="1" sqref="C2">
      <formula1>"1,2,3,4,5"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CS Master</vt:lpstr>
      <vt:lpstr>CS Portfolio</vt:lpstr>
      <vt:lpstr>Bi-Weekly to Monthly</vt:lpstr>
      <vt:lpstr>Bi-Weekly SecVal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Starchenko, Vladimir (US - Jersey City)</dc:creator>
  <cp:lastModifiedBy>Gershkovich, Mikhail</cp:lastModifiedBy>
  <dcterms:created xsi:type="dcterms:W3CDTF">2016-02-08T22:23:52Z</dcterms:created>
  <dcterms:modified xsi:type="dcterms:W3CDTF">2017-08-08T20:39:33Z</dcterms:modified>
</cp:coreProperties>
</file>