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4821DC47-C3E8-4BE7-829A-66BC46B4C63E}" xr6:coauthVersionLast="47" xr6:coauthVersionMax="47" xr10:uidLastSave="{00000000-0000-0000-0000-000000000000}"/>
  <bookViews>
    <workbookView xWindow="-120" yWindow="-120" windowWidth="29040" windowHeight="15720" xr2:uid="{0FB8831B-4DED-4E21-B112-524349DEBE84}"/>
  </bookViews>
  <sheets>
    <sheet name="BALANCE" sheetId="1" r:id="rId1"/>
    <sheet name="Hoja1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015" i="1" l="1"/>
  <c r="D2013" i="1"/>
  <c r="D2020" i="1" s="1"/>
  <c r="E2011" i="1"/>
  <c r="E2009" i="1"/>
  <c r="I2019" i="1"/>
  <c r="M2019" i="1"/>
  <c r="I1965" i="1"/>
  <c r="K2025" i="1" l="1"/>
  <c r="K2034" i="1"/>
  <c r="M2024" i="1" s="1"/>
  <c r="M1960" i="1"/>
  <c r="D1959" i="1"/>
  <c r="D1966" i="1" s="1"/>
  <c r="K1966" i="1" s="1"/>
  <c r="G1886" i="1"/>
  <c r="G1884" i="1"/>
  <c r="I1904" i="1"/>
  <c r="M1903" i="1"/>
  <c r="D1899" i="1"/>
  <c r="D1906" i="1" s="1"/>
  <c r="K1909" i="1" s="1"/>
  <c r="K1918" i="1" s="1"/>
  <c r="K1975" i="1" l="1"/>
  <c r="M1965" i="1" s="1"/>
  <c r="M1908" i="1"/>
  <c r="I1848" i="1" l="1"/>
  <c r="L1858" i="1"/>
  <c r="I1785" i="1"/>
  <c r="N1862" i="1"/>
  <c r="N1864" i="1" s="1"/>
  <c r="M1847" i="1"/>
  <c r="D1843" i="1"/>
  <c r="D1850" i="1" s="1"/>
  <c r="K1853" i="1" l="1"/>
  <c r="K1862" i="1" s="1"/>
  <c r="M1852" i="1" s="1"/>
  <c r="N1793" i="1" l="1"/>
  <c r="N1795" i="1" s="1"/>
  <c r="D1778" i="1"/>
  <c r="D1785" i="1" s="1"/>
  <c r="M1782" i="1"/>
  <c r="I1733" i="1"/>
  <c r="M1730" i="1"/>
  <c r="D1726" i="1"/>
  <c r="D1733" i="1" s="1"/>
  <c r="I1677" i="1"/>
  <c r="M1678" i="1"/>
  <c r="D1674" i="1"/>
  <c r="D1681" i="1" s="1"/>
  <c r="I1618" i="1"/>
  <c r="M1618" i="1"/>
  <c r="D1614" i="1"/>
  <c r="D1621" i="1" s="1"/>
  <c r="I1561" i="1"/>
  <c r="D1557" i="1"/>
  <c r="D1564" i="1" s="1"/>
  <c r="D1500" i="1"/>
  <c r="D1383" i="1"/>
  <c r="K1736" i="1" l="1"/>
  <c r="K1741" i="1" s="1"/>
  <c r="M1735" i="1" s="1"/>
  <c r="K1684" i="1"/>
  <c r="K1689" i="1" s="1"/>
  <c r="M1683" i="1" s="1"/>
  <c r="K1788" i="1"/>
  <c r="K1793" i="1" s="1"/>
  <c r="M1787" i="1" s="1"/>
  <c r="K1567" i="1"/>
  <c r="K1624" i="1"/>
  <c r="K1629" i="1" s="1"/>
  <c r="M1623" i="1" s="1"/>
  <c r="M1561" i="1"/>
  <c r="D1442" i="1"/>
  <c r="D1507" i="1"/>
  <c r="I1504" i="1"/>
  <c r="M1504" i="1"/>
  <c r="K1510" i="1" l="1"/>
  <c r="K1572" i="1" l="1"/>
  <c r="M1566" i="1" s="1"/>
  <c r="K1515" i="1"/>
  <c r="M1509" i="1" s="1"/>
  <c r="I1446" i="1"/>
  <c r="M1446" i="1"/>
  <c r="D1449" i="1"/>
  <c r="I1388" i="1"/>
  <c r="M1387" i="1"/>
  <c r="D1390" i="1"/>
  <c r="I1336" i="1"/>
  <c r="M1335" i="1"/>
  <c r="D1331" i="1"/>
  <c r="D1338" i="1" s="1"/>
  <c r="M1283" i="1"/>
  <c r="D1279" i="1"/>
  <c r="D1286" i="1" s="1"/>
  <c r="H1294" i="1"/>
  <c r="I1284" i="1"/>
  <c r="H1240" i="1"/>
  <c r="I1230" i="1"/>
  <c r="M1229" i="1"/>
  <c r="D1225" i="1"/>
  <c r="D1232" i="1" s="1"/>
  <c r="K1393" i="1" l="1"/>
  <c r="K1398" i="1" s="1"/>
  <c r="M1392" i="1" s="1"/>
  <c r="K1341" i="1"/>
  <c r="K1356" i="1" s="1"/>
  <c r="K1452" i="1"/>
  <c r="K1289" i="1"/>
  <c r="K1294" i="1" s="1"/>
  <c r="M1288" i="1" s="1"/>
  <c r="K1235" i="1"/>
  <c r="K1240" i="1" s="1"/>
  <c r="M1234" i="1" s="1"/>
  <c r="K1346" i="1" l="1"/>
  <c r="M1340" i="1" s="1"/>
  <c r="K1457" i="1"/>
  <c r="M1451" i="1" s="1"/>
  <c r="H1177" i="1"/>
  <c r="G1174" i="1"/>
  <c r="I1167" i="1"/>
  <c r="D1161" i="1"/>
  <c r="D1168" i="1" s="1"/>
  <c r="M1165" i="1"/>
  <c r="I1117" i="1"/>
  <c r="D1111" i="1"/>
  <c r="D1118" i="1" s="1"/>
  <c r="M1115" i="1"/>
  <c r="I1010" i="1"/>
  <c r="I1065" i="1"/>
  <c r="D1066" i="1"/>
  <c r="M1063" i="1"/>
  <c r="M1007" i="1"/>
  <c r="D1003" i="1"/>
  <c r="D1010" i="1" s="1"/>
  <c r="I953" i="1"/>
  <c r="M950" i="1"/>
  <c r="D946" i="1"/>
  <c r="D953" i="1" s="1"/>
  <c r="I907" i="1"/>
  <c r="D901" i="1"/>
  <c r="D908" i="1" s="1"/>
  <c r="M905" i="1"/>
  <c r="M857" i="1"/>
  <c r="I859" i="1"/>
  <c r="D853" i="1"/>
  <c r="D860" i="1" s="1"/>
  <c r="D810" i="1"/>
  <c r="J805" i="1"/>
  <c r="J763" i="1"/>
  <c r="M818" i="1"/>
  <c r="K1171" i="1" l="1"/>
  <c r="K1176" i="1" s="1"/>
  <c r="M1170" i="1" s="1"/>
  <c r="K1121" i="1"/>
  <c r="K1126" i="1" s="1"/>
  <c r="M1120" i="1" s="1"/>
  <c r="K1069" i="1"/>
  <c r="K1074" i="1" s="1"/>
  <c r="M1068" i="1" s="1"/>
  <c r="K911" i="1"/>
  <c r="K1013" i="1"/>
  <c r="K956" i="1"/>
  <c r="K961" i="1" s="1"/>
  <c r="M955" i="1" s="1"/>
  <c r="K916" i="1"/>
  <c r="M910" i="1" s="1"/>
  <c r="K863" i="1"/>
  <c r="K868" i="1" s="1"/>
  <c r="M862" i="1" s="1"/>
  <c r="D817" i="1"/>
  <c r="I816" i="1"/>
  <c r="D760" i="1"/>
  <c r="D768" i="1" s="1"/>
  <c r="I768" i="1"/>
  <c r="M766" i="1"/>
  <c r="D704" i="1"/>
  <c r="D712" i="1" s="1"/>
  <c r="I713" i="1"/>
  <c r="M710" i="1"/>
  <c r="K1018" i="1" l="1"/>
  <c r="M1012" i="1" s="1"/>
  <c r="K772" i="1"/>
  <c r="K777" i="1" s="1"/>
  <c r="K716" i="1"/>
  <c r="K721" i="1" s="1"/>
  <c r="C680" i="1" l="1"/>
  <c r="D616" i="1"/>
  <c r="D623" i="1" s="1"/>
  <c r="D661" i="1"/>
  <c r="D669" i="1" s="1"/>
  <c r="I670" i="1"/>
  <c r="I624" i="1"/>
  <c r="M667" i="1"/>
  <c r="D580" i="1"/>
  <c r="D587" i="1" s="1"/>
  <c r="M597" i="1"/>
  <c r="M585" i="1"/>
  <c r="C632" i="1"/>
  <c r="C629" i="1"/>
  <c r="C633" i="1"/>
  <c r="C595" i="1"/>
  <c r="C594" i="1"/>
  <c r="D592" i="1"/>
  <c r="I588" i="1"/>
  <c r="F576" i="1"/>
  <c r="F531" i="1"/>
  <c r="K628" i="1" l="1"/>
  <c r="K633" i="1" s="1"/>
  <c r="K592" i="1"/>
  <c r="K597" i="1" s="1"/>
  <c r="M589" i="1" s="1"/>
  <c r="K673" i="1"/>
  <c r="K681" i="1" s="1"/>
  <c r="C643" i="1"/>
  <c r="C596" i="1"/>
  <c r="M537" i="1"/>
  <c r="I541" i="1"/>
  <c r="D535" i="1"/>
  <c r="D542" i="1" s="1"/>
  <c r="D499" i="1"/>
  <c r="D507" i="1" s="1"/>
  <c r="I505" i="1"/>
  <c r="I472" i="1"/>
  <c r="D466" i="1"/>
  <c r="D474" i="1" s="1"/>
  <c r="M469" i="1"/>
  <c r="M435" i="1"/>
  <c r="D432" i="1"/>
  <c r="D440" i="1" s="1"/>
  <c r="I436" i="1"/>
  <c r="K544" i="1" l="1"/>
  <c r="K549" i="1" s="1"/>
  <c r="M541" i="1" s="1"/>
  <c r="K508" i="1"/>
  <c r="K513" i="1" s="1"/>
  <c r="M509" i="1" s="1"/>
  <c r="K678" i="1"/>
  <c r="M678" i="1" s="1"/>
  <c r="L632" i="1"/>
  <c r="K475" i="1"/>
  <c r="K480" i="1" s="1"/>
  <c r="M476" i="1" s="1"/>
  <c r="D397" i="1"/>
  <c r="I369" i="1"/>
  <c r="M366" i="1"/>
  <c r="D365" i="1"/>
  <c r="K441" i="1" l="1"/>
  <c r="K446" i="1" s="1"/>
  <c r="M442" i="1" s="1"/>
  <c r="I401" i="1"/>
  <c r="D405" i="1"/>
  <c r="D373" i="1"/>
  <c r="I335" i="1"/>
  <c r="D331" i="1"/>
  <c r="D339" i="1" s="1"/>
  <c r="I295" i="1"/>
  <c r="D297" i="1"/>
  <c r="D305" i="1" s="1"/>
  <c r="I301" i="1"/>
  <c r="F227" i="1"/>
  <c r="D263" i="1"/>
  <c r="D261" i="1"/>
  <c r="D231" i="1"/>
  <c r="D239" i="1" s="1"/>
  <c r="I267" i="1"/>
  <c r="I261" i="1"/>
  <c r="I229" i="1"/>
  <c r="I235" i="1"/>
  <c r="M228" i="1"/>
  <c r="M236" i="1" s="1"/>
  <c r="D194" i="1"/>
  <c r="D202" i="1" s="1"/>
  <c r="M193" i="1"/>
  <c r="I189" i="1" s="1"/>
  <c r="I190" i="1" s="1"/>
  <c r="I202" i="1" s="1"/>
  <c r="D159" i="1"/>
  <c r="D167" i="1" s="1"/>
  <c r="M167" i="1"/>
  <c r="M158" i="1"/>
  <c r="I154" i="1" s="1"/>
  <c r="I155" i="1" s="1"/>
  <c r="I167" i="1" s="1"/>
  <c r="D124" i="1"/>
  <c r="D132" i="1" s="1"/>
  <c r="M123" i="1"/>
  <c r="I119" i="1" s="1"/>
  <c r="P98" i="1"/>
  <c r="M91" i="1"/>
  <c r="I87" i="1" s="1"/>
  <c r="I88" i="1" s="1"/>
  <c r="I99" i="1" s="1"/>
  <c r="M70" i="1"/>
  <c r="D108" i="1"/>
  <c r="D92" i="1" s="1"/>
  <c r="D100" i="1" s="1"/>
  <c r="M66" i="1"/>
  <c r="I62" i="1" s="1"/>
  <c r="I63" i="1" s="1"/>
  <c r="I74" i="1" s="1"/>
  <c r="D67" i="1"/>
  <c r="D74" i="1" s="1"/>
  <c r="D16" i="1"/>
  <c r="M10" i="1"/>
  <c r="I6" i="1" s="1"/>
  <c r="I7" i="1" s="1"/>
  <c r="K406" i="1" l="1"/>
  <c r="K340" i="1"/>
  <c r="K345" i="1" s="1"/>
  <c r="I271" i="1"/>
  <c r="D271" i="1"/>
  <c r="I305" i="1"/>
  <c r="K306" i="1" s="1"/>
  <c r="K311" i="1" s="1"/>
  <c r="K374" i="1"/>
  <c r="K409" i="1" s="1"/>
  <c r="K166" i="1"/>
  <c r="K201" i="1"/>
  <c r="K243" i="1" s="1"/>
  <c r="I239" i="1"/>
  <c r="K240" i="1" s="1"/>
  <c r="K275" i="1" s="1"/>
  <c r="K99" i="1"/>
  <c r="K104" i="1" s="1"/>
  <c r="M104" i="1" s="1"/>
  <c r="I120" i="1"/>
  <c r="I130" i="1" s="1"/>
  <c r="K131" i="1" s="1"/>
  <c r="K136" i="1" s="1"/>
  <c r="K74" i="1"/>
  <c r="M74" i="1" s="1"/>
  <c r="I16" i="1"/>
  <c r="K16" i="1" s="1"/>
  <c r="K272" i="1" l="1"/>
  <c r="K277" i="1" s="1"/>
  <c r="K411" i="1"/>
  <c r="K379" i="1"/>
  <c r="M379" i="1" s="1"/>
  <c r="K245" i="1"/>
  <c r="M136" i="1"/>
  <c r="M132" i="1" s="1"/>
  <c r="K169" i="1"/>
  <c r="K206" i="1"/>
  <c r="K824" i="1" l="1"/>
  <c r="K829" i="1" s="1"/>
</calcChain>
</file>

<file path=xl/sharedStrings.xml><?xml version="1.0" encoding="utf-8"?>
<sst xmlns="http://schemas.openxmlformats.org/spreadsheetml/2006/main" count="1548" uniqueCount="219">
  <si>
    <t>ADELANTO DE PROVEEDORES</t>
  </si>
  <si>
    <t>DEUDAS POR COBRAR</t>
  </si>
  <si>
    <t>DEUDA BCP 2</t>
  </si>
  <si>
    <t>DEUDA BCP 1</t>
  </si>
  <si>
    <t>STOCK (INVENTARIO)</t>
  </si>
  <si>
    <t>aceros arequipa</t>
  </si>
  <si>
    <t>EFECTIVO</t>
  </si>
  <si>
    <t xml:space="preserve">CLIENTES ANTICIPOS </t>
  </si>
  <si>
    <t>CUENTA BBVA SOLES</t>
  </si>
  <si>
    <t>PROVEEDORES POR PAGAR</t>
  </si>
  <si>
    <t xml:space="preserve">CUENTA BCP SOLES </t>
  </si>
  <si>
    <t>triplay</t>
  </si>
  <si>
    <t>ferronor</t>
  </si>
  <si>
    <t>EN CONTRA</t>
  </si>
  <si>
    <t>A FAVOR</t>
  </si>
  <si>
    <t xml:space="preserve">SISTEMA </t>
  </si>
  <si>
    <t>EXCEL</t>
  </si>
  <si>
    <t>FECHA :</t>
  </si>
  <si>
    <t>DIFERENCIA</t>
  </si>
  <si>
    <t>DEUDA BCP 1 - 7630</t>
  </si>
  <si>
    <t>DEUDA BCP 2 - 5557</t>
  </si>
  <si>
    <t xml:space="preserve">GASTOS VIGA </t>
  </si>
  <si>
    <t xml:space="preserve">ROMEL </t>
  </si>
  <si>
    <t xml:space="preserve">C T GASTOS </t>
  </si>
  <si>
    <t>CUENTAS POR COBRAR JH</t>
  </si>
  <si>
    <t xml:space="preserve">JEINER HERRERA </t>
  </si>
  <si>
    <t>GUSTAVO GUEVARA</t>
  </si>
  <si>
    <t xml:space="preserve">PAGO ARDILES </t>
  </si>
  <si>
    <t xml:space="preserve">CLIENTE QUE SE LIQUIDO SIN CARGO A CAJA </t>
  </si>
  <si>
    <t>tarrajeo</t>
  </si>
  <si>
    <t>GASTOS</t>
  </si>
  <si>
    <t xml:space="preserve">TECLE </t>
  </si>
  <si>
    <t>SEMANA 04-09 MAYO</t>
  </si>
  <si>
    <t xml:space="preserve">HYC FERROMATERIALES SRL - BALANCE SEMANAL </t>
  </si>
  <si>
    <t xml:space="preserve">CONCLUSION DE SEMANA </t>
  </si>
  <si>
    <t>HUBO UTILIDAD NEGATIVA DE 3967.17 SOLES SEGÚN DATOS DEL SISTEMA 04-09 MAYO</t>
  </si>
  <si>
    <t xml:space="preserve"> </t>
  </si>
  <si>
    <t xml:space="preserve">SE LE DEBIA ESPN </t>
  </si>
  <si>
    <t>ADELANTO DE PROVEEDORES COFESA</t>
  </si>
  <si>
    <t>ANTERIOR</t>
  </si>
  <si>
    <t xml:space="preserve">DIFERENCIA </t>
  </si>
  <si>
    <t xml:space="preserve">JH LADRILLOS </t>
  </si>
  <si>
    <t xml:space="preserve">GASTOS </t>
  </si>
  <si>
    <t xml:space="preserve">SUNAT ES SALUD </t>
  </si>
  <si>
    <t xml:space="preserve">SUNAT RENTA </t>
  </si>
  <si>
    <t xml:space="preserve">ENERGIA ELECTRICA 5 RECIBOS </t>
  </si>
  <si>
    <t>EMBARGO CUENTA BCP</t>
  </si>
  <si>
    <t>DEBEMOS AL PERSONAL</t>
  </si>
  <si>
    <t>16 FIERRO DE 3/4</t>
  </si>
  <si>
    <t xml:space="preserve">FILL- BOLSA DE CLAVOS PARIHUELAS </t>
  </si>
  <si>
    <t xml:space="preserve">COMBUSTIBLE MAQUINA Y PATO </t>
  </si>
  <si>
    <t>INTERES</t>
  </si>
  <si>
    <t xml:space="preserve">PERSONAL </t>
  </si>
  <si>
    <t xml:space="preserve">HYC FERROMATERIALES SRL - DIARIO </t>
  </si>
  <si>
    <t>UYUSTOOLS</t>
  </si>
  <si>
    <t xml:space="preserve">ARDILES </t>
  </si>
  <si>
    <t xml:space="preserve">PEROSNAL J V </t>
  </si>
  <si>
    <t>OK</t>
  </si>
  <si>
    <t>ADELANTO MARVID</t>
  </si>
  <si>
    <t>GASTOS:</t>
  </si>
  <si>
    <t>COMBUSTIBLE FORLAND</t>
  </si>
  <si>
    <t xml:space="preserve">GASTOS CAMARAS </t>
  </si>
  <si>
    <t xml:space="preserve">BBVA MANTENIEMIENTO </t>
  </si>
  <si>
    <t>SE MODIFICO POR QUE SE MODIFICO 02-06 EL STOCK DE LADRILLO</t>
  </si>
  <si>
    <t xml:space="preserve">LINEA DEL CELULAR </t>
  </si>
  <si>
    <t>LINEAS DE CELULARES</t>
  </si>
  <si>
    <t xml:space="preserve">COMBUSTIBLE FUSO </t>
  </si>
  <si>
    <t xml:space="preserve">UTLIDAD </t>
  </si>
  <si>
    <t>DEUDA INVERSIONES JH</t>
  </si>
  <si>
    <t xml:space="preserve">SISTEMA DIFERNECIA </t>
  </si>
  <si>
    <t>PANDERETA TORRFUE - ROCIO</t>
  </si>
  <si>
    <t>16 FIERRO 3/4 AZAÑERO</t>
  </si>
  <si>
    <t>INVERSIONES JH - DEPOSITO PAKATNAMU</t>
  </si>
  <si>
    <t>LADRILLO DE RIMARACHIN</t>
  </si>
  <si>
    <t>OSCAR ALBERTO - DEPOSITO A LA CUENTA DE JORDIN SCTIABNAK</t>
  </si>
  <si>
    <t>COMBUSTIBLE JBC - JULIAN</t>
  </si>
  <si>
    <t>CARNE CHANCHO</t>
  </si>
  <si>
    <t>ARREGLO MOTO Y CAMARAS - JORDIN</t>
  </si>
  <si>
    <t xml:space="preserve">GASTOS DEL DIA </t>
  </si>
  <si>
    <t xml:space="preserve">TOTALIZADO GASTOS </t>
  </si>
  <si>
    <t>PANDERETA TORREFUE - ROCIO</t>
  </si>
  <si>
    <t>PARCHE FORLAND</t>
  </si>
  <si>
    <t>COMBSUTIBLE JBC</t>
  </si>
  <si>
    <t xml:space="preserve">COMBSUTIBLE MONTACARGA </t>
  </si>
  <si>
    <t xml:space="preserve">JEINER SALIDA </t>
  </si>
  <si>
    <t xml:space="preserve">CEMENTO </t>
  </si>
  <si>
    <t xml:space="preserve">ARSENIO MEJIA </t>
  </si>
  <si>
    <t>VASQUEZ CALUA</t>
  </si>
  <si>
    <t>INVERSIONES Y TRANSPORTES</t>
  </si>
  <si>
    <t>PRODAC - ALAMBRE Y CLAVOS</t>
  </si>
  <si>
    <t xml:space="preserve">MECANICO </t>
  </si>
  <si>
    <t xml:space="preserve">FILTRO ACEITE </t>
  </si>
  <si>
    <t xml:space="preserve">SOLDADURA PORTON </t>
  </si>
  <si>
    <t>PERDIDA</t>
  </si>
  <si>
    <t xml:space="preserve">CABLE </t>
  </si>
  <si>
    <t>TECNOPOR</t>
  </si>
  <si>
    <t xml:space="preserve">CUENTAS AYER </t>
  </si>
  <si>
    <t>VENTAS</t>
  </si>
  <si>
    <t>TRANSACCIONES</t>
  </si>
  <si>
    <t xml:space="preserve">DEPOSITO JH </t>
  </si>
  <si>
    <t>OBLIGACIONES POR PAGAR</t>
  </si>
  <si>
    <t xml:space="preserve">ADELANTO PROVEDORES </t>
  </si>
  <si>
    <t xml:space="preserve">PERDIDA </t>
  </si>
  <si>
    <t>BALANCE HOY</t>
  </si>
  <si>
    <t>BALANCE AYER</t>
  </si>
  <si>
    <t xml:space="preserve">ANGEL CAMION </t>
  </si>
  <si>
    <t>GASTOS DEL DIA</t>
  </si>
  <si>
    <t>BALANCE 08</t>
  </si>
  <si>
    <t xml:space="preserve">inversiones </t>
  </si>
  <si>
    <t>PERSONAL</t>
  </si>
  <si>
    <t>PEDRO MECANICO - 14/06</t>
  </si>
  <si>
    <t>SR LIMPIEZA - 14/06</t>
  </si>
  <si>
    <t>COMBUSTIBLE FUSO - 14/06</t>
  </si>
  <si>
    <t>DETERGENTE 16/06</t>
  </si>
  <si>
    <t>DESAYUNO MODESTO 16/06</t>
  </si>
  <si>
    <t>PAGO BALANCE CONTADORA</t>
  </si>
  <si>
    <t>JORDIN HERRERA 14/06</t>
  </si>
  <si>
    <t>COMBUSTIBLE JBC - 16/06</t>
  </si>
  <si>
    <t>COMBUSTIBLE MOTO CAR 16/06</t>
  </si>
  <si>
    <t>BATERIA PATO 16/06</t>
  </si>
  <si>
    <t>PADILLO</t>
  </si>
  <si>
    <t>BURGOS</t>
  </si>
  <si>
    <t>CEMENTO</t>
  </si>
  <si>
    <t>PACASMAYO ROJO</t>
  </si>
  <si>
    <t xml:space="preserve">PAPEL HIGIENICO </t>
  </si>
  <si>
    <t>PRESTAMO A JEINER - BANCARIZACIONES</t>
  </si>
  <si>
    <t>COMPRA FIERRO DIF SISTEMA- ADJ</t>
  </si>
  <si>
    <t xml:space="preserve">UTILIDAD REAL </t>
  </si>
  <si>
    <t xml:space="preserve">COMBUSTIBLE FORLAND </t>
  </si>
  <si>
    <t>PAGO ALQUILER LOCAL H&amp;C</t>
  </si>
  <si>
    <t>INVERIONES Y TRANSPORTES PRESTAMO</t>
  </si>
  <si>
    <t>INVERSIONES PRESTAMO PARA PRODAC</t>
  </si>
  <si>
    <t>PRODAC - ALAMBRES CLAVOS</t>
  </si>
  <si>
    <t xml:space="preserve">YAPEO - POR DESCONTAR EN CUENTAS POR COBRAR </t>
  </si>
  <si>
    <t>COMBSUTIBLE MOTO ROJA</t>
  </si>
  <si>
    <t>BODOQUE JORDIN</t>
  </si>
  <si>
    <t>PERSONAL - LUCAS</t>
  </si>
  <si>
    <t xml:space="preserve">CARNE DE CHANCHO </t>
  </si>
  <si>
    <t>ALMUERZO LUCAS</t>
  </si>
  <si>
    <t xml:space="preserve">COMBUSTIBLE MONTACARGA </t>
  </si>
  <si>
    <t xml:space="preserve">COMBUSTIBLE MOTO ROJA                                                                               </t>
  </si>
  <si>
    <t>COMBUSTIBLE FUSO</t>
  </si>
  <si>
    <t xml:space="preserve">CAMBIO DE ACEITE MOTO ROJA </t>
  </si>
  <si>
    <t>ESSALUD</t>
  </si>
  <si>
    <t xml:space="preserve">LAVADO DE CARRO /DON GUEVARA </t>
  </si>
  <si>
    <t>STOCK (INVENTARIO) FIERRO 1120</t>
  </si>
  <si>
    <t>COMBUSTIBLE MAQUINA</t>
  </si>
  <si>
    <t xml:space="preserve">ESTIBADORES FIERRO </t>
  </si>
  <si>
    <t>DEPOSITO PAKATNAMU SALDO</t>
  </si>
  <si>
    <t>COCOLISO-1000 ARTESANAL PEQUEÑO</t>
  </si>
  <si>
    <t>PRODUCTOS ELECTRICOS DE INSTALACION DE CAMARA</t>
  </si>
  <si>
    <t xml:space="preserve">INSTALACION DE CAMARAS </t>
  </si>
  <si>
    <t>PAGO SUNAT</t>
  </si>
  <si>
    <t xml:space="preserve">TITO MECANICO </t>
  </si>
  <si>
    <t>MECANICO MOTO YANSUMI</t>
  </si>
  <si>
    <t>EDU HERRERA</t>
  </si>
  <si>
    <t>COMBUSTIBLE MOTO ROJA</t>
  </si>
  <si>
    <t>COMBUSTIBLE JBC</t>
  </si>
  <si>
    <t xml:space="preserve">NIURKA GUEVARA </t>
  </si>
  <si>
    <t xml:space="preserve">PRODUCTOS - HERRAMIENTAS </t>
  </si>
  <si>
    <t xml:space="preserve">STOCK (INVENTARIO) </t>
  </si>
  <si>
    <t>GASEOSA ESTIBADORES</t>
  </si>
  <si>
    <t>AGREGADOS DE 20-06 Y 26-06 HOY COBRO JEINER</t>
  </si>
  <si>
    <t>BALANCE 22/06</t>
  </si>
  <si>
    <t xml:space="preserve">SEMANA </t>
  </si>
  <si>
    <t>CARGUIO DE LADRILLO - JORDY VILLANUEVA</t>
  </si>
  <si>
    <t xml:space="preserve">COMBUSTIBLE MAQUINA </t>
  </si>
  <si>
    <t xml:space="preserve">GASOLINA MOTO ROJA </t>
  </si>
  <si>
    <t xml:space="preserve">ALMUERZO JULIAN- GAONA </t>
  </si>
  <si>
    <t>ALMUERZO - ANGEL</t>
  </si>
  <si>
    <t xml:space="preserve">ALMUERZO LUCAS Y MODESTO                                                                            </t>
  </si>
  <si>
    <t>LADRILLO - CHOMBA</t>
  </si>
  <si>
    <t>YESO - MORROPE 800 BOLSAS *2.9</t>
  </si>
  <si>
    <t xml:space="preserve">PAGO ZAMORA TIERRA DE CULTIVO 1CUBO </t>
  </si>
  <si>
    <t>EDU SALAZAR</t>
  </si>
  <si>
    <t>JORDIN HERRERA</t>
  </si>
  <si>
    <t xml:space="preserve">MECANICO Y FAJAS- FUSO </t>
  </si>
  <si>
    <t>GASTOS KT ANTERIOR</t>
  </si>
  <si>
    <t xml:space="preserve">JHON ASTONITAS </t>
  </si>
  <si>
    <t xml:space="preserve">INVERSIONES &amp; TRANSPORTES </t>
  </si>
  <si>
    <t xml:space="preserve">PASAJE BRENIS </t>
  </si>
  <si>
    <t xml:space="preserve">MILAGROS </t>
  </si>
  <si>
    <t>LADRILLO H&amp;C</t>
  </si>
  <si>
    <t xml:space="preserve">EDU HERRERA </t>
  </si>
  <si>
    <t xml:space="preserve">JAVIER SALAZAR </t>
  </si>
  <si>
    <t>ANGEL</t>
  </si>
  <si>
    <t>SALDO DE CAJA</t>
  </si>
  <si>
    <t>JEINER</t>
  </si>
  <si>
    <t xml:space="preserve">YAPE DESCONOCIDO </t>
  </si>
  <si>
    <t>ALMUERZOS NAYELY - KAREN Y JHON</t>
  </si>
  <si>
    <t xml:space="preserve">ALMUERZO LUCAS - MODESTO </t>
  </si>
  <si>
    <t>SALDO DE CEMENTO HOLCIM</t>
  </si>
  <si>
    <t xml:space="preserve">YAPE DE CAMILO - DESMONTE </t>
  </si>
  <si>
    <t xml:space="preserve">LUIS QUEVEDO </t>
  </si>
  <si>
    <t xml:space="preserve">PAGO INTERNET </t>
  </si>
  <si>
    <t>JEINER HERRERA - AGREGADOS</t>
  </si>
  <si>
    <t>ALPES</t>
  </si>
  <si>
    <t xml:space="preserve">ADELANTO ANGEL </t>
  </si>
  <si>
    <t xml:space="preserve">MOTO CAR - GASOLINA </t>
  </si>
  <si>
    <t>REPARACION MOTO ROJA</t>
  </si>
  <si>
    <t xml:space="preserve">ATROPELLO DE PERRO </t>
  </si>
  <si>
    <t xml:space="preserve">FLETE CARLOS HERRERA </t>
  </si>
  <si>
    <t xml:space="preserve">UTILIDAD DE SISTEMA </t>
  </si>
  <si>
    <t>FLETE VOLQUETE PLOMO</t>
  </si>
  <si>
    <t xml:space="preserve">PUESTA DE FARO FUSO </t>
  </si>
  <si>
    <t xml:space="preserve">ALMUERZO LUCAS Y MODESTO </t>
  </si>
  <si>
    <t xml:space="preserve">PARCHE DE LLANTA FUSO </t>
  </si>
  <si>
    <t xml:space="preserve">PAGO LINEA DE CELULAR </t>
  </si>
  <si>
    <t xml:space="preserve">PALANA </t>
  </si>
  <si>
    <t xml:space="preserve">11 CUBOS AFIRMADO - FERROCONSTRUCTORA </t>
  </si>
  <si>
    <t xml:space="preserve">EFECTIVO </t>
  </si>
  <si>
    <t xml:space="preserve">YAPE </t>
  </si>
  <si>
    <t>ENERGIA ELECTRICA</t>
  </si>
  <si>
    <t>BBVA</t>
  </si>
  <si>
    <t>YAPE</t>
  </si>
  <si>
    <t>PASAJE JHON</t>
  </si>
  <si>
    <t>PAGO CORTE DE LUZ</t>
  </si>
  <si>
    <t>CHANCHO -JEINER</t>
  </si>
  <si>
    <t>PAGO -PERSONAL SABADO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</si>
</sst>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S/&quot;\ * #,##0.00_-;\-&quot;S/&quot;\ * #,##0.00_-;_-&quot;S/&quot;\ * &quot;-&quot;??_-;_-@_-"/>
    <numFmt numFmtId="43" formatCode="_-* #,##0.00_-;\-* #,##0.00_-;_-* &quot;-&quot;??_-;_-@_-"/>
    <numFmt numFmtId="164" formatCode="_-&quot;S/.&quot;* #,##0.00_-;\-&quot;S/.&quot;* #,##0.00_-;_-&quot;S/.&quot;* &quot;-&quot;??_-;_-@_-"/>
  </numFmts>
  <fonts count="1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164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4" fontId="8" fillId="0" borderId="0" applyFont="0" applyFill="0" applyBorder="0" applyAlignment="0" applyProtection="0"/>
  </cellStyleXfs>
  <cellXfs count="101">
    <xf numFmtId="0" fontId="0" fillId="0" borderId="0" xfId="0"/>
    <xf numFmtId="0" fontId="0" fillId="0" borderId="1" xfId="0" applyBorder="1"/>
    <xf numFmtId="0" fontId="0" fillId="2" borderId="0" xfId="0" applyFill="1"/>
    <xf numFmtId="4" fontId="0" fillId="0" borderId="1" xfId="0" applyNumberFormat="1" applyBorder="1"/>
    <xf numFmtId="4" fontId="0" fillId="2" borderId="1" xfId="0" applyNumberFormat="1" applyFill="1" applyBorder="1"/>
    <xf numFmtId="4" fontId="0" fillId="0" borderId="0" xfId="0" applyNumberFormat="1"/>
    <xf numFmtId="0" fontId="0" fillId="3" borderId="0" xfId="0" applyFill="1"/>
    <xf numFmtId="4" fontId="0" fillId="3" borderId="0" xfId="0" applyNumberFormat="1" applyFill="1"/>
    <xf numFmtId="0" fontId="1" fillId="0" borderId="0" xfId="0" applyFont="1"/>
    <xf numFmtId="14" fontId="1" fillId="0" borderId="0" xfId="0" applyNumberFormat="1" applyFont="1"/>
    <xf numFmtId="0" fontId="0" fillId="0" borderId="2" xfId="0" applyBorder="1"/>
    <xf numFmtId="44" fontId="0" fillId="0" borderId="0" xfId="0" applyNumberFormat="1"/>
    <xf numFmtId="44" fontId="0" fillId="2" borderId="0" xfId="0" applyNumberFormat="1" applyFill="1"/>
    <xf numFmtId="44" fontId="0" fillId="4" borderId="0" xfId="0" applyNumberFormat="1" applyFill="1"/>
    <xf numFmtId="0" fontId="2" fillId="4" borderId="0" xfId="0" applyFont="1" applyFill="1" applyAlignment="1">
      <alignment horizontal="center"/>
    </xf>
    <xf numFmtId="0" fontId="3" fillId="0" borderId="1" xfId="0" applyFont="1" applyBorder="1"/>
    <xf numFmtId="0" fontId="2" fillId="2" borderId="0" xfId="0" applyFont="1" applyFill="1" applyAlignment="1">
      <alignment horizontal="center"/>
    </xf>
    <xf numFmtId="0" fontId="5" fillId="4" borderId="0" xfId="0" applyFont="1" applyFill="1"/>
    <xf numFmtId="44" fontId="5" fillId="4" borderId="0" xfId="0" applyNumberFormat="1" applyFont="1" applyFill="1"/>
    <xf numFmtId="0" fontId="1" fillId="6" borderId="0" xfId="0" applyFont="1" applyFill="1"/>
    <xf numFmtId="14" fontId="1" fillId="6" borderId="0" xfId="0" applyNumberFormat="1" applyFont="1" applyFill="1"/>
    <xf numFmtId="0" fontId="0" fillId="7" borderId="0" xfId="0" applyFill="1"/>
    <xf numFmtId="4" fontId="0" fillId="7" borderId="0" xfId="0" applyNumberFormat="1" applyFill="1"/>
    <xf numFmtId="0" fontId="0" fillId="8" borderId="1" xfId="0" applyFill="1" applyBorder="1"/>
    <xf numFmtId="0" fontId="3" fillId="0" borderId="0" xfId="0" applyFont="1"/>
    <xf numFmtId="16" fontId="0" fillId="0" borderId="0" xfId="0" applyNumberFormat="1"/>
    <xf numFmtId="44" fontId="0" fillId="0" borderId="1" xfId="0" applyNumberFormat="1" applyBorder="1"/>
    <xf numFmtId="0" fontId="0" fillId="0" borderId="0" xfId="0" applyAlignment="1">
      <alignment horizontal="left"/>
    </xf>
    <xf numFmtId="44" fontId="6" fillId="2" borderId="0" xfId="0" applyNumberFormat="1" applyFont="1" applyFill="1"/>
    <xf numFmtId="0" fontId="0" fillId="8" borderId="0" xfId="0" applyFill="1"/>
    <xf numFmtId="0" fontId="0" fillId="2" borderId="1" xfId="0" applyFill="1" applyBorder="1"/>
    <xf numFmtId="0" fontId="0" fillId="2" borderId="2" xfId="0" applyFill="1" applyBorder="1"/>
    <xf numFmtId="0" fontId="0" fillId="0" borderId="0" xfId="0" applyAlignment="1">
      <alignment horizontal="right"/>
    </xf>
    <xf numFmtId="44" fontId="7" fillId="0" borderId="1" xfId="0" applyNumberFormat="1" applyFont="1" applyBorder="1"/>
    <xf numFmtId="0" fontId="0" fillId="4" borderId="0" xfId="0" applyFill="1"/>
    <xf numFmtId="44" fontId="0" fillId="4" borderId="1" xfId="0" applyNumberFormat="1" applyFill="1" applyBorder="1"/>
    <xf numFmtId="0" fontId="0" fillId="9" borderId="0" xfId="0" applyFill="1"/>
    <xf numFmtId="44" fontId="7" fillId="7" borderId="1" xfId="0" applyNumberFormat="1" applyFont="1" applyFill="1" applyBorder="1"/>
    <xf numFmtId="0" fontId="0" fillId="10" borderId="0" xfId="0" applyFill="1"/>
    <xf numFmtId="44" fontId="0" fillId="10" borderId="0" xfId="0" applyNumberFormat="1" applyFill="1"/>
    <xf numFmtId="0" fontId="2" fillId="0" borderId="0" xfId="0" applyFont="1" applyAlignment="1">
      <alignment horizontal="center"/>
    </xf>
    <xf numFmtId="0" fontId="3" fillId="0" borderId="8" xfId="0" applyFont="1" applyBorder="1"/>
    <xf numFmtId="0" fontId="3" fillId="0" borderId="7" xfId="0" applyFont="1" applyBorder="1" applyAlignment="1">
      <alignment horizontal="right"/>
    </xf>
    <xf numFmtId="44" fontId="0" fillId="0" borderId="0" xfId="0" applyNumberFormat="1" applyAlignment="1">
      <alignment horizontal="left"/>
    </xf>
    <xf numFmtId="4" fontId="0" fillId="0" borderId="2" xfId="0" applyNumberFormat="1" applyBorder="1"/>
    <xf numFmtId="0" fontId="0" fillId="0" borderId="5" xfId="0" applyBorder="1"/>
    <xf numFmtId="0" fontId="0" fillId="10" borderId="0" xfId="0" applyFill="1" applyAlignment="1">
      <alignment horizontal="left"/>
    </xf>
    <xf numFmtId="44" fontId="6" fillId="0" borderId="0" xfId="0" applyNumberFormat="1" applyFont="1"/>
    <xf numFmtId="44" fontId="6" fillId="4" borderId="0" xfId="0" applyNumberFormat="1" applyFont="1" applyFill="1"/>
    <xf numFmtId="44" fontId="7" fillId="7" borderId="8" xfId="0" applyNumberFormat="1" applyFont="1" applyFill="1" applyBorder="1"/>
    <xf numFmtId="0" fontId="0" fillId="10" borderId="1" xfId="0" applyFill="1" applyBorder="1" applyAlignment="1">
      <alignment horizontal="left"/>
    </xf>
    <xf numFmtId="44" fontId="0" fillId="10" borderId="1" xfId="0" applyNumberFormat="1" applyFill="1" applyBorder="1"/>
    <xf numFmtId="44" fontId="0" fillId="0" borderId="1" xfId="0" applyNumberFormat="1" applyBorder="1" applyAlignment="1">
      <alignment horizontal="left"/>
    </xf>
    <xf numFmtId="0" fontId="0" fillId="6" borderId="1" xfId="0" applyFill="1" applyBorder="1"/>
    <xf numFmtId="4" fontId="0" fillId="6" borderId="1" xfId="0" applyNumberFormat="1" applyFill="1" applyBorder="1"/>
    <xf numFmtId="4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8" xfId="0" applyBorder="1"/>
    <xf numFmtId="44" fontId="0" fillId="2" borderId="12" xfId="0" applyNumberFormat="1" applyFill="1" applyBorder="1"/>
    <xf numFmtId="44" fontId="0" fillId="2" borderId="11" xfId="0" applyNumberFormat="1" applyFill="1" applyBorder="1"/>
    <xf numFmtId="0" fontId="0" fillId="6" borderId="13" xfId="0" applyFill="1" applyBorder="1"/>
    <xf numFmtId="0" fontId="9" fillId="0" borderId="1" xfId="0" applyFont="1" applyBorder="1" applyAlignment="1">
      <alignment horizontal="center"/>
    </xf>
    <xf numFmtId="0" fontId="10" fillId="0" borderId="0" xfId="0" applyFont="1"/>
    <xf numFmtId="44" fontId="10" fillId="0" borderId="0" xfId="0" applyNumberFormat="1" applyFont="1"/>
    <xf numFmtId="0" fontId="3" fillId="0" borderId="1" xfId="0" applyFont="1" applyBorder="1" applyAlignment="1">
      <alignment horizontal="right"/>
    </xf>
    <xf numFmtId="0" fontId="3" fillId="0" borderId="1" xfId="0" applyFont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0" borderId="1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44" fontId="2" fillId="6" borderId="1" xfId="3" applyFont="1" applyFill="1" applyBorder="1" applyAlignment="1">
      <alignment horizontal="left"/>
    </xf>
    <xf numFmtId="44" fontId="2" fillId="0" borderId="1" xfId="3" applyFont="1" applyBorder="1" applyAlignment="1">
      <alignment horizontal="left"/>
    </xf>
    <xf numFmtId="44" fontId="2" fillId="0" borderId="0" xfId="3" applyFont="1" applyAlignment="1">
      <alignment horizontal="left"/>
    </xf>
    <xf numFmtId="44" fontId="11" fillId="0" borderId="0" xfId="3" applyFont="1" applyAlignment="1">
      <alignment horizontal="left"/>
    </xf>
    <xf numFmtId="44" fontId="0" fillId="0" borderId="2" xfId="3" applyFont="1" applyBorder="1"/>
    <xf numFmtId="44" fontId="0" fillId="0" borderId="0" xfId="3" applyFont="1"/>
    <xf numFmtId="44" fontId="0" fillId="0" borderId="1" xfId="3" applyFont="1" applyBorder="1"/>
    <xf numFmtId="0" fontId="11" fillId="0" borderId="0" xfId="0" applyFont="1"/>
    <xf numFmtId="44" fontId="11" fillId="0" borderId="0" xfId="0" applyNumberFormat="1" applyFont="1"/>
    <xf numFmtId="0" fontId="4" fillId="5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0" borderId="3" xfId="0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4" fontId="0" fillId="0" borderId="9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4" fillId="5" borderId="0" xfId="0" applyFont="1" applyFill="1" applyAlignment="1">
      <alignment horizontal="center"/>
    </xf>
    <xf numFmtId="0" fontId="0" fillId="0" borderId="6" xfId="0" applyBorder="1" applyAlignment="1">
      <alignment horizontal="right"/>
    </xf>
    <xf numFmtId="0" fontId="0" fillId="0" borderId="0" xfId="0" applyBorder="1"/>
    <xf numFmtId="4" fontId="0" fillId="0" borderId="0" xfId="0" applyNumberFormat="1" applyBorder="1"/>
    <xf numFmtId="0" fontId="0" fillId="2" borderId="0" xfId="0" applyFill="1" applyBorder="1"/>
    <xf numFmtId="0" fontId="0" fillId="0" borderId="0" xfId="0" applyBorder="1" applyAlignment="1">
      <alignment horizontal="center"/>
    </xf>
    <xf numFmtId="44" fontId="0" fillId="0" borderId="0" xfId="3" applyFont="1" applyBorder="1"/>
    <xf numFmtId="44" fontId="0" fillId="2" borderId="2" xfId="3" applyFont="1" applyFill="1" applyBorder="1"/>
    <xf numFmtId="44" fontId="0" fillId="4" borderId="1" xfId="3" applyFont="1" applyFill="1" applyBorder="1"/>
  </cellXfs>
  <cellStyles count="4">
    <cellStyle name="Millares 2" xfId="2" xr:uid="{5132B006-EDE9-476A-9227-1416AC8D45C5}"/>
    <cellStyle name="Moneda" xfId="3" builtinId="4"/>
    <cellStyle name="Moneda 2" xfId="1" xr:uid="{6CFCCB8F-EC3F-4269-8C69-1A9BBB61FD1D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17.png"/><Relationship Id="rId21" Type="http://schemas.openxmlformats.org/officeDocument/2006/relationships/image" Target="../media/image21.png"/><Relationship Id="rId42" Type="http://schemas.openxmlformats.org/officeDocument/2006/relationships/image" Target="../media/image42.png"/><Relationship Id="rId63" Type="http://schemas.openxmlformats.org/officeDocument/2006/relationships/image" Target="../media/image63.png"/><Relationship Id="rId84" Type="http://schemas.openxmlformats.org/officeDocument/2006/relationships/image" Target="../media/image84.png"/><Relationship Id="rId138" Type="http://schemas.openxmlformats.org/officeDocument/2006/relationships/image" Target="../media/image138.png"/><Relationship Id="rId159" Type="http://schemas.openxmlformats.org/officeDocument/2006/relationships/image" Target="../media/image159.png"/><Relationship Id="rId170" Type="http://schemas.openxmlformats.org/officeDocument/2006/relationships/image" Target="../media/image170.png"/><Relationship Id="rId107" Type="http://schemas.openxmlformats.org/officeDocument/2006/relationships/image" Target="../media/image107.png"/><Relationship Id="rId11" Type="http://schemas.openxmlformats.org/officeDocument/2006/relationships/image" Target="../media/image11.png"/><Relationship Id="rId32" Type="http://schemas.openxmlformats.org/officeDocument/2006/relationships/image" Target="../media/image32.png"/><Relationship Id="rId53" Type="http://schemas.openxmlformats.org/officeDocument/2006/relationships/image" Target="../media/image53.jpeg"/><Relationship Id="rId74" Type="http://schemas.openxmlformats.org/officeDocument/2006/relationships/image" Target="../media/image74.png"/><Relationship Id="rId128" Type="http://schemas.openxmlformats.org/officeDocument/2006/relationships/image" Target="../media/image128.png"/><Relationship Id="rId149" Type="http://schemas.openxmlformats.org/officeDocument/2006/relationships/image" Target="../media/image149.png"/><Relationship Id="rId5" Type="http://schemas.openxmlformats.org/officeDocument/2006/relationships/image" Target="../media/image5.png"/><Relationship Id="rId95" Type="http://schemas.openxmlformats.org/officeDocument/2006/relationships/image" Target="../media/image95.png"/><Relationship Id="rId160" Type="http://schemas.openxmlformats.org/officeDocument/2006/relationships/image" Target="../media/image160.png"/><Relationship Id="rId22" Type="http://schemas.openxmlformats.org/officeDocument/2006/relationships/image" Target="../media/image22.png"/><Relationship Id="rId43" Type="http://schemas.openxmlformats.org/officeDocument/2006/relationships/image" Target="../media/image43.png"/><Relationship Id="rId64" Type="http://schemas.openxmlformats.org/officeDocument/2006/relationships/image" Target="../media/image64.png"/><Relationship Id="rId118" Type="http://schemas.openxmlformats.org/officeDocument/2006/relationships/image" Target="../media/image118.png"/><Relationship Id="rId139" Type="http://schemas.openxmlformats.org/officeDocument/2006/relationships/image" Target="../media/image139.png"/><Relationship Id="rId85" Type="http://schemas.openxmlformats.org/officeDocument/2006/relationships/image" Target="../media/image85.png"/><Relationship Id="rId150" Type="http://schemas.openxmlformats.org/officeDocument/2006/relationships/image" Target="../media/image150.png"/><Relationship Id="rId171" Type="http://schemas.openxmlformats.org/officeDocument/2006/relationships/image" Target="../media/image171.png"/><Relationship Id="rId12" Type="http://schemas.openxmlformats.org/officeDocument/2006/relationships/image" Target="../media/image12.png"/><Relationship Id="rId33" Type="http://schemas.openxmlformats.org/officeDocument/2006/relationships/image" Target="../media/image33.png"/><Relationship Id="rId108" Type="http://schemas.openxmlformats.org/officeDocument/2006/relationships/image" Target="../media/image108.png"/><Relationship Id="rId129" Type="http://schemas.openxmlformats.org/officeDocument/2006/relationships/image" Target="../media/image129.png"/><Relationship Id="rId54" Type="http://schemas.openxmlformats.org/officeDocument/2006/relationships/image" Target="../media/image54.jpeg"/><Relationship Id="rId70" Type="http://schemas.openxmlformats.org/officeDocument/2006/relationships/image" Target="../media/image70.png"/><Relationship Id="rId75" Type="http://schemas.openxmlformats.org/officeDocument/2006/relationships/image" Target="../media/image75.png"/><Relationship Id="rId91" Type="http://schemas.openxmlformats.org/officeDocument/2006/relationships/image" Target="../media/image91.png"/><Relationship Id="rId96" Type="http://schemas.openxmlformats.org/officeDocument/2006/relationships/image" Target="../media/image96.png"/><Relationship Id="rId140" Type="http://schemas.openxmlformats.org/officeDocument/2006/relationships/image" Target="../media/image140.png"/><Relationship Id="rId145" Type="http://schemas.openxmlformats.org/officeDocument/2006/relationships/image" Target="../media/image145.png"/><Relationship Id="rId161" Type="http://schemas.openxmlformats.org/officeDocument/2006/relationships/image" Target="../media/image161.png"/><Relationship Id="rId166" Type="http://schemas.openxmlformats.org/officeDocument/2006/relationships/image" Target="../media/image166.pn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49" Type="http://schemas.openxmlformats.org/officeDocument/2006/relationships/image" Target="../media/image49.png"/><Relationship Id="rId114" Type="http://schemas.openxmlformats.org/officeDocument/2006/relationships/image" Target="../media/image114.png"/><Relationship Id="rId119" Type="http://schemas.openxmlformats.org/officeDocument/2006/relationships/image" Target="../media/image119.png"/><Relationship Id="rId44" Type="http://schemas.openxmlformats.org/officeDocument/2006/relationships/image" Target="../media/image44.png"/><Relationship Id="rId60" Type="http://schemas.openxmlformats.org/officeDocument/2006/relationships/image" Target="../media/image60.png"/><Relationship Id="rId65" Type="http://schemas.openxmlformats.org/officeDocument/2006/relationships/image" Target="../media/image65.png"/><Relationship Id="rId81" Type="http://schemas.openxmlformats.org/officeDocument/2006/relationships/image" Target="../media/image81.png"/><Relationship Id="rId86" Type="http://schemas.openxmlformats.org/officeDocument/2006/relationships/image" Target="../media/image86.png"/><Relationship Id="rId130" Type="http://schemas.openxmlformats.org/officeDocument/2006/relationships/image" Target="../media/image130.png"/><Relationship Id="rId135" Type="http://schemas.openxmlformats.org/officeDocument/2006/relationships/image" Target="../media/image135.png"/><Relationship Id="rId151" Type="http://schemas.openxmlformats.org/officeDocument/2006/relationships/image" Target="../media/image151.png"/><Relationship Id="rId156" Type="http://schemas.openxmlformats.org/officeDocument/2006/relationships/image" Target="../media/image156.png"/><Relationship Id="rId172" Type="http://schemas.openxmlformats.org/officeDocument/2006/relationships/image" Target="../media/image172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9" Type="http://schemas.openxmlformats.org/officeDocument/2006/relationships/image" Target="../media/image39.png"/><Relationship Id="rId109" Type="http://schemas.openxmlformats.org/officeDocument/2006/relationships/image" Target="../media/image109.png"/><Relationship Id="rId34" Type="http://schemas.openxmlformats.org/officeDocument/2006/relationships/image" Target="../media/image34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Relationship Id="rId76" Type="http://schemas.openxmlformats.org/officeDocument/2006/relationships/image" Target="../media/image76.png"/><Relationship Id="rId97" Type="http://schemas.openxmlformats.org/officeDocument/2006/relationships/image" Target="../media/image97.png"/><Relationship Id="rId104" Type="http://schemas.openxmlformats.org/officeDocument/2006/relationships/image" Target="../media/image104.png"/><Relationship Id="rId120" Type="http://schemas.openxmlformats.org/officeDocument/2006/relationships/image" Target="../media/image120.png"/><Relationship Id="rId125" Type="http://schemas.openxmlformats.org/officeDocument/2006/relationships/image" Target="../media/image125.png"/><Relationship Id="rId141" Type="http://schemas.openxmlformats.org/officeDocument/2006/relationships/image" Target="../media/image141.png"/><Relationship Id="rId146" Type="http://schemas.openxmlformats.org/officeDocument/2006/relationships/image" Target="../media/image146.png"/><Relationship Id="rId167" Type="http://schemas.openxmlformats.org/officeDocument/2006/relationships/image" Target="../media/image167.png"/><Relationship Id="rId7" Type="http://schemas.openxmlformats.org/officeDocument/2006/relationships/image" Target="../media/image7.png"/><Relationship Id="rId71" Type="http://schemas.openxmlformats.org/officeDocument/2006/relationships/image" Target="../media/image71.png"/><Relationship Id="rId92" Type="http://schemas.openxmlformats.org/officeDocument/2006/relationships/image" Target="../media/image92.png"/><Relationship Id="rId162" Type="http://schemas.openxmlformats.org/officeDocument/2006/relationships/image" Target="../media/image162.png"/><Relationship Id="rId2" Type="http://schemas.openxmlformats.org/officeDocument/2006/relationships/image" Target="../media/image2.png"/><Relationship Id="rId29" Type="http://schemas.openxmlformats.org/officeDocument/2006/relationships/image" Target="../media/image29.png"/><Relationship Id="rId24" Type="http://schemas.openxmlformats.org/officeDocument/2006/relationships/image" Target="../media/image24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66" Type="http://schemas.openxmlformats.org/officeDocument/2006/relationships/image" Target="../media/image66.png"/><Relationship Id="rId87" Type="http://schemas.openxmlformats.org/officeDocument/2006/relationships/image" Target="../media/image87.png"/><Relationship Id="rId110" Type="http://schemas.openxmlformats.org/officeDocument/2006/relationships/image" Target="../media/image110.png"/><Relationship Id="rId115" Type="http://schemas.openxmlformats.org/officeDocument/2006/relationships/image" Target="../media/image115.png"/><Relationship Id="rId131" Type="http://schemas.openxmlformats.org/officeDocument/2006/relationships/image" Target="../media/image131.png"/><Relationship Id="rId136" Type="http://schemas.openxmlformats.org/officeDocument/2006/relationships/image" Target="../media/image136.png"/><Relationship Id="rId157" Type="http://schemas.openxmlformats.org/officeDocument/2006/relationships/image" Target="../media/image157.png"/><Relationship Id="rId61" Type="http://schemas.openxmlformats.org/officeDocument/2006/relationships/image" Target="../media/image61.png"/><Relationship Id="rId82" Type="http://schemas.openxmlformats.org/officeDocument/2006/relationships/image" Target="../media/image82.png"/><Relationship Id="rId152" Type="http://schemas.openxmlformats.org/officeDocument/2006/relationships/image" Target="../media/image152.png"/><Relationship Id="rId19" Type="http://schemas.openxmlformats.org/officeDocument/2006/relationships/image" Target="../media/image19.png"/><Relationship Id="rId14" Type="http://schemas.openxmlformats.org/officeDocument/2006/relationships/image" Target="../media/image14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56" Type="http://schemas.openxmlformats.org/officeDocument/2006/relationships/image" Target="../media/image56.png"/><Relationship Id="rId77" Type="http://schemas.openxmlformats.org/officeDocument/2006/relationships/image" Target="../media/image77.png"/><Relationship Id="rId100" Type="http://schemas.openxmlformats.org/officeDocument/2006/relationships/image" Target="../media/image100.png"/><Relationship Id="rId105" Type="http://schemas.openxmlformats.org/officeDocument/2006/relationships/image" Target="../media/image105.png"/><Relationship Id="rId126" Type="http://schemas.openxmlformats.org/officeDocument/2006/relationships/image" Target="../media/image126.png"/><Relationship Id="rId147" Type="http://schemas.openxmlformats.org/officeDocument/2006/relationships/image" Target="../media/image147.png"/><Relationship Id="rId168" Type="http://schemas.openxmlformats.org/officeDocument/2006/relationships/image" Target="../media/image168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72" Type="http://schemas.openxmlformats.org/officeDocument/2006/relationships/image" Target="../media/image72.png"/><Relationship Id="rId93" Type="http://schemas.openxmlformats.org/officeDocument/2006/relationships/image" Target="../media/image93.png"/><Relationship Id="rId98" Type="http://schemas.openxmlformats.org/officeDocument/2006/relationships/image" Target="../media/image98.png"/><Relationship Id="rId121" Type="http://schemas.openxmlformats.org/officeDocument/2006/relationships/image" Target="../media/image121.png"/><Relationship Id="rId142" Type="http://schemas.openxmlformats.org/officeDocument/2006/relationships/image" Target="../media/image142.png"/><Relationship Id="rId163" Type="http://schemas.openxmlformats.org/officeDocument/2006/relationships/image" Target="../media/image163.png"/><Relationship Id="rId3" Type="http://schemas.openxmlformats.org/officeDocument/2006/relationships/image" Target="../media/image3.png"/><Relationship Id="rId25" Type="http://schemas.openxmlformats.org/officeDocument/2006/relationships/image" Target="../media/image25.png"/><Relationship Id="rId46" Type="http://schemas.openxmlformats.org/officeDocument/2006/relationships/image" Target="../media/image46.png"/><Relationship Id="rId67" Type="http://schemas.openxmlformats.org/officeDocument/2006/relationships/image" Target="../media/image67.png"/><Relationship Id="rId116" Type="http://schemas.openxmlformats.org/officeDocument/2006/relationships/image" Target="../media/image116.png"/><Relationship Id="rId137" Type="http://schemas.openxmlformats.org/officeDocument/2006/relationships/image" Target="../media/image137.png"/><Relationship Id="rId158" Type="http://schemas.openxmlformats.org/officeDocument/2006/relationships/image" Target="../media/image158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62" Type="http://schemas.openxmlformats.org/officeDocument/2006/relationships/image" Target="../media/image62.png"/><Relationship Id="rId83" Type="http://schemas.openxmlformats.org/officeDocument/2006/relationships/image" Target="../media/image83.png"/><Relationship Id="rId88" Type="http://schemas.openxmlformats.org/officeDocument/2006/relationships/image" Target="../media/image88.png"/><Relationship Id="rId111" Type="http://schemas.openxmlformats.org/officeDocument/2006/relationships/image" Target="../media/image111.png"/><Relationship Id="rId132" Type="http://schemas.openxmlformats.org/officeDocument/2006/relationships/image" Target="../media/image132.png"/><Relationship Id="rId153" Type="http://schemas.openxmlformats.org/officeDocument/2006/relationships/image" Target="../media/image153.png"/><Relationship Id="rId15" Type="http://schemas.openxmlformats.org/officeDocument/2006/relationships/image" Target="../media/image15.png"/><Relationship Id="rId36" Type="http://schemas.openxmlformats.org/officeDocument/2006/relationships/image" Target="../media/image36.png"/><Relationship Id="rId57" Type="http://schemas.openxmlformats.org/officeDocument/2006/relationships/image" Target="../media/image57.png"/><Relationship Id="rId106" Type="http://schemas.openxmlformats.org/officeDocument/2006/relationships/image" Target="../media/image106.png"/><Relationship Id="rId127" Type="http://schemas.openxmlformats.org/officeDocument/2006/relationships/image" Target="../media/image127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52" Type="http://schemas.openxmlformats.org/officeDocument/2006/relationships/image" Target="../media/image52.png"/><Relationship Id="rId73" Type="http://schemas.openxmlformats.org/officeDocument/2006/relationships/image" Target="../media/image73.png"/><Relationship Id="rId78" Type="http://schemas.openxmlformats.org/officeDocument/2006/relationships/image" Target="../media/image78.png"/><Relationship Id="rId94" Type="http://schemas.openxmlformats.org/officeDocument/2006/relationships/image" Target="../media/image94.png"/><Relationship Id="rId99" Type="http://schemas.openxmlformats.org/officeDocument/2006/relationships/image" Target="../media/image99.png"/><Relationship Id="rId101" Type="http://schemas.openxmlformats.org/officeDocument/2006/relationships/image" Target="../media/image101.png"/><Relationship Id="rId122" Type="http://schemas.openxmlformats.org/officeDocument/2006/relationships/image" Target="../media/image122.png"/><Relationship Id="rId143" Type="http://schemas.openxmlformats.org/officeDocument/2006/relationships/image" Target="../media/image143.png"/><Relationship Id="rId148" Type="http://schemas.openxmlformats.org/officeDocument/2006/relationships/image" Target="../media/image148.png"/><Relationship Id="rId164" Type="http://schemas.openxmlformats.org/officeDocument/2006/relationships/image" Target="../media/image164.png"/><Relationship Id="rId169" Type="http://schemas.openxmlformats.org/officeDocument/2006/relationships/image" Target="../media/image16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26" Type="http://schemas.openxmlformats.org/officeDocument/2006/relationships/image" Target="../media/image26.png"/><Relationship Id="rId47" Type="http://schemas.openxmlformats.org/officeDocument/2006/relationships/image" Target="../media/image47.png"/><Relationship Id="rId68" Type="http://schemas.openxmlformats.org/officeDocument/2006/relationships/image" Target="../media/image68.png"/><Relationship Id="rId89" Type="http://schemas.openxmlformats.org/officeDocument/2006/relationships/image" Target="../media/image89.png"/><Relationship Id="rId112" Type="http://schemas.openxmlformats.org/officeDocument/2006/relationships/image" Target="../media/image112.png"/><Relationship Id="rId133" Type="http://schemas.openxmlformats.org/officeDocument/2006/relationships/image" Target="../media/image133.png"/><Relationship Id="rId154" Type="http://schemas.openxmlformats.org/officeDocument/2006/relationships/image" Target="../media/image154.png"/><Relationship Id="rId16" Type="http://schemas.openxmlformats.org/officeDocument/2006/relationships/image" Target="../media/image16.png"/><Relationship Id="rId37" Type="http://schemas.openxmlformats.org/officeDocument/2006/relationships/image" Target="../media/image37.png"/><Relationship Id="rId58" Type="http://schemas.openxmlformats.org/officeDocument/2006/relationships/image" Target="../media/image58.png"/><Relationship Id="rId79" Type="http://schemas.openxmlformats.org/officeDocument/2006/relationships/image" Target="../media/image79.png"/><Relationship Id="rId102" Type="http://schemas.openxmlformats.org/officeDocument/2006/relationships/image" Target="../media/image102.png"/><Relationship Id="rId123" Type="http://schemas.openxmlformats.org/officeDocument/2006/relationships/image" Target="../media/image123.png"/><Relationship Id="rId144" Type="http://schemas.openxmlformats.org/officeDocument/2006/relationships/image" Target="../media/image144.png"/><Relationship Id="rId90" Type="http://schemas.openxmlformats.org/officeDocument/2006/relationships/image" Target="../media/image90.png"/><Relationship Id="rId165" Type="http://schemas.openxmlformats.org/officeDocument/2006/relationships/image" Target="../media/image165.png"/><Relationship Id="rId27" Type="http://schemas.openxmlformats.org/officeDocument/2006/relationships/image" Target="../media/image27.png"/><Relationship Id="rId48" Type="http://schemas.openxmlformats.org/officeDocument/2006/relationships/image" Target="../media/image48.png"/><Relationship Id="rId69" Type="http://schemas.openxmlformats.org/officeDocument/2006/relationships/image" Target="../media/image69.png"/><Relationship Id="rId113" Type="http://schemas.openxmlformats.org/officeDocument/2006/relationships/image" Target="../media/image113.png"/><Relationship Id="rId134" Type="http://schemas.openxmlformats.org/officeDocument/2006/relationships/image" Target="../media/image134.png"/><Relationship Id="rId80" Type="http://schemas.openxmlformats.org/officeDocument/2006/relationships/image" Target="../media/image80.png"/><Relationship Id="rId155" Type="http://schemas.openxmlformats.org/officeDocument/2006/relationships/image" Target="../media/image155.png"/><Relationship Id="rId17" Type="http://schemas.openxmlformats.org/officeDocument/2006/relationships/image" Target="../media/image17.png"/><Relationship Id="rId38" Type="http://schemas.openxmlformats.org/officeDocument/2006/relationships/image" Target="../media/image38.png"/><Relationship Id="rId59" Type="http://schemas.openxmlformats.org/officeDocument/2006/relationships/image" Target="../media/image59.png"/><Relationship Id="rId103" Type="http://schemas.openxmlformats.org/officeDocument/2006/relationships/image" Target="../media/image103.png"/><Relationship Id="rId124" Type="http://schemas.openxmlformats.org/officeDocument/2006/relationships/image" Target="../media/image12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20</xdr:row>
      <xdr:rowOff>171450</xdr:rowOff>
    </xdr:from>
    <xdr:to>
      <xdr:col>9</xdr:col>
      <xdr:colOff>386161</xdr:colOff>
      <xdr:row>52</xdr:row>
      <xdr:rowOff>19880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FB3FA62-A131-47FF-AF16-4792127AD5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38725" y="4029075"/>
          <a:ext cx="8872936" cy="5944430"/>
        </a:xfrm>
        <a:prstGeom prst="rect">
          <a:avLst/>
        </a:prstGeom>
      </xdr:spPr>
    </xdr:pic>
    <xdr:clientData/>
  </xdr:twoCellAnchor>
  <xdr:twoCellAnchor editAs="oneCell">
    <xdr:from>
      <xdr:col>14</xdr:col>
      <xdr:colOff>65360</xdr:colOff>
      <xdr:row>66</xdr:row>
      <xdr:rowOff>66674</xdr:rowOff>
    </xdr:from>
    <xdr:to>
      <xdr:col>16</xdr:col>
      <xdr:colOff>556877</xdr:colOff>
      <xdr:row>72</xdr:row>
      <xdr:rowOff>161925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38ED4F3-FF93-442B-9CB6-CC2CA3EBED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648135" y="12734924"/>
          <a:ext cx="2015517" cy="1238251"/>
        </a:xfrm>
        <a:prstGeom prst="rect">
          <a:avLst/>
        </a:prstGeom>
      </xdr:spPr>
    </xdr:pic>
    <xdr:clientData/>
  </xdr:twoCellAnchor>
  <xdr:twoCellAnchor editAs="oneCell">
    <xdr:from>
      <xdr:col>14</xdr:col>
      <xdr:colOff>466725</xdr:colOff>
      <xdr:row>70</xdr:row>
      <xdr:rowOff>60786</xdr:rowOff>
    </xdr:from>
    <xdr:to>
      <xdr:col>16</xdr:col>
      <xdr:colOff>687164</xdr:colOff>
      <xdr:row>75</xdr:row>
      <xdr:rowOff>10231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DD394BC1-5794-4EC6-B4E3-EEC52B689C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049500" y="13491036"/>
          <a:ext cx="1744439" cy="901945"/>
        </a:xfrm>
        <a:prstGeom prst="rect">
          <a:avLst/>
        </a:prstGeom>
      </xdr:spPr>
    </xdr:pic>
    <xdr:clientData/>
  </xdr:twoCellAnchor>
  <xdr:twoCellAnchor editAs="oneCell">
    <xdr:from>
      <xdr:col>13</xdr:col>
      <xdr:colOff>514350</xdr:colOff>
      <xdr:row>64</xdr:row>
      <xdr:rowOff>126683</xdr:rowOff>
    </xdr:from>
    <xdr:to>
      <xdr:col>15</xdr:col>
      <xdr:colOff>334549</xdr:colOff>
      <xdr:row>69</xdr:row>
      <xdr:rowOff>38855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812986E3-54E4-46B5-A1A3-959196A9F9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335125" y="12413933"/>
          <a:ext cx="1344199" cy="864672"/>
        </a:xfrm>
        <a:prstGeom prst="rect">
          <a:avLst/>
        </a:prstGeom>
      </xdr:spPr>
    </xdr:pic>
    <xdr:clientData/>
  </xdr:twoCellAnchor>
  <xdr:twoCellAnchor editAs="oneCell">
    <xdr:from>
      <xdr:col>13</xdr:col>
      <xdr:colOff>180975</xdr:colOff>
      <xdr:row>71</xdr:row>
      <xdr:rowOff>6073</xdr:rowOff>
    </xdr:from>
    <xdr:to>
      <xdr:col>15</xdr:col>
      <xdr:colOff>39703</xdr:colOff>
      <xdr:row>74</xdr:row>
      <xdr:rowOff>38800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121523EB-2E28-4C29-B135-6C94F66ED9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4001750" y="13626823"/>
          <a:ext cx="1382728" cy="604227"/>
        </a:xfrm>
        <a:prstGeom prst="rect">
          <a:avLst/>
        </a:prstGeom>
      </xdr:spPr>
    </xdr:pic>
    <xdr:clientData/>
  </xdr:twoCellAnchor>
  <xdr:twoCellAnchor editAs="oneCell">
    <xdr:from>
      <xdr:col>14</xdr:col>
      <xdr:colOff>368920</xdr:colOff>
      <xdr:row>107</xdr:row>
      <xdr:rowOff>152399</xdr:rowOff>
    </xdr:from>
    <xdr:to>
      <xdr:col>16</xdr:col>
      <xdr:colOff>0</xdr:colOff>
      <xdr:row>110</xdr:row>
      <xdr:rowOff>85724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9170928F-983E-463F-A02F-3DABA2E5AC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51695" y="20678774"/>
          <a:ext cx="1155080" cy="504825"/>
        </a:xfrm>
        <a:prstGeom prst="rect">
          <a:avLst/>
        </a:prstGeom>
      </xdr:spPr>
    </xdr:pic>
    <xdr:clientData/>
  </xdr:twoCellAnchor>
  <xdr:twoCellAnchor editAs="oneCell">
    <xdr:from>
      <xdr:col>15</xdr:col>
      <xdr:colOff>107719</xdr:colOff>
      <xdr:row>105</xdr:row>
      <xdr:rowOff>66675</xdr:rowOff>
    </xdr:from>
    <xdr:to>
      <xdr:col>16</xdr:col>
      <xdr:colOff>754032</xdr:colOff>
      <xdr:row>108</xdr:row>
      <xdr:rowOff>86378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FE22CC9B-6DC6-45FE-B4B1-A3DCF79B8A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5452494" y="20212050"/>
          <a:ext cx="1408313" cy="591203"/>
        </a:xfrm>
        <a:prstGeom prst="rect">
          <a:avLst/>
        </a:prstGeom>
      </xdr:spPr>
    </xdr:pic>
    <xdr:clientData/>
  </xdr:twoCellAnchor>
  <xdr:twoCellAnchor editAs="oneCell">
    <xdr:from>
      <xdr:col>14</xdr:col>
      <xdr:colOff>553768</xdr:colOff>
      <xdr:row>103</xdr:row>
      <xdr:rowOff>123825</xdr:rowOff>
    </xdr:from>
    <xdr:to>
      <xdr:col>16</xdr:col>
      <xdr:colOff>334708</xdr:colOff>
      <xdr:row>107</xdr:row>
      <xdr:rowOff>29257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123BE833-DEE8-4E16-8A20-CD376BA561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5136543" y="19888200"/>
          <a:ext cx="1304940" cy="667432"/>
        </a:xfrm>
        <a:prstGeom prst="rect">
          <a:avLst/>
        </a:prstGeom>
      </xdr:spPr>
    </xdr:pic>
    <xdr:clientData/>
  </xdr:twoCellAnchor>
  <xdr:twoCellAnchor editAs="oneCell">
    <xdr:from>
      <xdr:col>15</xdr:col>
      <xdr:colOff>163172</xdr:colOff>
      <xdr:row>103</xdr:row>
      <xdr:rowOff>0</xdr:rowOff>
    </xdr:from>
    <xdr:to>
      <xdr:col>17</xdr:col>
      <xdr:colOff>325032</xdr:colOff>
      <xdr:row>108</xdr:row>
      <xdr:rowOff>134112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84C644F5-05E3-4453-93A8-7D47E7CDB9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5507947" y="19764375"/>
          <a:ext cx="1685860" cy="1086612"/>
        </a:xfrm>
        <a:prstGeom prst="rect">
          <a:avLst/>
        </a:prstGeom>
      </xdr:spPr>
    </xdr:pic>
    <xdr:clientData/>
  </xdr:twoCellAnchor>
  <xdr:twoCellAnchor editAs="oneCell">
    <xdr:from>
      <xdr:col>14</xdr:col>
      <xdr:colOff>2224</xdr:colOff>
      <xdr:row>106</xdr:row>
      <xdr:rowOff>0</xdr:rowOff>
    </xdr:from>
    <xdr:to>
      <xdr:col>15</xdr:col>
      <xdr:colOff>753784</xdr:colOff>
      <xdr:row>110</xdr:row>
      <xdr:rowOff>172258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D6084EB8-433F-4361-ADFC-EC89C8546C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4584999" y="20335875"/>
          <a:ext cx="1513560" cy="934258"/>
        </a:xfrm>
        <a:prstGeom prst="rect">
          <a:avLst/>
        </a:prstGeom>
      </xdr:spPr>
    </xdr:pic>
    <xdr:clientData/>
  </xdr:twoCellAnchor>
  <xdr:twoCellAnchor editAs="oneCell">
    <xdr:from>
      <xdr:col>14</xdr:col>
      <xdr:colOff>28575</xdr:colOff>
      <xdr:row>120</xdr:row>
      <xdr:rowOff>135465</xdr:rowOff>
    </xdr:from>
    <xdr:to>
      <xdr:col>16</xdr:col>
      <xdr:colOff>115719</xdr:colOff>
      <xdr:row>124</xdr:row>
      <xdr:rowOff>143553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FB324451-6A7A-489C-B137-2741D1518B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5135225" y="23185965"/>
          <a:ext cx="1611144" cy="770088"/>
        </a:xfrm>
        <a:prstGeom prst="rect">
          <a:avLst/>
        </a:prstGeom>
      </xdr:spPr>
    </xdr:pic>
    <xdr:clientData/>
  </xdr:twoCellAnchor>
  <xdr:twoCellAnchor editAs="oneCell">
    <xdr:from>
      <xdr:col>13</xdr:col>
      <xdr:colOff>134715</xdr:colOff>
      <xdr:row>131</xdr:row>
      <xdr:rowOff>9525</xdr:rowOff>
    </xdr:from>
    <xdr:to>
      <xdr:col>18</xdr:col>
      <xdr:colOff>184082</xdr:colOff>
      <xdr:row>142</xdr:row>
      <xdr:rowOff>88533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C6654DF2-C6EA-47EF-BFF0-DB2ED7038C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4479365" y="25155525"/>
          <a:ext cx="3859367" cy="2326908"/>
        </a:xfrm>
        <a:prstGeom prst="rect">
          <a:avLst/>
        </a:prstGeom>
      </xdr:spPr>
    </xdr:pic>
    <xdr:clientData/>
  </xdr:twoCellAnchor>
  <xdr:twoCellAnchor editAs="oneCell">
    <xdr:from>
      <xdr:col>13</xdr:col>
      <xdr:colOff>744563</xdr:colOff>
      <xdr:row>124</xdr:row>
      <xdr:rowOff>114300</xdr:rowOff>
    </xdr:from>
    <xdr:to>
      <xdr:col>17</xdr:col>
      <xdr:colOff>96796</xdr:colOff>
      <xdr:row>130</xdr:row>
      <xdr:rowOff>19725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7DD9B2F1-69BF-45B5-ACE6-8B152F0BF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5089213" y="23926800"/>
          <a:ext cx="2400233" cy="1048425"/>
        </a:xfrm>
        <a:prstGeom prst="rect">
          <a:avLst/>
        </a:prstGeom>
      </xdr:spPr>
    </xdr:pic>
    <xdr:clientData/>
  </xdr:twoCellAnchor>
  <xdr:twoCellAnchor editAs="oneCell">
    <xdr:from>
      <xdr:col>14</xdr:col>
      <xdr:colOff>380999</xdr:colOff>
      <xdr:row>149</xdr:row>
      <xdr:rowOff>219075</xdr:rowOff>
    </xdr:from>
    <xdr:to>
      <xdr:col>16</xdr:col>
      <xdr:colOff>468064</xdr:colOff>
      <xdr:row>154</xdr:row>
      <xdr:rowOff>51653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372BC94E-277E-487A-8088-F9AC6269FA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5487649" y="28794075"/>
          <a:ext cx="1611065" cy="832703"/>
        </a:xfrm>
        <a:prstGeom prst="rect">
          <a:avLst/>
        </a:prstGeom>
      </xdr:spPr>
    </xdr:pic>
    <xdr:clientData/>
  </xdr:twoCellAnchor>
  <xdr:twoCellAnchor editAs="oneCell">
    <xdr:from>
      <xdr:col>14</xdr:col>
      <xdr:colOff>378105</xdr:colOff>
      <xdr:row>156</xdr:row>
      <xdr:rowOff>19261</xdr:rowOff>
    </xdr:from>
    <xdr:to>
      <xdr:col>16</xdr:col>
      <xdr:colOff>611161</xdr:colOff>
      <xdr:row>160</xdr:row>
      <xdr:rowOff>19051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A547CBBC-26FE-4EF6-A476-6EFD4302D7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5484755" y="29975386"/>
          <a:ext cx="1757056" cy="761790"/>
        </a:xfrm>
        <a:prstGeom prst="rect">
          <a:avLst/>
        </a:prstGeom>
      </xdr:spPr>
    </xdr:pic>
    <xdr:clientData/>
  </xdr:twoCellAnchor>
  <xdr:twoCellAnchor editAs="oneCell">
    <xdr:from>
      <xdr:col>14</xdr:col>
      <xdr:colOff>85391</xdr:colOff>
      <xdr:row>160</xdr:row>
      <xdr:rowOff>171450</xdr:rowOff>
    </xdr:from>
    <xdr:to>
      <xdr:col>16</xdr:col>
      <xdr:colOff>639345</xdr:colOff>
      <xdr:row>167</xdr:row>
      <xdr:rowOff>142876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37A32B9D-00AE-468F-9F00-5233E85DA4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5192041" y="30889575"/>
          <a:ext cx="2077954" cy="1304926"/>
        </a:xfrm>
        <a:prstGeom prst="rect">
          <a:avLst/>
        </a:prstGeom>
      </xdr:spPr>
    </xdr:pic>
    <xdr:clientData/>
  </xdr:twoCellAnchor>
  <xdr:twoCellAnchor editAs="oneCell">
    <xdr:from>
      <xdr:col>13</xdr:col>
      <xdr:colOff>92960</xdr:colOff>
      <xdr:row>168</xdr:row>
      <xdr:rowOff>85725</xdr:rowOff>
    </xdr:from>
    <xdr:to>
      <xdr:col>16</xdr:col>
      <xdr:colOff>725183</xdr:colOff>
      <xdr:row>177</xdr:row>
      <xdr:rowOff>152399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F21134FF-DEC8-4379-B30E-635F2D24B0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4437610" y="32327850"/>
          <a:ext cx="2918223" cy="1781174"/>
        </a:xfrm>
        <a:prstGeom prst="rect">
          <a:avLst/>
        </a:prstGeom>
      </xdr:spPr>
    </xdr:pic>
    <xdr:clientData/>
  </xdr:twoCellAnchor>
  <xdr:twoCellAnchor editAs="oneCell">
    <xdr:from>
      <xdr:col>14</xdr:col>
      <xdr:colOff>432568</xdr:colOff>
      <xdr:row>187</xdr:row>
      <xdr:rowOff>190499</xdr:rowOff>
    </xdr:from>
    <xdr:to>
      <xdr:col>16</xdr:col>
      <xdr:colOff>296585</xdr:colOff>
      <xdr:row>191</xdr:row>
      <xdr:rowOff>161924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6D74CC0A-9B66-48A4-9F6A-C94A82AE51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5539218" y="36099749"/>
          <a:ext cx="1388017" cy="733425"/>
        </a:xfrm>
        <a:prstGeom prst="rect">
          <a:avLst/>
        </a:prstGeom>
      </xdr:spPr>
    </xdr:pic>
    <xdr:clientData/>
  </xdr:twoCellAnchor>
  <xdr:twoCellAnchor editAs="oneCell">
    <xdr:from>
      <xdr:col>14</xdr:col>
      <xdr:colOff>390525</xdr:colOff>
      <xdr:row>193</xdr:row>
      <xdr:rowOff>2051</xdr:rowOff>
    </xdr:from>
    <xdr:to>
      <xdr:col>17</xdr:col>
      <xdr:colOff>256810</xdr:colOff>
      <xdr:row>197</xdr:row>
      <xdr:rowOff>161924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AD91B49D-3377-495C-9EE7-5703C2E3B1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5497175" y="37054301"/>
          <a:ext cx="2152285" cy="921873"/>
        </a:xfrm>
        <a:prstGeom prst="rect">
          <a:avLst/>
        </a:prstGeom>
      </xdr:spPr>
    </xdr:pic>
    <xdr:clientData/>
  </xdr:twoCellAnchor>
  <xdr:twoCellAnchor editAs="oneCell">
    <xdr:from>
      <xdr:col>14</xdr:col>
      <xdr:colOff>405430</xdr:colOff>
      <xdr:row>202</xdr:row>
      <xdr:rowOff>161925</xdr:rowOff>
    </xdr:from>
    <xdr:to>
      <xdr:col>16</xdr:col>
      <xdr:colOff>467886</xdr:colOff>
      <xdr:row>207</xdr:row>
      <xdr:rowOff>172189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CDE683CF-3308-4805-A056-09D77952C1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5512080" y="38928675"/>
          <a:ext cx="1586456" cy="1010389"/>
        </a:xfrm>
        <a:prstGeom prst="rect">
          <a:avLst/>
        </a:prstGeom>
      </xdr:spPr>
    </xdr:pic>
    <xdr:clientData/>
  </xdr:twoCellAnchor>
  <xdr:twoCellAnchor editAs="oneCell">
    <xdr:from>
      <xdr:col>14</xdr:col>
      <xdr:colOff>260873</xdr:colOff>
      <xdr:row>198</xdr:row>
      <xdr:rowOff>0</xdr:rowOff>
    </xdr:from>
    <xdr:to>
      <xdr:col>16</xdr:col>
      <xdr:colOff>420371</xdr:colOff>
      <xdr:row>203</xdr:row>
      <xdr:rowOff>95284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B14CEA7B-3F11-4314-BD6C-F799F79CDB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5367523" y="38004750"/>
          <a:ext cx="1683498" cy="1047784"/>
        </a:xfrm>
        <a:prstGeom prst="rect">
          <a:avLst/>
        </a:prstGeom>
      </xdr:spPr>
    </xdr:pic>
    <xdr:clientData/>
  </xdr:twoCellAnchor>
  <xdr:twoCellAnchor editAs="oneCell">
    <xdr:from>
      <xdr:col>13</xdr:col>
      <xdr:colOff>189946</xdr:colOff>
      <xdr:row>231</xdr:row>
      <xdr:rowOff>95250</xdr:rowOff>
    </xdr:from>
    <xdr:to>
      <xdr:col>16</xdr:col>
      <xdr:colOff>29889</xdr:colOff>
      <xdr:row>238</xdr:row>
      <xdr:rowOff>57952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A877127-5A25-400D-8B5A-7BA185A0F1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4534596" y="43529250"/>
          <a:ext cx="2125943" cy="1296202"/>
        </a:xfrm>
        <a:prstGeom prst="rect">
          <a:avLst/>
        </a:prstGeom>
      </xdr:spPr>
    </xdr:pic>
    <xdr:clientData/>
  </xdr:twoCellAnchor>
  <xdr:twoCellAnchor editAs="oneCell">
    <xdr:from>
      <xdr:col>13</xdr:col>
      <xdr:colOff>171565</xdr:colOff>
      <xdr:row>224</xdr:row>
      <xdr:rowOff>123825</xdr:rowOff>
    </xdr:from>
    <xdr:to>
      <xdr:col>16</xdr:col>
      <xdr:colOff>353787</xdr:colOff>
      <xdr:row>231</xdr:row>
      <xdr:rowOff>29257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A958B20D-9862-41CC-AAA2-CB16E2F9DB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4516215" y="42224325"/>
          <a:ext cx="2468222" cy="1238932"/>
        </a:xfrm>
        <a:prstGeom prst="rect">
          <a:avLst/>
        </a:prstGeom>
      </xdr:spPr>
    </xdr:pic>
    <xdr:clientData/>
  </xdr:twoCellAnchor>
  <xdr:twoCellAnchor editAs="oneCell">
    <xdr:from>
      <xdr:col>13</xdr:col>
      <xdr:colOff>209746</xdr:colOff>
      <xdr:row>238</xdr:row>
      <xdr:rowOff>137870</xdr:rowOff>
    </xdr:from>
    <xdr:to>
      <xdr:col>16</xdr:col>
      <xdr:colOff>76200</xdr:colOff>
      <xdr:row>243</xdr:row>
      <xdr:rowOff>112609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C1D7917F-309A-48E0-8698-BDCE45B1F4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4554396" y="44905370"/>
          <a:ext cx="2152454" cy="927239"/>
        </a:xfrm>
        <a:prstGeom prst="rect">
          <a:avLst/>
        </a:prstGeom>
      </xdr:spPr>
    </xdr:pic>
    <xdr:clientData/>
  </xdr:twoCellAnchor>
  <xdr:twoCellAnchor editAs="oneCell">
    <xdr:from>
      <xdr:col>13</xdr:col>
      <xdr:colOff>514349</xdr:colOff>
      <xdr:row>239</xdr:row>
      <xdr:rowOff>184655</xdr:rowOff>
    </xdr:from>
    <xdr:to>
      <xdr:col>15</xdr:col>
      <xdr:colOff>239276</xdr:colOff>
      <xdr:row>244</xdr:row>
      <xdr:rowOff>38843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52635DFD-1648-456D-987D-BB64DE41CC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5763874" y="45142655"/>
          <a:ext cx="1248927" cy="806688"/>
        </a:xfrm>
        <a:prstGeom prst="rect">
          <a:avLst/>
        </a:prstGeom>
      </xdr:spPr>
    </xdr:pic>
    <xdr:clientData/>
  </xdr:twoCellAnchor>
  <xdr:twoCellAnchor editAs="oneCell">
    <xdr:from>
      <xdr:col>13</xdr:col>
      <xdr:colOff>448347</xdr:colOff>
      <xdr:row>257</xdr:row>
      <xdr:rowOff>171450</xdr:rowOff>
    </xdr:from>
    <xdr:to>
      <xdr:col>15</xdr:col>
      <xdr:colOff>353708</xdr:colOff>
      <xdr:row>261</xdr:row>
      <xdr:rowOff>162602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B25D9E39-C22C-4E26-B64E-261EEDAE2F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5697872" y="48653700"/>
          <a:ext cx="1429361" cy="753152"/>
        </a:xfrm>
        <a:prstGeom prst="rect">
          <a:avLst/>
        </a:prstGeom>
      </xdr:spPr>
    </xdr:pic>
    <xdr:clientData/>
  </xdr:twoCellAnchor>
  <xdr:twoCellAnchor editAs="oneCell">
    <xdr:from>
      <xdr:col>13</xdr:col>
      <xdr:colOff>714374</xdr:colOff>
      <xdr:row>271</xdr:row>
      <xdr:rowOff>52287</xdr:rowOff>
    </xdr:from>
    <xdr:to>
      <xdr:col>15</xdr:col>
      <xdr:colOff>706373</xdr:colOff>
      <xdr:row>274</xdr:row>
      <xdr:rowOff>134015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CFD23656-DF84-4497-AB49-8684046237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5963899" y="51201537"/>
          <a:ext cx="1515999" cy="662753"/>
        </a:xfrm>
        <a:prstGeom prst="rect">
          <a:avLst/>
        </a:prstGeom>
      </xdr:spPr>
    </xdr:pic>
    <xdr:clientData/>
  </xdr:twoCellAnchor>
  <xdr:twoCellAnchor editAs="oneCell">
    <xdr:from>
      <xdr:col>13</xdr:col>
      <xdr:colOff>285750</xdr:colOff>
      <xdr:row>275</xdr:row>
      <xdr:rowOff>59988</xdr:rowOff>
    </xdr:from>
    <xdr:to>
      <xdr:col>15</xdr:col>
      <xdr:colOff>725203</xdr:colOff>
      <xdr:row>281</xdr:row>
      <xdr:rowOff>67470</xdr:rowOff>
    </xdr:to>
    <xdr:pic>
      <xdr:nvPicPr>
        <xdr:cNvPr id="30" name="Imagen 29">
          <a:extLst>
            <a:ext uri="{FF2B5EF4-FFF2-40B4-BE49-F238E27FC236}">
              <a16:creationId xmlns:a16="http://schemas.microsoft.com/office/drawing/2014/main" id="{9AB2B052-E446-4FA5-9501-E2DF9C11F4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5535275" y="51971238"/>
          <a:ext cx="1963453" cy="1198107"/>
        </a:xfrm>
        <a:prstGeom prst="rect">
          <a:avLst/>
        </a:prstGeom>
      </xdr:spPr>
    </xdr:pic>
    <xdr:clientData/>
  </xdr:twoCellAnchor>
  <xdr:twoCellAnchor editAs="oneCell">
    <xdr:from>
      <xdr:col>14</xdr:col>
      <xdr:colOff>2578</xdr:colOff>
      <xdr:row>265</xdr:row>
      <xdr:rowOff>104774</xdr:rowOff>
    </xdr:from>
    <xdr:to>
      <xdr:col>15</xdr:col>
      <xdr:colOff>677429</xdr:colOff>
      <xdr:row>270</xdr:row>
      <xdr:rowOff>86475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B4270561-68C9-4C16-9EBD-6C379ACB6B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6014103" y="50111024"/>
          <a:ext cx="1436851" cy="934201"/>
        </a:xfrm>
        <a:prstGeom prst="rect">
          <a:avLst/>
        </a:prstGeom>
      </xdr:spPr>
    </xdr:pic>
    <xdr:clientData/>
  </xdr:twoCellAnchor>
  <xdr:twoCellAnchor editAs="oneCell">
    <xdr:from>
      <xdr:col>13</xdr:col>
      <xdr:colOff>489050</xdr:colOff>
      <xdr:row>254</xdr:row>
      <xdr:rowOff>38099</xdr:rowOff>
    </xdr:from>
    <xdr:to>
      <xdr:col>16</xdr:col>
      <xdr:colOff>124778</xdr:colOff>
      <xdr:row>258</xdr:row>
      <xdr:rowOff>133774</xdr:rowOff>
    </xdr:to>
    <xdr:pic>
      <xdr:nvPicPr>
        <xdr:cNvPr id="32" name="Imagen 31">
          <a:extLst>
            <a:ext uri="{FF2B5EF4-FFF2-40B4-BE49-F238E27FC236}">
              <a16:creationId xmlns:a16="http://schemas.microsoft.com/office/drawing/2014/main" id="{19F99B5D-18E4-4494-936D-64431AB143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6357700" y="48901349"/>
          <a:ext cx="1921728" cy="857675"/>
        </a:xfrm>
        <a:prstGeom prst="rect">
          <a:avLst/>
        </a:prstGeom>
      </xdr:spPr>
    </xdr:pic>
    <xdr:clientData/>
  </xdr:twoCellAnchor>
  <xdr:twoCellAnchor editAs="oneCell">
    <xdr:from>
      <xdr:col>13</xdr:col>
      <xdr:colOff>104775</xdr:colOff>
      <xdr:row>299</xdr:row>
      <xdr:rowOff>162262</xdr:rowOff>
    </xdr:from>
    <xdr:to>
      <xdr:col>15</xdr:col>
      <xdr:colOff>172801</xdr:colOff>
      <xdr:row>304</xdr:row>
      <xdr:rowOff>65319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27CCF51B-D1CD-4683-A187-33B6664907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5973425" y="57702787"/>
          <a:ext cx="1592026" cy="855557"/>
        </a:xfrm>
        <a:prstGeom prst="rect">
          <a:avLst/>
        </a:prstGeom>
      </xdr:spPr>
    </xdr:pic>
    <xdr:clientData/>
  </xdr:twoCellAnchor>
  <xdr:twoCellAnchor editAs="oneCell">
    <xdr:from>
      <xdr:col>13</xdr:col>
      <xdr:colOff>154621</xdr:colOff>
      <xdr:row>305</xdr:row>
      <xdr:rowOff>19050</xdr:rowOff>
    </xdr:from>
    <xdr:to>
      <xdr:col>15</xdr:col>
      <xdr:colOff>525405</xdr:colOff>
      <xdr:row>309</xdr:row>
      <xdr:rowOff>67336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9A93665D-CFE0-4A78-B43D-E9B1E62DE9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6023271" y="58702575"/>
          <a:ext cx="1894784" cy="819811"/>
        </a:xfrm>
        <a:prstGeom prst="rect">
          <a:avLst/>
        </a:prstGeom>
      </xdr:spPr>
    </xdr:pic>
    <xdr:clientData/>
  </xdr:twoCellAnchor>
  <xdr:twoCellAnchor editAs="oneCell">
    <xdr:from>
      <xdr:col>13</xdr:col>
      <xdr:colOff>228599</xdr:colOff>
      <xdr:row>309</xdr:row>
      <xdr:rowOff>159454</xdr:rowOff>
    </xdr:from>
    <xdr:to>
      <xdr:col>15</xdr:col>
      <xdr:colOff>201320</xdr:colOff>
      <xdr:row>314</xdr:row>
      <xdr:rowOff>86528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E0FBDD3E-422B-4B8B-B52E-3DE028068C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097249" y="59614504"/>
          <a:ext cx="1496721" cy="927199"/>
        </a:xfrm>
        <a:prstGeom prst="rect">
          <a:avLst/>
        </a:prstGeom>
      </xdr:spPr>
    </xdr:pic>
    <xdr:clientData/>
  </xdr:twoCellAnchor>
  <xdr:twoCellAnchor editAs="oneCell">
    <xdr:from>
      <xdr:col>13</xdr:col>
      <xdr:colOff>228599</xdr:colOff>
      <xdr:row>292</xdr:row>
      <xdr:rowOff>62586</xdr:rowOff>
    </xdr:from>
    <xdr:to>
      <xdr:col>15</xdr:col>
      <xdr:colOff>344110</xdr:colOff>
      <xdr:row>297</xdr:row>
      <xdr:rowOff>134106</xdr:rowOff>
    </xdr:to>
    <xdr:pic>
      <xdr:nvPicPr>
        <xdr:cNvPr id="35" name="Imagen 34">
          <a:extLst>
            <a:ext uri="{FF2B5EF4-FFF2-40B4-BE49-F238E27FC236}">
              <a16:creationId xmlns:a16="http://schemas.microsoft.com/office/drawing/2014/main" id="{E41BA423-C70A-475A-A081-543269CF7C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6097249" y="56269611"/>
          <a:ext cx="1639511" cy="1024020"/>
        </a:xfrm>
        <a:prstGeom prst="rect">
          <a:avLst/>
        </a:prstGeom>
      </xdr:spPr>
    </xdr:pic>
    <xdr:clientData/>
  </xdr:twoCellAnchor>
  <xdr:twoCellAnchor editAs="oneCell">
    <xdr:from>
      <xdr:col>12</xdr:col>
      <xdr:colOff>685800</xdr:colOff>
      <xdr:row>322</xdr:row>
      <xdr:rowOff>145648</xdr:rowOff>
    </xdr:from>
    <xdr:to>
      <xdr:col>14</xdr:col>
      <xdr:colOff>487118</xdr:colOff>
      <xdr:row>328</xdr:row>
      <xdr:rowOff>10198</xdr:rowOff>
    </xdr:to>
    <xdr:pic>
      <xdr:nvPicPr>
        <xdr:cNvPr id="36" name="Imagen 35">
          <a:extLst>
            <a:ext uri="{FF2B5EF4-FFF2-40B4-BE49-F238E27FC236}">
              <a16:creationId xmlns:a16="http://schemas.microsoft.com/office/drawing/2014/main" id="{F7ADDAF9-D649-4C86-9A55-361AE72A25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5106650" y="62172448"/>
          <a:ext cx="2011118" cy="1007550"/>
        </a:xfrm>
        <a:prstGeom prst="rect">
          <a:avLst/>
        </a:prstGeom>
      </xdr:spPr>
    </xdr:pic>
    <xdr:clientData/>
  </xdr:twoCellAnchor>
  <xdr:twoCellAnchor editAs="oneCell">
    <xdr:from>
      <xdr:col>12</xdr:col>
      <xdr:colOff>1062527</xdr:colOff>
      <xdr:row>329</xdr:row>
      <xdr:rowOff>38099</xdr:rowOff>
    </xdr:from>
    <xdr:to>
      <xdr:col>14</xdr:col>
      <xdr:colOff>467908</xdr:colOff>
      <xdr:row>334</xdr:row>
      <xdr:rowOff>105522</xdr:rowOff>
    </xdr:to>
    <xdr:pic>
      <xdr:nvPicPr>
        <xdr:cNvPr id="37" name="Imagen 36">
          <a:extLst>
            <a:ext uri="{FF2B5EF4-FFF2-40B4-BE49-F238E27FC236}">
              <a16:creationId xmlns:a16="http://schemas.microsoft.com/office/drawing/2014/main" id="{F2E4A880-FDB0-4799-8013-7F03E7A0CC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5483377" y="63398399"/>
          <a:ext cx="1615181" cy="1019923"/>
        </a:xfrm>
        <a:prstGeom prst="rect">
          <a:avLst/>
        </a:prstGeom>
      </xdr:spPr>
    </xdr:pic>
    <xdr:clientData/>
  </xdr:twoCellAnchor>
  <xdr:twoCellAnchor editAs="oneCell">
    <xdr:from>
      <xdr:col>12</xdr:col>
      <xdr:colOff>1304924</xdr:colOff>
      <xdr:row>337</xdr:row>
      <xdr:rowOff>34339</xdr:rowOff>
    </xdr:from>
    <xdr:to>
      <xdr:col>15</xdr:col>
      <xdr:colOff>96789</xdr:colOff>
      <xdr:row>342</xdr:row>
      <xdr:rowOff>152400</xdr:rowOff>
    </xdr:to>
    <xdr:pic>
      <xdr:nvPicPr>
        <xdr:cNvPr id="38" name="Imagen 37">
          <a:extLst>
            <a:ext uri="{FF2B5EF4-FFF2-40B4-BE49-F238E27FC236}">
              <a16:creationId xmlns:a16="http://schemas.microsoft.com/office/drawing/2014/main" id="{C297F9C6-D1E1-4129-B490-C8089CA43C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5725774" y="64918639"/>
          <a:ext cx="1763665" cy="1080086"/>
        </a:xfrm>
        <a:prstGeom prst="rect">
          <a:avLst/>
        </a:prstGeom>
      </xdr:spPr>
    </xdr:pic>
    <xdr:clientData/>
  </xdr:twoCellAnchor>
  <xdr:twoCellAnchor editAs="oneCell">
    <xdr:from>
      <xdr:col>12</xdr:col>
      <xdr:colOff>1143001</xdr:colOff>
      <xdr:row>350</xdr:row>
      <xdr:rowOff>62038</xdr:rowOff>
    </xdr:from>
    <xdr:to>
      <xdr:col>15</xdr:col>
      <xdr:colOff>10833</xdr:colOff>
      <xdr:row>355</xdr:row>
      <xdr:rowOff>229395</xdr:rowOff>
    </xdr:to>
    <xdr:pic>
      <xdr:nvPicPr>
        <xdr:cNvPr id="39" name="Imagen 38">
          <a:extLst>
            <a:ext uri="{FF2B5EF4-FFF2-40B4-BE49-F238E27FC236}">
              <a16:creationId xmlns:a16="http://schemas.microsoft.com/office/drawing/2014/main" id="{A5AAD8A4-0E7E-4CD5-887C-698110049C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5563851" y="67479988"/>
          <a:ext cx="1839632" cy="1119857"/>
        </a:xfrm>
        <a:prstGeom prst="rect">
          <a:avLst/>
        </a:prstGeom>
      </xdr:spPr>
    </xdr:pic>
    <xdr:clientData/>
  </xdr:twoCellAnchor>
  <xdr:twoCellAnchor editAs="oneCell">
    <xdr:from>
      <xdr:col>12</xdr:col>
      <xdr:colOff>1152525</xdr:colOff>
      <xdr:row>356</xdr:row>
      <xdr:rowOff>21541</xdr:rowOff>
    </xdr:from>
    <xdr:to>
      <xdr:col>15</xdr:col>
      <xdr:colOff>48194</xdr:colOff>
      <xdr:row>361</xdr:row>
      <xdr:rowOff>0</xdr:rowOff>
    </xdr:to>
    <xdr:pic>
      <xdr:nvPicPr>
        <xdr:cNvPr id="43" name="Imagen 42">
          <a:extLst>
            <a:ext uri="{FF2B5EF4-FFF2-40B4-BE49-F238E27FC236}">
              <a16:creationId xmlns:a16="http://schemas.microsoft.com/office/drawing/2014/main" id="{0D675EB8-725E-4FBB-BA3C-1D9D1F61D8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5573375" y="68630116"/>
          <a:ext cx="1867469" cy="930959"/>
        </a:xfrm>
        <a:prstGeom prst="rect">
          <a:avLst/>
        </a:prstGeom>
      </xdr:spPr>
    </xdr:pic>
    <xdr:clientData/>
  </xdr:twoCellAnchor>
  <xdr:twoCellAnchor editAs="oneCell">
    <xdr:from>
      <xdr:col>13</xdr:col>
      <xdr:colOff>382635</xdr:colOff>
      <xdr:row>363</xdr:row>
      <xdr:rowOff>66675</xdr:rowOff>
    </xdr:from>
    <xdr:to>
      <xdr:col>15</xdr:col>
      <xdr:colOff>668272</xdr:colOff>
      <xdr:row>367</xdr:row>
      <xdr:rowOff>76851</xdr:rowOff>
    </xdr:to>
    <xdr:pic>
      <xdr:nvPicPr>
        <xdr:cNvPr id="44" name="Imagen 43">
          <a:extLst>
            <a:ext uri="{FF2B5EF4-FFF2-40B4-BE49-F238E27FC236}">
              <a16:creationId xmlns:a16="http://schemas.microsoft.com/office/drawing/2014/main" id="{FE68ABD2-5FA8-40DB-8730-DA3845940A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6251285" y="70008750"/>
          <a:ext cx="1809637" cy="772176"/>
        </a:xfrm>
        <a:prstGeom prst="rect">
          <a:avLst/>
        </a:prstGeom>
      </xdr:spPr>
    </xdr:pic>
    <xdr:clientData/>
  </xdr:twoCellAnchor>
  <xdr:twoCellAnchor editAs="oneCell">
    <xdr:from>
      <xdr:col>13</xdr:col>
      <xdr:colOff>504825</xdr:colOff>
      <xdr:row>371</xdr:row>
      <xdr:rowOff>177913</xdr:rowOff>
    </xdr:from>
    <xdr:to>
      <xdr:col>16</xdr:col>
      <xdr:colOff>106048</xdr:colOff>
      <xdr:row>377</xdr:row>
      <xdr:rowOff>181755</xdr:rowOff>
    </xdr:to>
    <xdr:pic>
      <xdr:nvPicPr>
        <xdr:cNvPr id="45" name="Imagen 44">
          <a:extLst>
            <a:ext uri="{FF2B5EF4-FFF2-40B4-BE49-F238E27FC236}">
              <a16:creationId xmlns:a16="http://schemas.microsoft.com/office/drawing/2014/main" id="{38B33C1B-EDC7-4C81-873B-D779A20257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6373475" y="71643988"/>
          <a:ext cx="1887223" cy="1156367"/>
        </a:xfrm>
        <a:prstGeom prst="rect">
          <a:avLst/>
        </a:prstGeom>
      </xdr:spPr>
    </xdr:pic>
    <xdr:clientData/>
  </xdr:twoCellAnchor>
  <xdr:twoCellAnchor editAs="oneCell">
    <xdr:from>
      <xdr:col>11</xdr:col>
      <xdr:colOff>664429</xdr:colOff>
      <xdr:row>413</xdr:row>
      <xdr:rowOff>92172</xdr:rowOff>
    </xdr:from>
    <xdr:to>
      <xdr:col>12</xdr:col>
      <xdr:colOff>1439805</xdr:colOff>
      <xdr:row>418</xdr:row>
      <xdr:rowOff>47625</xdr:rowOff>
    </xdr:to>
    <xdr:pic>
      <xdr:nvPicPr>
        <xdr:cNvPr id="42" name="Imagen 41">
          <a:extLst>
            <a:ext uri="{FF2B5EF4-FFF2-40B4-BE49-F238E27FC236}">
              <a16:creationId xmlns:a16="http://schemas.microsoft.com/office/drawing/2014/main" id="{931FB1CA-4F93-4AD4-AB9B-AB82920E02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3799404" y="79721172"/>
          <a:ext cx="2061251" cy="907953"/>
        </a:xfrm>
        <a:prstGeom prst="rect">
          <a:avLst/>
        </a:prstGeom>
      </xdr:spPr>
    </xdr:pic>
    <xdr:clientData/>
  </xdr:twoCellAnchor>
  <xdr:twoCellAnchor editAs="oneCell">
    <xdr:from>
      <xdr:col>12</xdr:col>
      <xdr:colOff>1314450</xdr:colOff>
      <xdr:row>398</xdr:row>
      <xdr:rowOff>173961</xdr:rowOff>
    </xdr:from>
    <xdr:to>
      <xdr:col>15</xdr:col>
      <xdr:colOff>429788</xdr:colOff>
      <xdr:row>405</xdr:row>
      <xdr:rowOff>181853</xdr:rowOff>
    </xdr:to>
    <xdr:pic>
      <xdr:nvPicPr>
        <xdr:cNvPr id="46" name="Imagen 45">
          <a:extLst>
            <a:ext uri="{FF2B5EF4-FFF2-40B4-BE49-F238E27FC236}">
              <a16:creationId xmlns:a16="http://schemas.microsoft.com/office/drawing/2014/main" id="{AE56B36B-7D2B-4472-BD0B-1824DD32CF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5735300" y="76888311"/>
          <a:ext cx="2087138" cy="1341392"/>
        </a:xfrm>
        <a:prstGeom prst="rect">
          <a:avLst/>
        </a:prstGeom>
      </xdr:spPr>
    </xdr:pic>
    <xdr:clientData/>
  </xdr:twoCellAnchor>
  <xdr:twoCellAnchor editAs="oneCell">
    <xdr:from>
      <xdr:col>12</xdr:col>
      <xdr:colOff>771524</xdr:colOff>
      <xdr:row>406</xdr:row>
      <xdr:rowOff>32371</xdr:rowOff>
    </xdr:from>
    <xdr:to>
      <xdr:col>15</xdr:col>
      <xdr:colOff>353767</xdr:colOff>
      <xdr:row>412</xdr:row>
      <xdr:rowOff>123825</xdr:rowOff>
    </xdr:to>
    <xdr:pic>
      <xdr:nvPicPr>
        <xdr:cNvPr id="47" name="Imagen 46">
          <a:extLst>
            <a:ext uri="{FF2B5EF4-FFF2-40B4-BE49-F238E27FC236}">
              <a16:creationId xmlns:a16="http://schemas.microsoft.com/office/drawing/2014/main" id="{CDCA23C8-1924-48BA-B7FD-D800A6163B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5192374" y="78280246"/>
          <a:ext cx="2554043" cy="1282079"/>
        </a:xfrm>
        <a:prstGeom prst="rect">
          <a:avLst/>
        </a:prstGeom>
      </xdr:spPr>
    </xdr:pic>
    <xdr:clientData/>
  </xdr:twoCellAnchor>
  <xdr:twoCellAnchor editAs="oneCell">
    <xdr:from>
      <xdr:col>12</xdr:col>
      <xdr:colOff>1000125</xdr:colOff>
      <xdr:row>413</xdr:row>
      <xdr:rowOff>83428</xdr:rowOff>
    </xdr:from>
    <xdr:to>
      <xdr:col>15</xdr:col>
      <xdr:colOff>125104</xdr:colOff>
      <xdr:row>420</xdr:row>
      <xdr:rowOff>29356</xdr:rowOff>
    </xdr:to>
    <xdr:pic>
      <xdr:nvPicPr>
        <xdr:cNvPr id="50" name="Imagen 49">
          <a:extLst>
            <a:ext uri="{FF2B5EF4-FFF2-40B4-BE49-F238E27FC236}">
              <a16:creationId xmlns:a16="http://schemas.microsoft.com/office/drawing/2014/main" id="{7444083A-47B0-4516-81C2-2BAB15A469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5420975" y="79712428"/>
          <a:ext cx="2096779" cy="1279428"/>
        </a:xfrm>
        <a:prstGeom prst="rect">
          <a:avLst/>
        </a:prstGeom>
      </xdr:spPr>
    </xdr:pic>
    <xdr:clientData/>
  </xdr:twoCellAnchor>
  <xdr:twoCellAnchor editAs="oneCell">
    <xdr:from>
      <xdr:col>13</xdr:col>
      <xdr:colOff>152399</xdr:colOff>
      <xdr:row>439</xdr:row>
      <xdr:rowOff>72663</xdr:rowOff>
    </xdr:from>
    <xdr:to>
      <xdr:col>15</xdr:col>
      <xdr:colOff>334892</xdr:colOff>
      <xdr:row>443</xdr:row>
      <xdr:rowOff>48289</xdr:rowOff>
    </xdr:to>
    <xdr:pic>
      <xdr:nvPicPr>
        <xdr:cNvPr id="49" name="Imagen 48">
          <a:extLst>
            <a:ext uri="{FF2B5EF4-FFF2-40B4-BE49-F238E27FC236}">
              <a16:creationId xmlns:a16="http://schemas.microsoft.com/office/drawing/2014/main" id="{6F30226E-A255-44B8-A46B-1EF28D49A0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6021049" y="84702288"/>
          <a:ext cx="1706493" cy="747151"/>
        </a:xfrm>
        <a:prstGeom prst="rect">
          <a:avLst/>
        </a:prstGeom>
      </xdr:spPr>
    </xdr:pic>
    <xdr:clientData/>
  </xdr:twoCellAnchor>
  <xdr:twoCellAnchor editAs="oneCell">
    <xdr:from>
      <xdr:col>13</xdr:col>
      <xdr:colOff>571500</xdr:colOff>
      <xdr:row>432</xdr:row>
      <xdr:rowOff>784</xdr:rowOff>
    </xdr:from>
    <xdr:to>
      <xdr:col>16</xdr:col>
      <xdr:colOff>124985</xdr:colOff>
      <xdr:row>438</xdr:row>
      <xdr:rowOff>33537</xdr:rowOff>
    </xdr:to>
    <xdr:pic>
      <xdr:nvPicPr>
        <xdr:cNvPr id="51" name="Imagen 50">
          <a:extLst>
            <a:ext uri="{FF2B5EF4-FFF2-40B4-BE49-F238E27FC236}">
              <a16:creationId xmlns:a16="http://schemas.microsoft.com/office/drawing/2014/main" id="{E5E23098-EBF9-4075-A04E-72B0674B7D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6440150" y="83296909"/>
          <a:ext cx="1839485" cy="1175753"/>
        </a:xfrm>
        <a:prstGeom prst="rect">
          <a:avLst/>
        </a:prstGeom>
      </xdr:spPr>
    </xdr:pic>
    <xdr:clientData/>
  </xdr:twoCellAnchor>
  <xdr:twoCellAnchor editAs="oneCell">
    <xdr:from>
      <xdr:col>12</xdr:col>
      <xdr:colOff>1295400</xdr:colOff>
      <xdr:row>443</xdr:row>
      <xdr:rowOff>4891</xdr:rowOff>
    </xdr:from>
    <xdr:to>
      <xdr:col>15</xdr:col>
      <xdr:colOff>77489</xdr:colOff>
      <xdr:row>448</xdr:row>
      <xdr:rowOff>76988</xdr:rowOff>
    </xdr:to>
    <xdr:pic>
      <xdr:nvPicPr>
        <xdr:cNvPr id="52" name="Imagen 51">
          <a:extLst>
            <a:ext uri="{FF2B5EF4-FFF2-40B4-BE49-F238E27FC236}">
              <a16:creationId xmlns:a16="http://schemas.microsoft.com/office/drawing/2014/main" id="{A5B23F1C-C015-4E2C-A492-06BDF34712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5716250" y="85215541"/>
          <a:ext cx="1753889" cy="1072222"/>
        </a:xfrm>
        <a:prstGeom prst="rect">
          <a:avLst/>
        </a:prstGeom>
      </xdr:spPr>
    </xdr:pic>
    <xdr:clientData/>
  </xdr:twoCellAnchor>
  <xdr:twoCellAnchor editAs="oneCell">
    <xdr:from>
      <xdr:col>12</xdr:col>
      <xdr:colOff>1088721</xdr:colOff>
      <xdr:row>461</xdr:row>
      <xdr:rowOff>28575</xdr:rowOff>
    </xdr:from>
    <xdr:to>
      <xdr:col>14</xdr:col>
      <xdr:colOff>20208</xdr:colOff>
      <xdr:row>465</xdr:row>
      <xdr:rowOff>9525</xdr:rowOff>
    </xdr:to>
    <xdr:pic>
      <xdr:nvPicPr>
        <xdr:cNvPr id="41" name="Imagen 40">
          <a:extLst>
            <a:ext uri="{FF2B5EF4-FFF2-40B4-BE49-F238E27FC236}">
              <a16:creationId xmlns:a16="http://schemas.microsoft.com/office/drawing/2014/main" id="{219B67A3-614A-4484-B598-A7D3EC6920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5861996" y="88953975"/>
          <a:ext cx="1141287" cy="742950"/>
        </a:xfrm>
        <a:prstGeom prst="rect">
          <a:avLst/>
        </a:prstGeom>
      </xdr:spPr>
    </xdr:pic>
    <xdr:clientData/>
  </xdr:twoCellAnchor>
  <xdr:twoCellAnchor editAs="oneCell">
    <xdr:from>
      <xdr:col>12</xdr:col>
      <xdr:colOff>1076404</xdr:colOff>
      <xdr:row>456</xdr:row>
      <xdr:rowOff>219075</xdr:rowOff>
    </xdr:from>
    <xdr:to>
      <xdr:col>14</xdr:col>
      <xdr:colOff>9526</xdr:colOff>
      <xdr:row>460</xdr:row>
      <xdr:rowOff>115059</xdr:rowOff>
    </xdr:to>
    <xdr:pic>
      <xdr:nvPicPr>
        <xdr:cNvPr id="54" name="Imagen 53">
          <a:extLst>
            <a:ext uri="{FF2B5EF4-FFF2-40B4-BE49-F238E27FC236}">
              <a16:creationId xmlns:a16="http://schemas.microsoft.com/office/drawing/2014/main" id="{B579CB5B-846F-4608-B4FC-07C3B1526D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5849679" y="88144350"/>
          <a:ext cx="1142922" cy="705609"/>
        </a:xfrm>
        <a:prstGeom prst="rect">
          <a:avLst/>
        </a:prstGeom>
      </xdr:spPr>
    </xdr:pic>
    <xdr:clientData/>
  </xdr:twoCellAnchor>
  <xdr:twoCellAnchor editAs="oneCell">
    <xdr:from>
      <xdr:col>12</xdr:col>
      <xdr:colOff>1057275</xdr:colOff>
      <xdr:row>452</xdr:row>
      <xdr:rowOff>150391</xdr:rowOff>
    </xdr:from>
    <xdr:to>
      <xdr:col>14</xdr:col>
      <xdr:colOff>134687</xdr:colOff>
      <xdr:row>456</xdr:row>
      <xdr:rowOff>42234</xdr:rowOff>
    </xdr:to>
    <xdr:pic>
      <xdr:nvPicPr>
        <xdr:cNvPr id="55" name="Imagen 54">
          <a:extLst>
            <a:ext uri="{FF2B5EF4-FFF2-40B4-BE49-F238E27FC236}">
              <a16:creationId xmlns:a16="http://schemas.microsoft.com/office/drawing/2014/main" id="{F0C54C91-9B68-4444-8879-61531F8AAD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5830550" y="87313666"/>
          <a:ext cx="1287212" cy="653843"/>
        </a:xfrm>
        <a:prstGeom prst="rect">
          <a:avLst/>
        </a:prstGeom>
      </xdr:spPr>
    </xdr:pic>
    <xdr:clientData/>
  </xdr:twoCellAnchor>
  <xdr:twoCellAnchor editAs="oneCell">
    <xdr:from>
      <xdr:col>12</xdr:col>
      <xdr:colOff>866435</xdr:colOff>
      <xdr:row>465</xdr:row>
      <xdr:rowOff>121290</xdr:rowOff>
    </xdr:from>
    <xdr:to>
      <xdr:col>14</xdr:col>
      <xdr:colOff>163466</xdr:colOff>
      <xdr:row>469</xdr:row>
      <xdr:rowOff>9525</xdr:rowOff>
    </xdr:to>
    <xdr:pic>
      <xdr:nvPicPr>
        <xdr:cNvPr id="56" name="Imagen 55">
          <a:extLst>
            <a:ext uri="{FF2B5EF4-FFF2-40B4-BE49-F238E27FC236}">
              <a16:creationId xmlns:a16="http://schemas.microsoft.com/office/drawing/2014/main" id="{FB113CEF-4A19-4DB6-8DBE-D0923FE19A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5639710" y="89808690"/>
          <a:ext cx="1506831" cy="650235"/>
        </a:xfrm>
        <a:prstGeom prst="rect">
          <a:avLst/>
        </a:prstGeom>
      </xdr:spPr>
    </xdr:pic>
    <xdr:clientData/>
  </xdr:twoCellAnchor>
  <xdr:twoCellAnchor editAs="oneCell">
    <xdr:from>
      <xdr:col>12</xdr:col>
      <xdr:colOff>1015089</xdr:colOff>
      <xdr:row>469</xdr:row>
      <xdr:rowOff>104775</xdr:rowOff>
    </xdr:from>
    <xdr:to>
      <xdr:col>14</xdr:col>
      <xdr:colOff>409575</xdr:colOff>
      <xdr:row>474</xdr:row>
      <xdr:rowOff>114300</xdr:rowOff>
    </xdr:to>
    <xdr:pic>
      <xdr:nvPicPr>
        <xdr:cNvPr id="58" name="Imagen 57">
          <a:extLst>
            <a:ext uri="{FF2B5EF4-FFF2-40B4-BE49-F238E27FC236}">
              <a16:creationId xmlns:a16="http://schemas.microsoft.com/office/drawing/2014/main" id="{BEFCA015-710E-4BF8-B479-80DCB6E1D4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788364" y="90554175"/>
          <a:ext cx="1604286" cy="962025"/>
        </a:xfrm>
        <a:prstGeom prst="rect">
          <a:avLst/>
        </a:prstGeom>
      </xdr:spPr>
    </xdr:pic>
    <xdr:clientData/>
  </xdr:twoCellAnchor>
  <xdr:twoCellAnchor editAs="oneCell">
    <xdr:from>
      <xdr:col>11</xdr:col>
      <xdr:colOff>1000125</xdr:colOff>
      <xdr:row>469</xdr:row>
      <xdr:rowOff>47625</xdr:rowOff>
    </xdr:from>
    <xdr:to>
      <xdr:col>12</xdr:col>
      <xdr:colOff>696087</xdr:colOff>
      <xdr:row>480</xdr:row>
      <xdr:rowOff>14094</xdr:rowOff>
    </xdr:to>
    <xdr:pic>
      <xdr:nvPicPr>
        <xdr:cNvPr id="60" name="Imagen 59">
          <a:extLst>
            <a:ext uri="{FF2B5EF4-FFF2-40B4-BE49-F238E27FC236}">
              <a16:creationId xmlns:a16="http://schemas.microsoft.com/office/drawing/2014/main" id="{9495A8D0-8C3F-43F2-95DC-D78E736D4C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487525" y="90497025"/>
          <a:ext cx="981837" cy="2128644"/>
        </a:xfrm>
        <a:prstGeom prst="rect">
          <a:avLst/>
        </a:prstGeom>
      </xdr:spPr>
    </xdr:pic>
    <xdr:clientData/>
  </xdr:twoCellAnchor>
  <xdr:twoCellAnchor editAs="oneCell">
    <xdr:from>
      <xdr:col>11</xdr:col>
      <xdr:colOff>881860</xdr:colOff>
      <xdr:row>511</xdr:row>
      <xdr:rowOff>142874</xdr:rowOff>
    </xdr:from>
    <xdr:to>
      <xdr:col>12</xdr:col>
      <xdr:colOff>1391802</xdr:colOff>
      <xdr:row>517</xdr:row>
      <xdr:rowOff>130818</xdr:rowOff>
    </xdr:to>
    <xdr:pic>
      <xdr:nvPicPr>
        <xdr:cNvPr id="59" name="Imagen 58">
          <a:extLst>
            <a:ext uri="{FF2B5EF4-FFF2-40B4-BE49-F238E27FC236}">
              <a16:creationId xmlns:a16="http://schemas.microsoft.com/office/drawing/2014/main" id="{65BDBBD3-4BCC-4BCA-A28A-5E5CB54E5C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4750260" y="98726624"/>
          <a:ext cx="1795817" cy="1178569"/>
        </a:xfrm>
        <a:prstGeom prst="rect">
          <a:avLst/>
        </a:prstGeom>
      </xdr:spPr>
    </xdr:pic>
    <xdr:clientData/>
  </xdr:twoCellAnchor>
  <xdr:twoCellAnchor editAs="oneCell">
    <xdr:from>
      <xdr:col>11</xdr:col>
      <xdr:colOff>148554</xdr:colOff>
      <xdr:row>504</xdr:row>
      <xdr:rowOff>114300</xdr:rowOff>
    </xdr:from>
    <xdr:to>
      <xdr:col>12</xdr:col>
      <xdr:colOff>1191965</xdr:colOff>
      <xdr:row>510</xdr:row>
      <xdr:rowOff>133351</xdr:rowOff>
    </xdr:to>
    <xdr:pic>
      <xdr:nvPicPr>
        <xdr:cNvPr id="65" name="Imagen 64">
          <a:extLst>
            <a:ext uri="{FF2B5EF4-FFF2-40B4-BE49-F238E27FC236}">
              <a16:creationId xmlns:a16="http://schemas.microsoft.com/office/drawing/2014/main" id="{63A8FF2D-6B06-4F35-89E2-2ECF62F025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4016954" y="97345500"/>
          <a:ext cx="2329286" cy="1171576"/>
        </a:xfrm>
        <a:prstGeom prst="rect">
          <a:avLst/>
        </a:prstGeom>
      </xdr:spPr>
    </xdr:pic>
    <xdr:clientData/>
  </xdr:twoCellAnchor>
  <xdr:twoCellAnchor editAs="oneCell">
    <xdr:from>
      <xdr:col>12</xdr:col>
      <xdr:colOff>742950</xdr:colOff>
      <xdr:row>489</xdr:row>
      <xdr:rowOff>171451</xdr:rowOff>
    </xdr:from>
    <xdr:to>
      <xdr:col>14</xdr:col>
      <xdr:colOff>342900</xdr:colOff>
      <xdr:row>493</xdr:row>
      <xdr:rowOff>160896</xdr:rowOff>
    </xdr:to>
    <xdr:pic>
      <xdr:nvPicPr>
        <xdr:cNvPr id="67" name="Imagen 66">
          <a:extLst>
            <a:ext uri="{FF2B5EF4-FFF2-40B4-BE49-F238E27FC236}">
              <a16:creationId xmlns:a16="http://schemas.microsoft.com/office/drawing/2014/main" id="{6C31649A-0BDB-4DA2-9653-4AB68EEBF8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5897225" y="94497526"/>
          <a:ext cx="1809750" cy="799070"/>
        </a:xfrm>
        <a:prstGeom prst="rect">
          <a:avLst/>
        </a:prstGeom>
      </xdr:spPr>
    </xdr:pic>
    <xdr:clientData/>
  </xdr:twoCellAnchor>
  <xdr:twoCellAnchor editAs="oneCell">
    <xdr:from>
      <xdr:col>12</xdr:col>
      <xdr:colOff>1038225</xdr:colOff>
      <xdr:row>508</xdr:row>
      <xdr:rowOff>180890</xdr:rowOff>
    </xdr:from>
    <xdr:to>
      <xdr:col>14</xdr:col>
      <xdr:colOff>66674</xdr:colOff>
      <xdr:row>512</xdr:row>
      <xdr:rowOff>144766</xdr:rowOff>
    </xdr:to>
    <xdr:pic>
      <xdr:nvPicPr>
        <xdr:cNvPr id="68" name="Imagen 67">
          <a:extLst>
            <a:ext uri="{FF2B5EF4-FFF2-40B4-BE49-F238E27FC236}">
              <a16:creationId xmlns:a16="http://schemas.microsoft.com/office/drawing/2014/main" id="{F436600D-468A-455C-BF09-F1276C47FD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6192500" y="98183615"/>
          <a:ext cx="1238249" cy="735401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1143195</xdr:colOff>
      <xdr:row>559</xdr:row>
      <xdr:rowOff>0</xdr:rowOff>
    </xdr:from>
    <xdr:to>
      <xdr:col>13</xdr:col>
      <xdr:colOff>20579</xdr:colOff>
      <xdr:row>562</xdr:row>
      <xdr:rowOff>114951</xdr:rowOff>
    </xdr:to>
    <xdr:pic>
      <xdr:nvPicPr>
        <xdr:cNvPr id="40" name="Imagen 39">
          <a:extLst>
            <a:ext uri="{FF2B5EF4-FFF2-40B4-BE49-F238E27FC236}">
              <a16:creationId xmlns:a16="http://schemas.microsoft.com/office/drawing/2014/main" id="{CEC44578-9B64-4666-9E2A-5247B81930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5011595" y="108318300"/>
          <a:ext cx="1611059" cy="686451"/>
        </a:xfrm>
        <a:prstGeom prst="rect">
          <a:avLst/>
        </a:prstGeom>
      </xdr:spPr>
    </xdr:pic>
    <xdr:clientData/>
  </xdr:twoCellAnchor>
  <xdr:twoCellAnchor editAs="oneCell">
    <xdr:from>
      <xdr:col>11</xdr:col>
      <xdr:colOff>954636</xdr:colOff>
      <xdr:row>554</xdr:row>
      <xdr:rowOff>19050</xdr:rowOff>
    </xdr:from>
    <xdr:to>
      <xdr:col>12</xdr:col>
      <xdr:colOff>1334666</xdr:colOff>
      <xdr:row>559</xdr:row>
      <xdr:rowOff>134097</xdr:rowOff>
    </xdr:to>
    <xdr:pic>
      <xdr:nvPicPr>
        <xdr:cNvPr id="48" name="Imagen 47">
          <a:extLst>
            <a:ext uri="{FF2B5EF4-FFF2-40B4-BE49-F238E27FC236}">
              <a16:creationId xmlns:a16="http://schemas.microsoft.com/office/drawing/2014/main" id="{1E03A168-E72E-4619-AC52-D4BB466A58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4823036" y="106956225"/>
          <a:ext cx="1665905" cy="1067547"/>
        </a:xfrm>
        <a:prstGeom prst="rect">
          <a:avLst/>
        </a:prstGeom>
      </xdr:spPr>
    </xdr:pic>
    <xdr:clientData/>
  </xdr:twoCellAnchor>
  <xdr:twoCellAnchor editAs="oneCell">
    <xdr:from>
      <xdr:col>10</xdr:col>
      <xdr:colOff>1564374</xdr:colOff>
      <xdr:row>553</xdr:row>
      <xdr:rowOff>95250</xdr:rowOff>
    </xdr:from>
    <xdr:to>
      <xdr:col>11</xdr:col>
      <xdr:colOff>1292</xdr:colOff>
      <xdr:row>559</xdr:row>
      <xdr:rowOff>38902</xdr:rowOff>
    </xdr:to>
    <xdr:pic>
      <xdr:nvPicPr>
        <xdr:cNvPr id="53" name="Imagen 52">
          <a:extLst>
            <a:ext uri="{FF2B5EF4-FFF2-40B4-BE49-F238E27FC236}">
              <a16:creationId xmlns:a16="http://schemas.microsoft.com/office/drawing/2014/main" id="{F9E18968-A830-4023-8B56-08FFC0FCB2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3061049" y="106841925"/>
          <a:ext cx="1751618" cy="1086652"/>
        </a:xfrm>
        <a:prstGeom prst="rect">
          <a:avLst/>
        </a:prstGeom>
      </xdr:spPr>
    </xdr:pic>
    <xdr:clientData/>
  </xdr:twoCellAnchor>
  <xdr:twoCellAnchor editAs="oneCell">
    <xdr:from>
      <xdr:col>9</xdr:col>
      <xdr:colOff>1057275</xdr:colOff>
      <xdr:row>554</xdr:row>
      <xdr:rowOff>151725</xdr:rowOff>
    </xdr:from>
    <xdr:to>
      <xdr:col>10</xdr:col>
      <xdr:colOff>1191976</xdr:colOff>
      <xdr:row>558</xdr:row>
      <xdr:rowOff>107647</xdr:rowOff>
    </xdr:to>
    <xdr:pic>
      <xdr:nvPicPr>
        <xdr:cNvPr id="57" name="Imagen 56">
          <a:extLst>
            <a:ext uri="{FF2B5EF4-FFF2-40B4-BE49-F238E27FC236}">
              <a16:creationId xmlns:a16="http://schemas.microsoft.com/office/drawing/2014/main" id="{3D2F952C-01CA-4CF2-9212-252D504BE0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1296650" y="107088900"/>
          <a:ext cx="1392001" cy="717922"/>
        </a:xfrm>
        <a:prstGeom prst="rect">
          <a:avLst/>
        </a:prstGeom>
      </xdr:spPr>
    </xdr:pic>
    <xdr:clientData/>
  </xdr:twoCellAnchor>
  <xdr:twoCellAnchor editAs="oneCell">
    <xdr:from>
      <xdr:col>12</xdr:col>
      <xdr:colOff>1133475</xdr:colOff>
      <xdr:row>595</xdr:row>
      <xdr:rowOff>3979</xdr:rowOff>
    </xdr:from>
    <xdr:to>
      <xdr:col>17</xdr:col>
      <xdr:colOff>744271</xdr:colOff>
      <xdr:row>607</xdr:row>
      <xdr:rowOff>142874</xdr:rowOff>
    </xdr:to>
    <xdr:pic>
      <xdr:nvPicPr>
        <xdr:cNvPr id="61" name="Imagen 60">
          <a:extLst>
            <a:ext uri="{FF2B5EF4-FFF2-40B4-BE49-F238E27FC236}">
              <a16:creationId xmlns:a16="http://schemas.microsoft.com/office/drawing/2014/main" id="{66340439-EC1C-473B-94B5-FCC3FB21D5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6573500" y="114894529"/>
          <a:ext cx="4106596" cy="2520145"/>
        </a:xfrm>
        <a:prstGeom prst="rect">
          <a:avLst/>
        </a:prstGeom>
      </xdr:spPr>
    </xdr:pic>
    <xdr:clientData/>
  </xdr:twoCellAnchor>
  <xdr:twoCellAnchor editAs="oneCell">
    <xdr:from>
      <xdr:col>13</xdr:col>
      <xdr:colOff>504825</xdr:colOff>
      <xdr:row>595</xdr:row>
      <xdr:rowOff>164319</xdr:rowOff>
    </xdr:from>
    <xdr:to>
      <xdr:col>16</xdr:col>
      <xdr:colOff>546883</xdr:colOff>
      <xdr:row>602</xdr:row>
      <xdr:rowOff>114299</xdr:rowOff>
    </xdr:to>
    <xdr:pic>
      <xdr:nvPicPr>
        <xdr:cNvPr id="63" name="Imagen 62">
          <a:extLst>
            <a:ext uri="{FF2B5EF4-FFF2-40B4-BE49-F238E27FC236}">
              <a16:creationId xmlns:a16="http://schemas.microsoft.com/office/drawing/2014/main" id="{7A6B3038-2D99-4866-8DC1-CCFEF288AC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7392650" y="115054869"/>
          <a:ext cx="2328058" cy="1331105"/>
        </a:xfrm>
        <a:prstGeom prst="rect">
          <a:avLst/>
        </a:prstGeom>
      </xdr:spPr>
    </xdr:pic>
    <xdr:clientData/>
  </xdr:twoCellAnchor>
  <xdr:twoCellAnchor editAs="oneCell">
    <xdr:from>
      <xdr:col>14</xdr:col>
      <xdr:colOff>94345</xdr:colOff>
      <xdr:row>584</xdr:row>
      <xdr:rowOff>186915</xdr:rowOff>
    </xdr:from>
    <xdr:to>
      <xdr:col>16</xdr:col>
      <xdr:colOff>390525</xdr:colOff>
      <xdr:row>591</xdr:row>
      <xdr:rowOff>57150</xdr:rowOff>
    </xdr:to>
    <xdr:pic>
      <xdr:nvPicPr>
        <xdr:cNvPr id="64" name="Imagen 63">
          <a:extLst>
            <a:ext uri="{FF2B5EF4-FFF2-40B4-BE49-F238E27FC236}">
              <a16:creationId xmlns:a16="http://schemas.microsoft.com/office/drawing/2014/main" id="{001335F8-3A3C-4B47-99F0-E3048E6F63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7744170" y="112953390"/>
          <a:ext cx="1820180" cy="1213260"/>
        </a:xfrm>
        <a:prstGeom prst="rect">
          <a:avLst/>
        </a:prstGeom>
      </xdr:spPr>
    </xdr:pic>
    <xdr:clientData/>
  </xdr:twoCellAnchor>
  <xdr:twoCellAnchor editAs="oneCell">
    <xdr:from>
      <xdr:col>11</xdr:col>
      <xdr:colOff>132057</xdr:colOff>
      <xdr:row>636</xdr:row>
      <xdr:rowOff>38099</xdr:rowOff>
    </xdr:from>
    <xdr:to>
      <xdr:col>12</xdr:col>
      <xdr:colOff>820673</xdr:colOff>
      <xdr:row>640</xdr:row>
      <xdr:rowOff>153076</xdr:rowOff>
    </xdr:to>
    <xdr:pic>
      <xdr:nvPicPr>
        <xdr:cNvPr id="66" name="Imagen 65">
          <a:extLst>
            <a:ext uri="{FF2B5EF4-FFF2-40B4-BE49-F238E27FC236}">
              <a16:creationId xmlns:a16="http://schemas.microsoft.com/office/drawing/2014/main" id="{91E42436-481F-446D-AB67-B05048A92C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4000457" y="122939174"/>
          <a:ext cx="1974491" cy="876977"/>
        </a:xfrm>
        <a:prstGeom prst="rect">
          <a:avLst/>
        </a:prstGeom>
      </xdr:spPr>
    </xdr:pic>
    <xdr:clientData/>
  </xdr:twoCellAnchor>
  <xdr:twoCellAnchor editAs="oneCell">
    <xdr:from>
      <xdr:col>10</xdr:col>
      <xdr:colOff>419100</xdr:colOff>
      <xdr:row>637</xdr:row>
      <xdr:rowOff>137191</xdr:rowOff>
    </xdr:from>
    <xdr:to>
      <xdr:col>10</xdr:col>
      <xdr:colOff>2182570</xdr:colOff>
      <xdr:row>642</xdr:row>
      <xdr:rowOff>76881</xdr:rowOff>
    </xdr:to>
    <xdr:pic>
      <xdr:nvPicPr>
        <xdr:cNvPr id="69" name="Imagen 68">
          <a:extLst>
            <a:ext uri="{FF2B5EF4-FFF2-40B4-BE49-F238E27FC236}">
              <a16:creationId xmlns:a16="http://schemas.microsoft.com/office/drawing/2014/main" id="{4252B66F-C25F-4930-A6C3-56C01CD205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1915775" y="123228766"/>
          <a:ext cx="1763470" cy="892190"/>
        </a:xfrm>
        <a:prstGeom prst="rect">
          <a:avLst/>
        </a:prstGeom>
      </xdr:spPr>
    </xdr:pic>
    <xdr:clientData/>
  </xdr:twoCellAnchor>
  <xdr:twoCellAnchor editAs="oneCell">
    <xdr:from>
      <xdr:col>9</xdr:col>
      <xdr:colOff>38100</xdr:colOff>
      <xdr:row>638</xdr:row>
      <xdr:rowOff>24537</xdr:rowOff>
    </xdr:from>
    <xdr:to>
      <xdr:col>10</xdr:col>
      <xdr:colOff>544104</xdr:colOff>
      <xdr:row>644</xdr:row>
      <xdr:rowOff>748</xdr:rowOff>
    </xdr:to>
    <xdr:pic>
      <xdr:nvPicPr>
        <xdr:cNvPr id="70" name="Imagen 69">
          <a:extLst>
            <a:ext uri="{FF2B5EF4-FFF2-40B4-BE49-F238E27FC236}">
              <a16:creationId xmlns:a16="http://schemas.microsoft.com/office/drawing/2014/main" id="{4475AB39-1BF1-4FD9-B4BD-F79D1F92C0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0277475" y="123306612"/>
          <a:ext cx="1763304" cy="1119211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654</xdr:row>
      <xdr:rowOff>0</xdr:rowOff>
    </xdr:from>
    <xdr:to>
      <xdr:col>6</xdr:col>
      <xdr:colOff>304800</xdr:colOff>
      <xdr:row>655</xdr:row>
      <xdr:rowOff>114300</xdr:rowOff>
    </xdr:to>
    <xdr:sp macro="" textlink="">
      <xdr:nvSpPr>
        <xdr:cNvPr id="1026" name="AutoShape 2">
          <a:extLst>
            <a:ext uri="{FF2B5EF4-FFF2-40B4-BE49-F238E27FC236}">
              <a16:creationId xmlns:a16="http://schemas.microsoft.com/office/drawing/2014/main" id="{9572D612-795C-4350-A86D-CFF2131CD88F}"/>
            </a:ext>
          </a:extLst>
        </xdr:cNvPr>
        <xdr:cNvSpPr>
          <a:spLocks noChangeAspect="1" noChangeArrowheads="1"/>
        </xdr:cNvSpPr>
      </xdr:nvSpPr>
      <xdr:spPr bwMode="auto">
        <a:xfrm>
          <a:off x="6400800" y="126330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1295399</xdr:colOff>
      <xdr:row>637</xdr:row>
      <xdr:rowOff>149092</xdr:rowOff>
    </xdr:from>
    <xdr:to>
      <xdr:col>7</xdr:col>
      <xdr:colOff>887107</xdr:colOff>
      <xdr:row>644</xdr:row>
      <xdr:rowOff>143665</xdr:rowOff>
    </xdr:to>
    <xdr:pic>
      <xdr:nvPicPr>
        <xdr:cNvPr id="73" name="Imagen 72">
          <a:extLst>
            <a:ext uri="{FF2B5EF4-FFF2-40B4-BE49-F238E27FC236}">
              <a16:creationId xmlns:a16="http://schemas.microsoft.com/office/drawing/2014/main" id="{CA65DA70-41CA-4B18-ADE0-DE1566EAAC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7696199" y="123240667"/>
          <a:ext cx="2153933" cy="1328073"/>
        </a:xfrm>
        <a:prstGeom prst="rect">
          <a:avLst/>
        </a:prstGeom>
      </xdr:spPr>
    </xdr:pic>
    <xdr:clientData/>
  </xdr:twoCellAnchor>
  <xdr:oneCellAnchor>
    <xdr:from>
      <xdr:col>6</xdr:col>
      <xdr:colOff>0</xdr:colOff>
      <xdr:row>672</xdr:row>
      <xdr:rowOff>0</xdr:rowOff>
    </xdr:from>
    <xdr:ext cx="304800" cy="304800"/>
    <xdr:sp macro="" textlink="">
      <xdr:nvSpPr>
        <xdr:cNvPr id="74" name="AutoShape 1">
          <a:extLst>
            <a:ext uri="{FF2B5EF4-FFF2-40B4-BE49-F238E27FC236}">
              <a16:creationId xmlns:a16="http://schemas.microsoft.com/office/drawing/2014/main" id="{F476D35F-BE14-403F-87EB-E5EB35CAF16E}"/>
            </a:ext>
          </a:extLst>
        </xdr:cNvPr>
        <xdr:cNvSpPr>
          <a:spLocks noChangeAspect="1" noChangeArrowheads="1"/>
        </xdr:cNvSpPr>
      </xdr:nvSpPr>
      <xdr:spPr bwMode="auto">
        <a:xfrm>
          <a:off x="6400800" y="12092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1</xdr:col>
      <xdr:colOff>768874</xdr:colOff>
      <xdr:row>673</xdr:row>
      <xdr:rowOff>169926</xdr:rowOff>
    </xdr:from>
    <xdr:to>
      <xdr:col>4</xdr:col>
      <xdr:colOff>732531</xdr:colOff>
      <xdr:row>687</xdr:row>
      <xdr:rowOff>152400</xdr:rowOff>
    </xdr:to>
    <xdr:pic>
      <xdr:nvPicPr>
        <xdr:cNvPr id="62" name="Imagen 61">
          <a:extLst>
            <a:ext uri="{FF2B5EF4-FFF2-40B4-BE49-F238E27FC236}">
              <a16:creationId xmlns:a16="http://schemas.microsoft.com/office/drawing/2014/main" id="{79EC44BD-AFAD-47CD-89F7-0B31092040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654699" y="130224276"/>
          <a:ext cx="5376098" cy="2706624"/>
        </a:xfrm>
        <a:prstGeom prst="rect">
          <a:avLst/>
        </a:prstGeom>
      </xdr:spPr>
    </xdr:pic>
    <xdr:clientData/>
  </xdr:twoCellAnchor>
  <xdr:twoCellAnchor editAs="oneCell">
    <xdr:from>
      <xdr:col>6</xdr:col>
      <xdr:colOff>1426153</xdr:colOff>
      <xdr:row>677</xdr:row>
      <xdr:rowOff>190500</xdr:rowOff>
    </xdr:from>
    <xdr:to>
      <xdr:col>7</xdr:col>
      <xdr:colOff>1020347</xdr:colOff>
      <xdr:row>684</xdr:row>
      <xdr:rowOff>180975</xdr:rowOff>
    </xdr:to>
    <xdr:pic>
      <xdr:nvPicPr>
        <xdr:cNvPr id="72" name="Imagen 71">
          <a:extLst>
            <a:ext uri="{FF2B5EF4-FFF2-40B4-BE49-F238E27FC236}">
              <a16:creationId xmlns:a16="http://schemas.microsoft.com/office/drawing/2014/main" id="{6635D957-68C4-48CF-88AB-8BD6CF45AD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8112703" y="131016375"/>
          <a:ext cx="2156419" cy="1371600"/>
        </a:xfrm>
        <a:prstGeom prst="rect">
          <a:avLst/>
        </a:prstGeom>
      </xdr:spPr>
    </xdr:pic>
    <xdr:clientData/>
  </xdr:twoCellAnchor>
  <xdr:twoCellAnchor editAs="oneCell">
    <xdr:from>
      <xdr:col>9</xdr:col>
      <xdr:colOff>1049453</xdr:colOff>
      <xdr:row>679</xdr:row>
      <xdr:rowOff>133350</xdr:rowOff>
    </xdr:from>
    <xdr:to>
      <xdr:col>10</xdr:col>
      <xdr:colOff>1631282</xdr:colOff>
      <xdr:row>683</xdr:row>
      <xdr:rowOff>171450</xdr:rowOff>
    </xdr:to>
    <xdr:pic>
      <xdr:nvPicPr>
        <xdr:cNvPr id="77" name="Imagen 76">
          <a:extLst>
            <a:ext uri="{FF2B5EF4-FFF2-40B4-BE49-F238E27FC236}">
              <a16:creationId xmlns:a16="http://schemas.microsoft.com/office/drawing/2014/main" id="{1613F39E-DBEA-4FB7-8B78-58CE79D637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1574578" y="131387850"/>
          <a:ext cx="1839129" cy="800100"/>
        </a:xfrm>
        <a:prstGeom prst="rect">
          <a:avLst/>
        </a:prstGeom>
      </xdr:spPr>
    </xdr:pic>
    <xdr:clientData/>
  </xdr:twoCellAnchor>
  <xdr:twoCellAnchor editAs="oneCell">
    <xdr:from>
      <xdr:col>11</xdr:col>
      <xdr:colOff>200025</xdr:colOff>
      <xdr:row>675</xdr:row>
      <xdr:rowOff>144823</xdr:rowOff>
    </xdr:from>
    <xdr:to>
      <xdr:col>12</xdr:col>
      <xdr:colOff>685801</xdr:colOff>
      <xdr:row>681</xdr:row>
      <xdr:rowOff>4010</xdr:rowOff>
    </xdr:to>
    <xdr:pic>
      <xdr:nvPicPr>
        <xdr:cNvPr id="78" name="Imagen 77">
          <a:extLst>
            <a:ext uri="{FF2B5EF4-FFF2-40B4-BE49-F238E27FC236}">
              <a16:creationId xmlns:a16="http://schemas.microsoft.com/office/drawing/2014/main" id="{DC9AD260-57AB-4695-981D-2E2BBD1186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4354175" y="130580173"/>
          <a:ext cx="1771651" cy="1059337"/>
        </a:xfrm>
        <a:prstGeom prst="rect">
          <a:avLst/>
        </a:prstGeom>
      </xdr:spPr>
    </xdr:pic>
    <xdr:clientData/>
  </xdr:twoCellAnchor>
  <xdr:oneCellAnchor>
    <xdr:from>
      <xdr:col>6</xdr:col>
      <xdr:colOff>0</xdr:colOff>
      <xdr:row>697</xdr:row>
      <xdr:rowOff>0</xdr:rowOff>
    </xdr:from>
    <xdr:ext cx="304800" cy="304800"/>
    <xdr:sp macro="" textlink="">
      <xdr:nvSpPr>
        <xdr:cNvPr id="79" name="AutoShape 2">
          <a:extLst>
            <a:ext uri="{FF2B5EF4-FFF2-40B4-BE49-F238E27FC236}">
              <a16:creationId xmlns:a16="http://schemas.microsoft.com/office/drawing/2014/main" id="{B1C389E9-5B80-417A-A4CC-C0ADAFCD3935}"/>
            </a:ext>
          </a:extLst>
        </xdr:cNvPr>
        <xdr:cNvSpPr>
          <a:spLocks noChangeAspect="1" noChangeArrowheads="1"/>
        </xdr:cNvSpPr>
      </xdr:nvSpPr>
      <xdr:spPr bwMode="auto">
        <a:xfrm>
          <a:off x="6686550" y="126406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715</xdr:row>
      <xdr:rowOff>0</xdr:rowOff>
    </xdr:from>
    <xdr:ext cx="304800" cy="304800"/>
    <xdr:sp macro="" textlink="">
      <xdr:nvSpPr>
        <xdr:cNvPr id="80" name="AutoShape 1">
          <a:extLst>
            <a:ext uri="{FF2B5EF4-FFF2-40B4-BE49-F238E27FC236}">
              <a16:creationId xmlns:a16="http://schemas.microsoft.com/office/drawing/2014/main" id="{C2274890-784E-4317-913F-F1AF16E121A2}"/>
            </a:ext>
          </a:extLst>
        </xdr:cNvPr>
        <xdr:cNvSpPr>
          <a:spLocks noChangeAspect="1" noChangeArrowheads="1"/>
        </xdr:cNvSpPr>
      </xdr:nvSpPr>
      <xdr:spPr bwMode="auto">
        <a:xfrm>
          <a:off x="6686550" y="129854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742950</xdr:colOff>
      <xdr:row>729</xdr:row>
      <xdr:rowOff>37541</xdr:rowOff>
    </xdr:from>
    <xdr:to>
      <xdr:col>4</xdr:col>
      <xdr:colOff>589690</xdr:colOff>
      <xdr:row>735</xdr:row>
      <xdr:rowOff>143553</xdr:rowOff>
    </xdr:to>
    <xdr:pic>
      <xdr:nvPicPr>
        <xdr:cNvPr id="76" name="Imagen 75">
          <a:extLst>
            <a:ext uri="{FF2B5EF4-FFF2-40B4-BE49-F238E27FC236}">
              <a16:creationId xmlns:a16="http://schemas.microsoft.com/office/drawing/2014/main" id="{AD6A8058-BD63-4EB3-A2FC-5800C02381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4343400" y="140950391"/>
          <a:ext cx="2544556" cy="1249012"/>
        </a:xfrm>
        <a:prstGeom prst="rect">
          <a:avLst/>
        </a:prstGeom>
      </xdr:spPr>
    </xdr:pic>
    <xdr:clientData/>
  </xdr:twoCellAnchor>
  <xdr:twoCellAnchor editAs="oneCell">
    <xdr:from>
      <xdr:col>6</xdr:col>
      <xdr:colOff>435687</xdr:colOff>
      <xdr:row>729</xdr:row>
      <xdr:rowOff>142874</xdr:rowOff>
    </xdr:from>
    <xdr:to>
      <xdr:col>8</xdr:col>
      <xdr:colOff>30120</xdr:colOff>
      <xdr:row>737</xdr:row>
      <xdr:rowOff>143543</xdr:rowOff>
    </xdr:to>
    <xdr:pic>
      <xdr:nvPicPr>
        <xdr:cNvPr id="82" name="Imagen 81">
          <a:extLst>
            <a:ext uri="{FF2B5EF4-FFF2-40B4-BE49-F238E27FC236}">
              <a16:creationId xmlns:a16="http://schemas.microsoft.com/office/drawing/2014/main" id="{92576C27-64B3-43BF-941E-352DCB514D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7122237" y="141055724"/>
          <a:ext cx="3528259" cy="1524669"/>
        </a:xfrm>
        <a:prstGeom prst="rect">
          <a:avLst/>
        </a:prstGeom>
      </xdr:spPr>
    </xdr:pic>
    <xdr:clientData/>
  </xdr:twoCellAnchor>
  <xdr:twoCellAnchor editAs="oneCell">
    <xdr:from>
      <xdr:col>9</xdr:col>
      <xdr:colOff>285750</xdr:colOff>
      <xdr:row>733</xdr:row>
      <xdr:rowOff>32824</xdr:rowOff>
    </xdr:from>
    <xdr:to>
      <xdr:col>10</xdr:col>
      <xdr:colOff>1877736</xdr:colOff>
      <xdr:row>742</xdr:row>
      <xdr:rowOff>57949</xdr:rowOff>
    </xdr:to>
    <xdr:pic>
      <xdr:nvPicPr>
        <xdr:cNvPr id="84" name="Imagen 83">
          <a:extLst>
            <a:ext uri="{FF2B5EF4-FFF2-40B4-BE49-F238E27FC236}">
              <a16:creationId xmlns:a16="http://schemas.microsoft.com/office/drawing/2014/main" id="{D42CD8D0-E414-4D6A-A8CF-6ED2D86FE1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0810875" y="141707674"/>
          <a:ext cx="2849286" cy="1739625"/>
        </a:xfrm>
        <a:prstGeom prst="rect">
          <a:avLst/>
        </a:prstGeom>
      </xdr:spPr>
    </xdr:pic>
    <xdr:clientData/>
  </xdr:twoCellAnchor>
  <xdr:twoCellAnchor editAs="oneCell">
    <xdr:from>
      <xdr:col>5</xdr:col>
      <xdr:colOff>333374</xdr:colOff>
      <xdr:row>719</xdr:row>
      <xdr:rowOff>124393</xdr:rowOff>
    </xdr:from>
    <xdr:to>
      <xdr:col>6</xdr:col>
      <xdr:colOff>2011113</xdr:colOff>
      <xdr:row>726</xdr:row>
      <xdr:rowOff>690</xdr:rowOff>
    </xdr:to>
    <xdr:pic>
      <xdr:nvPicPr>
        <xdr:cNvPr id="86" name="Imagen 85">
          <a:extLst>
            <a:ext uri="{FF2B5EF4-FFF2-40B4-BE49-F238E27FC236}">
              <a16:creationId xmlns:a16="http://schemas.microsoft.com/office/drawing/2014/main" id="{54D50DBC-00D5-44C0-86D4-424A5E3848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6257924" y="139084618"/>
          <a:ext cx="2439739" cy="1257422"/>
        </a:xfrm>
        <a:prstGeom prst="rect">
          <a:avLst/>
        </a:prstGeom>
      </xdr:spPr>
    </xdr:pic>
    <xdr:clientData/>
  </xdr:twoCellAnchor>
  <xdr:oneCellAnchor>
    <xdr:from>
      <xdr:col>6</xdr:col>
      <xdr:colOff>0</xdr:colOff>
      <xdr:row>753</xdr:row>
      <xdr:rowOff>0</xdr:rowOff>
    </xdr:from>
    <xdr:ext cx="304800" cy="304800"/>
    <xdr:sp macro="" textlink="">
      <xdr:nvSpPr>
        <xdr:cNvPr id="83" name="AutoShape 2">
          <a:extLst>
            <a:ext uri="{FF2B5EF4-FFF2-40B4-BE49-F238E27FC236}">
              <a16:creationId xmlns:a16="http://schemas.microsoft.com/office/drawing/2014/main" id="{F70FC83B-AA55-46C8-A7ED-27D89C2426E7}"/>
            </a:ext>
          </a:extLst>
        </xdr:cNvPr>
        <xdr:cNvSpPr>
          <a:spLocks noChangeAspect="1" noChangeArrowheads="1"/>
        </xdr:cNvSpPr>
      </xdr:nvSpPr>
      <xdr:spPr bwMode="auto">
        <a:xfrm>
          <a:off x="6686550" y="134731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770</xdr:row>
      <xdr:rowOff>0</xdr:rowOff>
    </xdr:from>
    <xdr:ext cx="304800" cy="304800"/>
    <xdr:sp macro="" textlink="">
      <xdr:nvSpPr>
        <xdr:cNvPr id="85" name="AutoShape 1">
          <a:extLst>
            <a:ext uri="{FF2B5EF4-FFF2-40B4-BE49-F238E27FC236}">
              <a16:creationId xmlns:a16="http://schemas.microsoft.com/office/drawing/2014/main" id="{C4489664-8183-4942-8BC0-2AA50D452413}"/>
            </a:ext>
          </a:extLst>
        </xdr:cNvPr>
        <xdr:cNvSpPr>
          <a:spLocks noChangeAspect="1" noChangeArrowheads="1"/>
        </xdr:cNvSpPr>
      </xdr:nvSpPr>
      <xdr:spPr bwMode="auto">
        <a:xfrm>
          <a:off x="6686550" y="13817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1</xdr:col>
      <xdr:colOff>1142999</xdr:colOff>
      <xdr:row>767</xdr:row>
      <xdr:rowOff>180432</xdr:rowOff>
    </xdr:from>
    <xdr:to>
      <xdr:col>4</xdr:col>
      <xdr:colOff>521633</xdr:colOff>
      <xdr:row>783</xdr:row>
      <xdr:rowOff>181902</xdr:rowOff>
    </xdr:to>
    <xdr:pic>
      <xdr:nvPicPr>
        <xdr:cNvPr id="71" name="Imagen 70">
          <a:extLst>
            <a:ext uri="{FF2B5EF4-FFF2-40B4-BE49-F238E27FC236}">
              <a16:creationId xmlns:a16="http://schemas.microsoft.com/office/drawing/2014/main" id="{4AE05985-BB9D-467A-9896-6634E49968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2028824" y="148398957"/>
          <a:ext cx="4791075" cy="3116145"/>
        </a:xfrm>
        <a:prstGeom prst="rect">
          <a:avLst/>
        </a:prstGeom>
      </xdr:spPr>
    </xdr:pic>
    <xdr:clientData/>
  </xdr:twoCellAnchor>
  <xdr:twoCellAnchor editAs="oneCell">
    <xdr:from>
      <xdr:col>6</xdr:col>
      <xdr:colOff>38099</xdr:colOff>
      <xdr:row>782</xdr:row>
      <xdr:rowOff>185779</xdr:rowOff>
    </xdr:from>
    <xdr:to>
      <xdr:col>7</xdr:col>
      <xdr:colOff>342899</xdr:colOff>
      <xdr:row>792</xdr:row>
      <xdr:rowOff>0</xdr:rowOff>
    </xdr:to>
    <xdr:pic>
      <xdr:nvPicPr>
        <xdr:cNvPr id="75" name="Imagen 74">
          <a:extLst>
            <a:ext uri="{FF2B5EF4-FFF2-40B4-BE49-F238E27FC236}">
              <a16:creationId xmlns:a16="http://schemas.microsoft.com/office/drawing/2014/main" id="{CA099406-CBD7-4E9B-9531-A4DDFF8AB9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6724649" y="151328479"/>
          <a:ext cx="2867025" cy="1719221"/>
        </a:xfrm>
        <a:prstGeom prst="rect">
          <a:avLst/>
        </a:prstGeom>
      </xdr:spPr>
    </xdr:pic>
    <xdr:clientData/>
  </xdr:twoCellAnchor>
  <xdr:twoCellAnchor editAs="oneCell">
    <xdr:from>
      <xdr:col>9</xdr:col>
      <xdr:colOff>161924</xdr:colOff>
      <xdr:row>784</xdr:row>
      <xdr:rowOff>16893</xdr:rowOff>
    </xdr:from>
    <xdr:to>
      <xdr:col>10</xdr:col>
      <xdr:colOff>781049</xdr:colOff>
      <xdr:row>790</xdr:row>
      <xdr:rowOff>887</xdr:rowOff>
    </xdr:to>
    <xdr:pic>
      <xdr:nvPicPr>
        <xdr:cNvPr id="81" name="Imagen 80">
          <a:extLst>
            <a:ext uri="{FF2B5EF4-FFF2-40B4-BE49-F238E27FC236}">
              <a16:creationId xmlns:a16="http://schemas.microsoft.com/office/drawing/2014/main" id="{810349B0-A63E-4A3D-9CE0-ECC868285B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0687049" y="151540593"/>
          <a:ext cx="1876425" cy="1126994"/>
        </a:xfrm>
        <a:prstGeom prst="rect">
          <a:avLst/>
        </a:prstGeom>
      </xdr:spPr>
    </xdr:pic>
    <xdr:clientData/>
  </xdr:twoCellAnchor>
  <xdr:oneCellAnchor>
    <xdr:from>
      <xdr:col>6</xdr:col>
      <xdr:colOff>0</xdr:colOff>
      <xdr:row>803</xdr:row>
      <xdr:rowOff>0</xdr:rowOff>
    </xdr:from>
    <xdr:ext cx="304800" cy="304800"/>
    <xdr:sp macro="" textlink="">
      <xdr:nvSpPr>
        <xdr:cNvPr id="88" name="AutoShape 2">
          <a:extLst>
            <a:ext uri="{FF2B5EF4-FFF2-40B4-BE49-F238E27FC236}">
              <a16:creationId xmlns:a16="http://schemas.microsoft.com/office/drawing/2014/main" id="{21CE985E-2DD8-4CBE-BE27-09527ACE2BAF}"/>
            </a:ext>
          </a:extLst>
        </xdr:cNvPr>
        <xdr:cNvSpPr>
          <a:spLocks noChangeAspect="1" noChangeArrowheads="1"/>
        </xdr:cNvSpPr>
      </xdr:nvSpPr>
      <xdr:spPr bwMode="auto">
        <a:xfrm>
          <a:off x="6686550" y="145532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818</xdr:row>
      <xdr:rowOff>0</xdr:rowOff>
    </xdr:from>
    <xdr:ext cx="304800" cy="304800"/>
    <xdr:sp macro="" textlink="">
      <xdr:nvSpPr>
        <xdr:cNvPr id="89" name="AutoShape 1">
          <a:extLst>
            <a:ext uri="{FF2B5EF4-FFF2-40B4-BE49-F238E27FC236}">
              <a16:creationId xmlns:a16="http://schemas.microsoft.com/office/drawing/2014/main" id="{C7AB44FD-FA48-407B-B097-36D9E6DEE049}"/>
            </a:ext>
          </a:extLst>
        </xdr:cNvPr>
        <xdr:cNvSpPr>
          <a:spLocks noChangeAspect="1" noChangeArrowheads="1"/>
        </xdr:cNvSpPr>
      </xdr:nvSpPr>
      <xdr:spPr bwMode="auto">
        <a:xfrm>
          <a:off x="6686550" y="148790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1</xdr:col>
      <xdr:colOff>2705100</xdr:colOff>
      <xdr:row>829</xdr:row>
      <xdr:rowOff>168041</xdr:rowOff>
    </xdr:from>
    <xdr:to>
      <xdr:col>3</xdr:col>
      <xdr:colOff>176942</xdr:colOff>
      <xdr:row>835</xdr:row>
      <xdr:rowOff>47625</xdr:rowOff>
    </xdr:to>
    <xdr:pic>
      <xdr:nvPicPr>
        <xdr:cNvPr id="92" name="Imagen 91">
          <a:extLst>
            <a:ext uri="{FF2B5EF4-FFF2-40B4-BE49-F238E27FC236}">
              <a16:creationId xmlns:a16="http://schemas.microsoft.com/office/drawing/2014/main" id="{FC7795BB-6DAC-4F32-8514-D5855E5FC8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3590925" y="160416641"/>
          <a:ext cx="1586642" cy="1022584"/>
        </a:xfrm>
        <a:prstGeom prst="rect">
          <a:avLst/>
        </a:prstGeom>
      </xdr:spPr>
    </xdr:pic>
    <xdr:clientData/>
  </xdr:twoCellAnchor>
  <xdr:twoCellAnchor editAs="oneCell">
    <xdr:from>
      <xdr:col>3</xdr:col>
      <xdr:colOff>453032</xdr:colOff>
      <xdr:row>819</xdr:row>
      <xdr:rowOff>76199</xdr:rowOff>
    </xdr:from>
    <xdr:to>
      <xdr:col>5</xdr:col>
      <xdr:colOff>730141</xdr:colOff>
      <xdr:row>825</xdr:row>
      <xdr:rowOff>190499</xdr:rowOff>
    </xdr:to>
    <xdr:pic>
      <xdr:nvPicPr>
        <xdr:cNvPr id="93" name="Imagen 92">
          <a:extLst>
            <a:ext uri="{FF2B5EF4-FFF2-40B4-BE49-F238E27FC236}">
              <a16:creationId xmlns:a16="http://schemas.microsoft.com/office/drawing/2014/main" id="{6FB01BFA-A29D-4C5D-82E7-E8CC17080B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5453657" y="158353124"/>
          <a:ext cx="2870150" cy="1266825"/>
        </a:xfrm>
        <a:prstGeom prst="rect">
          <a:avLst/>
        </a:prstGeom>
      </xdr:spPr>
    </xdr:pic>
    <xdr:clientData/>
  </xdr:twoCellAnchor>
  <xdr:twoCellAnchor editAs="oneCell">
    <xdr:from>
      <xdr:col>0</xdr:col>
      <xdr:colOff>847725</xdr:colOff>
      <xdr:row>822</xdr:row>
      <xdr:rowOff>16347</xdr:rowOff>
    </xdr:from>
    <xdr:to>
      <xdr:col>2</xdr:col>
      <xdr:colOff>282862</xdr:colOff>
      <xdr:row>829</xdr:row>
      <xdr:rowOff>142876</xdr:rowOff>
    </xdr:to>
    <xdr:pic>
      <xdr:nvPicPr>
        <xdr:cNvPr id="97" name="Imagen 96">
          <a:extLst>
            <a:ext uri="{FF2B5EF4-FFF2-40B4-BE49-F238E27FC236}">
              <a16:creationId xmlns:a16="http://schemas.microsoft.com/office/drawing/2014/main" id="{B6EB0456-1C45-42DA-AEA2-BD3E2013C9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847725" y="158874297"/>
          <a:ext cx="3035587" cy="1526704"/>
        </a:xfrm>
        <a:prstGeom prst="rect">
          <a:avLst/>
        </a:prstGeom>
      </xdr:spPr>
    </xdr:pic>
    <xdr:clientData/>
  </xdr:twoCellAnchor>
  <xdr:twoCellAnchor editAs="oneCell">
    <xdr:from>
      <xdr:col>3</xdr:col>
      <xdr:colOff>732851</xdr:colOff>
      <xdr:row>827</xdr:row>
      <xdr:rowOff>40734</xdr:rowOff>
    </xdr:from>
    <xdr:to>
      <xdr:col>6</xdr:col>
      <xdr:colOff>93010</xdr:colOff>
      <xdr:row>835</xdr:row>
      <xdr:rowOff>143669</xdr:rowOff>
    </xdr:to>
    <xdr:pic>
      <xdr:nvPicPr>
        <xdr:cNvPr id="98" name="Imagen 97">
          <a:extLst>
            <a:ext uri="{FF2B5EF4-FFF2-40B4-BE49-F238E27FC236}">
              <a16:creationId xmlns:a16="http://schemas.microsoft.com/office/drawing/2014/main" id="{7BBF3CFB-D648-4A64-A135-DE763FB51B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5733476" y="159908334"/>
          <a:ext cx="2715200" cy="1674560"/>
        </a:xfrm>
        <a:prstGeom prst="rect">
          <a:avLst/>
        </a:prstGeom>
      </xdr:spPr>
    </xdr:pic>
    <xdr:clientData/>
  </xdr:twoCellAnchor>
  <xdr:oneCellAnchor>
    <xdr:from>
      <xdr:col>6</xdr:col>
      <xdr:colOff>0</xdr:colOff>
      <xdr:row>846</xdr:row>
      <xdr:rowOff>0</xdr:rowOff>
    </xdr:from>
    <xdr:ext cx="304800" cy="304800"/>
    <xdr:sp macro="" textlink="">
      <xdr:nvSpPr>
        <xdr:cNvPr id="94" name="AutoShape 2">
          <a:extLst>
            <a:ext uri="{FF2B5EF4-FFF2-40B4-BE49-F238E27FC236}">
              <a16:creationId xmlns:a16="http://schemas.microsoft.com/office/drawing/2014/main" id="{3BC740AC-8ABB-4296-AE3F-A7F1F9C7AD30}"/>
            </a:ext>
          </a:extLst>
        </xdr:cNvPr>
        <xdr:cNvSpPr>
          <a:spLocks noChangeAspect="1" noChangeArrowheads="1"/>
        </xdr:cNvSpPr>
      </xdr:nvSpPr>
      <xdr:spPr bwMode="auto">
        <a:xfrm>
          <a:off x="6791325" y="155190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861</xdr:row>
      <xdr:rowOff>0</xdr:rowOff>
    </xdr:from>
    <xdr:ext cx="304800" cy="304800"/>
    <xdr:sp macro="" textlink="">
      <xdr:nvSpPr>
        <xdr:cNvPr id="95" name="AutoShape 1">
          <a:extLst>
            <a:ext uri="{FF2B5EF4-FFF2-40B4-BE49-F238E27FC236}">
              <a16:creationId xmlns:a16="http://schemas.microsoft.com/office/drawing/2014/main" id="{C74957D2-C7E8-4A30-9A20-B60972EFB0AF}"/>
            </a:ext>
          </a:extLst>
        </xdr:cNvPr>
        <xdr:cNvSpPr>
          <a:spLocks noChangeAspect="1" noChangeArrowheads="1"/>
        </xdr:cNvSpPr>
      </xdr:nvSpPr>
      <xdr:spPr bwMode="auto">
        <a:xfrm>
          <a:off x="6791325" y="158067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1</xdr:col>
      <xdr:colOff>276225</xdr:colOff>
      <xdr:row>868</xdr:row>
      <xdr:rowOff>16883</xdr:rowOff>
    </xdr:from>
    <xdr:to>
      <xdr:col>3</xdr:col>
      <xdr:colOff>526773</xdr:colOff>
      <xdr:row>880</xdr:row>
      <xdr:rowOff>0</xdr:rowOff>
    </xdr:to>
    <xdr:pic>
      <xdr:nvPicPr>
        <xdr:cNvPr id="90" name="Imagen 89">
          <a:extLst>
            <a:ext uri="{FF2B5EF4-FFF2-40B4-BE49-F238E27FC236}">
              <a16:creationId xmlns:a16="http://schemas.microsoft.com/office/drawing/2014/main" id="{E092BFBA-68A9-4162-B893-FA67AF8BE2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162050" y="167809283"/>
          <a:ext cx="4365348" cy="2269117"/>
        </a:xfrm>
        <a:prstGeom prst="rect">
          <a:avLst/>
        </a:prstGeom>
      </xdr:spPr>
    </xdr:pic>
    <xdr:clientData/>
  </xdr:twoCellAnchor>
  <xdr:twoCellAnchor editAs="oneCell">
    <xdr:from>
      <xdr:col>5</xdr:col>
      <xdr:colOff>628650</xdr:colOff>
      <xdr:row>872</xdr:row>
      <xdr:rowOff>158302</xdr:rowOff>
    </xdr:from>
    <xdr:to>
      <xdr:col>7</xdr:col>
      <xdr:colOff>311816</xdr:colOff>
      <xdr:row>880</xdr:row>
      <xdr:rowOff>180975</xdr:rowOff>
    </xdr:to>
    <xdr:pic>
      <xdr:nvPicPr>
        <xdr:cNvPr id="91" name="Imagen 90">
          <a:extLst>
            <a:ext uri="{FF2B5EF4-FFF2-40B4-BE49-F238E27FC236}">
              <a16:creationId xmlns:a16="http://schemas.microsoft.com/office/drawing/2014/main" id="{FE765A0A-845F-431C-A679-0EDA840068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6657975" y="168760327"/>
          <a:ext cx="3007391" cy="1546673"/>
        </a:xfrm>
        <a:prstGeom prst="rect">
          <a:avLst/>
        </a:prstGeom>
      </xdr:spPr>
    </xdr:pic>
    <xdr:clientData/>
  </xdr:twoCellAnchor>
  <xdr:twoCellAnchor editAs="oneCell">
    <xdr:from>
      <xdr:col>8</xdr:col>
      <xdr:colOff>266699</xdr:colOff>
      <xdr:row>874</xdr:row>
      <xdr:rowOff>13590</xdr:rowOff>
    </xdr:from>
    <xdr:to>
      <xdr:col>10</xdr:col>
      <xdr:colOff>1426559</xdr:colOff>
      <xdr:row>886</xdr:row>
      <xdr:rowOff>86480</xdr:rowOff>
    </xdr:to>
    <xdr:pic>
      <xdr:nvPicPr>
        <xdr:cNvPr id="100" name="Imagen 99">
          <a:extLst>
            <a:ext uri="{FF2B5EF4-FFF2-40B4-BE49-F238E27FC236}">
              <a16:creationId xmlns:a16="http://schemas.microsoft.com/office/drawing/2014/main" id="{3C55F385-4DEC-401E-8B84-C0DE10C486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9972674" y="168996615"/>
          <a:ext cx="3658771" cy="2358890"/>
        </a:xfrm>
        <a:prstGeom prst="rect">
          <a:avLst/>
        </a:prstGeom>
      </xdr:spPr>
    </xdr:pic>
    <xdr:clientData/>
  </xdr:twoCellAnchor>
  <xdr:twoCellAnchor editAs="oneCell">
    <xdr:from>
      <xdr:col>10</xdr:col>
      <xdr:colOff>1943100</xdr:colOff>
      <xdr:row>875</xdr:row>
      <xdr:rowOff>83039</xdr:rowOff>
    </xdr:from>
    <xdr:to>
      <xdr:col>11</xdr:col>
      <xdr:colOff>963321</xdr:colOff>
      <xdr:row>883</xdr:row>
      <xdr:rowOff>19861</xdr:rowOff>
    </xdr:to>
    <xdr:pic>
      <xdr:nvPicPr>
        <xdr:cNvPr id="101" name="Imagen 100">
          <a:extLst>
            <a:ext uri="{FF2B5EF4-FFF2-40B4-BE49-F238E27FC236}">
              <a16:creationId xmlns:a16="http://schemas.microsoft.com/office/drawing/2014/main" id="{B33AD6C1-3649-4D76-8FA0-F5883DD07E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3935075" y="169256564"/>
          <a:ext cx="2334921" cy="1460822"/>
        </a:xfrm>
        <a:prstGeom prst="rect">
          <a:avLst/>
        </a:prstGeom>
      </xdr:spPr>
    </xdr:pic>
    <xdr:clientData/>
  </xdr:twoCellAnchor>
  <xdr:oneCellAnchor>
    <xdr:from>
      <xdr:col>6</xdr:col>
      <xdr:colOff>0</xdr:colOff>
      <xdr:row>894</xdr:row>
      <xdr:rowOff>0</xdr:rowOff>
    </xdr:from>
    <xdr:ext cx="304800" cy="304800"/>
    <xdr:sp macro="" textlink="">
      <xdr:nvSpPr>
        <xdr:cNvPr id="102" name="AutoShape 2">
          <a:extLst>
            <a:ext uri="{FF2B5EF4-FFF2-40B4-BE49-F238E27FC236}">
              <a16:creationId xmlns:a16="http://schemas.microsoft.com/office/drawing/2014/main" id="{11A81397-1C11-49BD-A09B-73FE8583CF20}"/>
            </a:ext>
          </a:extLst>
        </xdr:cNvPr>
        <xdr:cNvSpPr>
          <a:spLocks noChangeAspect="1" noChangeArrowheads="1"/>
        </xdr:cNvSpPr>
      </xdr:nvSpPr>
      <xdr:spPr bwMode="auto">
        <a:xfrm>
          <a:off x="6791325" y="16351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909</xdr:row>
      <xdr:rowOff>0</xdr:rowOff>
    </xdr:from>
    <xdr:ext cx="304800" cy="304800"/>
    <xdr:sp macro="" textlink="">
      <xdr:nvSpPr>
        <xdr:cNvPr id="103" name="AutoShape 1">
          <a:extLst>
            <a:ext uri="{FF2B5EF4-FFF2-40B4-BE49-F238E27FC236}">
              <a16:creationId xmlns:a16="http://schemas.microsoft.com/office/drawing/2014/main" id="{81EF2EF7-CD14-44B2-9742-7E90E2637BEC}"/>
            </a:ext>
          </a:extLst>
        </xdr:cNvPr>
        <xdr:cNvSpPr>
          <a:spLocks noChangeAspect="1" noChangeArrowheads="1"/>
        </xdr:cNvSpPr>
      </xdr:nvSpPr>
      <xdr:spPr bwMode="auto">
        <a:xfrm>
          <a:off x="6791325" y="166401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771526</xdr:colOff>
      <xdr:row>911</xdr:row>
      <xdr:rowOff>133351</xdr:rowOff>
    </xdr:from>
    <xdr:to>
      <xdr:col>4</xdr:col>
      <xdr:colOff>1103658</xdr:colOff>
      <xdr:row>919</xdr:row>
      <xdr:rowOff>76201</xdr:rowOff>
    </xdr:to>
    <xdr:pic>
      <xdr:nvPicPr>
        <xdr:cNvPr id="96" name="Imagen 95">
          <a:extLst>
            <a:ext uri="{FF2B5EF4-FFF2-40B4-BE49-F238E27FC236}">
              <a16:creationId xmlns:a16="http://schemas.microsoft.com/office/drawing/2014/main" id="{76857852-923E-4804-B7C9-A75936E44A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4371976" y="176231551"/>
          <a:ext cx="3029948" cy="1524000"/>
        </a:xfrm>
        <a:prstGeom prst="rect">
          <a:avLst/>
        </a:prstGeom>
      </xdr:spPr>
    </xdr:pic>
    <xdr:clientData/>
  </xdr:twoCellAnchor>
  <xdr:twoCellAnchor editAs="oneCell">
    <xdr:from>
      <xdr:col>1</xdr:col>
      <xdr:colOff>218455</xdr:colOff>
      <xdr:row>920</xdr:row>
      <xdr:rowOff>66675</xdr:rowOff>
    </xdr:from>
    <xdr:to>
      <xdr:col>2</xdr:col>
      <xdr:colOff>429815</xdr:colOff>
      <xdr:row>930</xdr:row>
      <xdr:rowOff>19806</xdr:rowOff>
    </xdr:to>
    <xdr:pic>
      <xdr:nvPicPr>
        <xdr:cNvPr id="99" name="Imagen 98">
          <a:extLst>
            <a:ext uri="{FF2B5EF4-FFF2-40B4-BE49-F238E27FC236}">
              <a16:creationId xmlns:a16="http://schemas.microsoft.com/office/drawing/2014/main" id="{F7431A2E-7CC1-4C3F-A258-A56F4F2151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104280" y="177936525"/>
          <a:ext cx="2925985" cy="1858131"/>
        </a:xfrm>
        <a:prstGeom prst="rect">
          <a:avLst/>
        </a:prstGeom>
      </xdr:spPr>
    </xdr:pic>
    <xdr:clientData/>
  </xdr:twoCellAnchor>
  <xdr:twoCellAnchor editAs="oneCell">
    <xdr:from>
      <xdr:col>3</xdr:col>
      <xdr:colOff>28575</xdr:colOff>
      <xdr:row>920</xdr:row>
      <xdr:rowOff>86316</xdr:rowOff>
    </xdr:from>
    <xdr:to>
      <xdr:col>4</xdr:col>
      <xdr:colOff>1190263</xdr:colOff>
      <xdr:row>928</xdr:row>
      <xdr:rowOff>85726</xdr:rowOff>
    </xdr:to>
    <xdr:pic>
      <xdr:nvPicPr>
        <xdr:cNvPr id="105" name="Imagen 104">
          <a:extLst>
            <a:ext uri="{FF2B5EF4-FFF2-40B4-BE49-F238E27FC236}">
              <a16:creationId xmlns:a16="http://schemas.microsoft.com/office/drawing/2014/main" id="{7DBE349F-1800-45E3-BD3D-1CB8684FB5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5029200" y="177956166"/>
          <a:ext cx="2459329" cy="1523410"/>
        </a:xfrm>
        <a:prstGeom prst="rect">
          <a:avLst/>
        </a:prstGeom>
      </xdr:spPr>
    </xdr:pic>
    <xdr:clientData/>
  </xdr:twoCellAnchor>
  <xdr:twoCellAnchor editAs="oneCell">
    <xdr:from>
      <xdr:col>1</xdr:col>
      <xdr:colOff>209549</xdr:colOff>
      <xdr:row>911</xdr:row>
      <xdr:rowOff>117280</xdr:rowOff>
    </xdr:from>
    <xdr:to>
      <xdr:col>2</xdr:col>
      <xdr:colOff>478496</xdr:colOff>
      <xdr:row>919</xdr:row>
      <xdr:rowOff>95249</xdr:rowOff>
    </xdr:to>
    <xdr:pic>
      <xdr:nvPicPr>
        <xdr:cNvPr id="106" name="Imagen 105">
          <a:extLst>
            <a:ext uri="{FF2B5EF4-FFF2-40B4-BE49-F238E27FC236}">
              <a16:creationId xmlns:a16="http://schemas.microsoft.com/office/drawing/2014/main" id="{26BB4A66-ADFA-4DBD-80DC-304F641D68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095374" y="176215480"/>
          <a:ext cx="2983572" cy="1559119"/>
        </a:xfrm>
        <a:prstGeom prst="rect">
          <a:avLst/>
        </a:prstGeom>
      </xdr:spPr>
    </xdr:pic>
    <xdr:clientData/>
  </xdr:twoCellAnchor>
  <xdr:oneCellAnchor>
    <xdr:from>
      <xdr:col>6</xdr:col>
      <xdr:colOff>0</xdr:colOff>
      <xdr:row>939</xdr:row>
      <xdr:rowOff>0</xdr:rowOff>
    </xdr:from>
    <xdr:ext cx="304800" cy="304800"/>
    <xdr:sp macro="" textlink="">
      <xdr:nvSpPr>
        <xdr:cNvPr id="107" name="AutoShape 2">
          <a:extLst>
            <a:ext uri="{FF2B5EF4-FFF2-40B4-BE49-F238E27FC236}">
              <a16:creationId xmlns:a16="http://schemas.microsoft.com/office/drawing/2014/main" id="{EB9151C7-2B1E-4C69-B84C-E88681B5F71B}"/>
            </a:ext>
          </a:extLst>
        </xdr:cNvPr>
        <xdr:cNvSpPr>
          <a:spLocks noChangeAspect="1" noChangeArrowheads="1"/>
        </xdr:cNvSpPr>
      </xdr:nvSpPr>
      <xdr:spPr bwMode="auto">
        <a:xfrm>
          <a:off x="6791325" y="172812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954</xdr:row>
      <xdr:rowOff>0</xdr:rowOff>
    </xdr:from>
    <xdr:ext cx="304800" cy="304800"/>
    <xdr:sp macro="" textlink="">
      <xdr:nvSpPr>
        <xdr:cNvPr id="108" name="AutoShape 1">
          <a:extLst>
            <a:ext uri="{FF2B5EF4-FFF2-40B4-BE49-F238E27FC236}">
              <a16:creationId xmlns:a16="http://schemas.microsoft.com/office/drawing/2014/main" id="{2F70CC99-5B56-4527-A6F3-BD6667DDD6FD}"/>
            </a:ext>
          </a:extLst>
        </xdr:cNvPr>
        <xdr:cNvSpPr>
          <a:spLocks noChangeAspect="1" noChangeArrowheads="1"/>
        </xdr:cNvSpPr>
      </xdr:nvSpPr>
      <xdr:spPr bwMode="auto">
        <a:xfrm>
          <a:off x="6791325" y="175698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1</xdr:col>
      <xdr:colOff>285749</xdr:colOff>
      <xdr:row>958</xdr:row>
      <xdr:rowOff>119482</xdr:rowOff>
    </xdr:from>
    <xdr:to>
      <xdr:col>3</xdr:col>
      <xdr:colOff>676274</xdr:colOff>
      <xdr:row>970</xdr:row>
      <xdr:rowOff>86302</xdr:rowOff>
    </xdr:to>
    <xdr:pic>
      <xdr:nvPicPr>
        <xdr:cNvPr id="87" name="Imagen 86">
          <a:extLst>
            <a:ext uri="{FF2B5EF4-FFF2-40B4-BE49-F238E27FC236}">
              <a16:creationId xmlns:a16="http://schemas.microsoft.com/office/drawing/2014/main" id="{99F9EEC6-B9C5-4310-B7B5-34EEE2DBEF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171574" y="185314057"/>
          <a:ext cx="4505325" cy="2309970"/>
        </a:xfrm>
        <a:prstGeom prst="rect">
          <a:avLst/>
        </a:prstGeom>
      </xdr:spPr>
    </xdr:pic>
    <xdr:clientData/>
  </xdr:twoCellAnchor>
  <xdr:twoCellAnchor editAs="oneCell">
    <xdr:from>
      <xdr:col>3</xdr:col>
      <xdr:colOff>980117</xdr:colOff>
      <xdr:row>957</xdr:row>
      <xdr:rowOff>166867</xdr:rowOff>
    </xdr:from>
    <xdr:to>
      <xdr:col>6</xdr:col>
      <xdr:colOff>1531284</xdr:colOff>
      <xdr:row>966</xdr:row>
      <xdr:rowOff>105448</xdr:rowOff>
    </xdr:to>
    <xdr:pic>
      <xdr:nvPicPr>
        <xdr:cNvPr id="104" name="Imagen 103">
          <a:extLst>
            <a:ext uri="{FF2B5EF4-FFF2-40B4-BE49-F238E27FC236}">
              <a16:creationId xmlns:a16="http://schemas.microsoft.com/office/drawing/2014/main" id="{6E172F06-6482-4594-98D6-7E5ADF234E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5980742" y="185170942"/>
          <a:ext cx="3906208" cy="1710231"/>
        </a:xfrm>
        <a:prstGeom prst="rect">
          <a:avLst/>
        </a:prstGeom>
      </xdr:spPr>
    </xdr:pic>
    <xdr:clientData/>
  </xdr:twoCellAnchor>
  <xdr:twoCellAnchor editAs="oneCell">
    <xdr:from>
      <xdr:col>5</xdr:col>
      <xdr:colOff>38100</xdr:colOff>
      <xdr:row>968</xdr:row>
      <xdr:rowOff>14141</xdr:rowOff>
    </xdr:from>
    <xdr:to>
      <xdr:col>6</xdr:col>
      <xdr:colOff>1991894</xdr:colOff>
      <xdr:row>977</xdr:row>
      <xdr:rowOff>48377</xdr:rowOff>
    </xdr:to>
    <xdr:pic>
      <xdr:nvPicPr>
        <xdr:cNvPr id="109" name="Imagen 108">
          <a:extLst>
            <a:ext uri="{FF2B5EF4-FFF2-40B4-BE49-F238E27FC236}">
              <a16:creationId xmlns:a16="http://schemas.microsoft.com/office/drawing/2014/main" id="{6F6941A7-CA23-4CB4-8343-61B69F3F90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6067425" y="187170866"/>
          <a:ext cx="2715794" cy="1748736"/>
        </a:xfrm>
        <a:prstGeom prst="rect">
          <a:avLst/>
        </a:prstGeom>
      </xdr:spPr>
    </xdr:pic>
    <xdr:clientData/>
  </xdr:twoCellAnchor>
  <xdr:twoCellAnchor editAs="oneCell">
    <xdr:from>
      <xdr:col>7</xdr:col>
      <xdr:colOff>257066</xdr:colOff>
      <xdr:row>967</xdr:row>
      <xdr:rowOff>180976</xdr:rowOff>
    </xdr:from>
    <xdr:to>
      <xdr:col>10</xdr:col>
      <xdr:colOff>540866</xdr:colOff>
      <xdr:row>981</xdr:row>
      <xdr:rowOff>77004</xdr:rowOff>
    </xdr:to>
    <xdr:pic>
      <xdr:nvPicPr>
        <xdr:cNvPr id="110" name="Imagen 109">
          <a:extLst>
            <a:ext uri="{FF2B5EF4-FFF2-40B4-BE49-F238E27FC236}">
              <a16:creationId xmlns:a16="http://schemas.microsoft.com/office/drawing/2014/main" id="{9700137C-632F-4D38-BD9B-C093F0DF4B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9201041" y="187147201"/>
          <a:ext cx="4154312" cy="2563028"/>
        </a:xfrm>
        <a:prstGeom prst="rect">
          <a:avLst/>
        </a:prstGeom>
      </xdr:spPr>
    </xdr:pic>
    <xdr:clientData/>
  </xdr:twoCellAnchor>
  <xdr:oneCellAnchor>
    <xdr:from>
      <xdr:col>6</xdr:col>
      <xdr:colOff>0</xdr:colOff>
      <xdr:row>996</xdr:row>
      <xdr:rowOff>0</xdr:rowOff>
    </xdr:from>
    <xdr:ext cx="304800" cy="304800"/>
    <xdr:sp macro="" textlink="">
      <xdr:nvSpPr>
        <xdr:cNvPr id="112" name="AutoShape 2">
          <a:extLst>
            <a:ext uri="{FF2B5EF4-FFF2-40B4-BE49-F238E27FC236}">
              <a16:creationId xmlns:a16="http://schemas.microsoft.com/office/drawing/2014/main" id="{4E17034C-56E0-40DA-A205-B8AF867B5EC6}"/>
            </a:ext>
          </a:extLst>
        </xdr:cNvPr>
        <xdr:cNvSpPr>
          <a:spLocks noChangeAspect="1" noChangeArrowheads="1"/>
        </xdr:cNvSpPr>
      </xdr:nvSpPr>
      <xdr:spPr bwMode="auto">
        <a:xfrm>
          <a:off x="6791325" y="181536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1011</xdr:row>
      <xdr:rowOff>0</xdr:rowOff>
    </xdr:from>
    <xdr:ext cx="304800" cy="304800"/>
    <xdr:sp macro="" textlink="">
      <xdr:nvSpPr>
        <xdr:cNvPr id="113" name="AutoShape 1">
          <a:extLst>
            <a:ext uri="{FF2B5EF4-FFF2-40B4-BE49-F238E27FC236}">
              <a16:creationId xmlns:a16="http://schemas.microsoft.com/office/drawing/2014/main" id="{7BB39815-420F-4AB6-87D1-380E37E62EF5}"/>
            </a:ext>
          </a:extLst>
        </xdr:cNvPr>
        <xdr:cNvSpPr>
          <a:spLocks noChangeAspect="1" noChangeArrowheads="1"/>
        </xdr:cNvSpPr>
      </xdr:nvSpPr>
      <xdr:spPr bwMode="auto">
        <a:xfrm>
          <a:off x="6791325" y="184413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314325</xdr:colOff>
      <xdr:row>1022</xdr:row>
      <xdr:rowOff>128259</xdr:rowOff>
    </xdr:from>
    <xdr:to>
      <xdr:col>4</xdr:col>
      <xdr:colOff>1016935</xdr:colOff>
      <xdr:row>1033</xdr:row>
      <xdr:rowOff>95250</xdr:rowOff>
    </xdr:to>
    <xdr:pic>
      <xdr:nvPicPr>
        <xdr:cNvPr id="111" name="Imagen 110">
          <a:extLst>
            <a:ext uri="{FF2B5EF4-FFF2-40B4-BE49-F238E27FC236}">
              <a16:creationId xmlns:a16="http://schemas.microsoft.com/office/drawing/2014/main" id="{3E80CCEC-88C4-4A9F-B603-A94CC663EA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3914775" y="197714859"/>
          <a:ext cx="3400426" cy="2062491"/>
        </a:xfrm>
        <a:prstGeom prst="rect">
          <a:avLst/>
        </a:prstGeom>
      </xdr:spPr>
    </xdr:pic>
    <xdr:clientData/>
  </xdr:twoCellAnchor>
  <xdr:twoCellAnchor editAs="oneCell">
    <xdr:from>
      <xdr:col>0</xdr:col>
      <xdr:colOff>542925</xdr:colOff>
      <xdr:row>1022</xdr:row>
      <xdr:rowOff>106630</xdr:rowOff>
    </xdr:from>
    <xdr:to>
      <xdr:col>2</xdr:col>
      <xdr:colOff>285749</xdr:colOff>
      <xdr:row>1033</xdr:row>
      <xdr:rowOff>112854</xdr:rowOff>
    </xdr:to>
    <xdr:pic>
      <xdr:nvPicPr>
        <xdr:cNvPr id="118" name="Imagen 117">
          <a:extLst>
            <a:ext uri="{FF2B5EF4-FFF2-40B4-BE49-F238E27FC236}">
              <a16:creationId xmlns:a16="http://schemas.microsoft.com/office/drawing/2014/main" id="{70415E76-0279-49BB-AA1C-68EA69522B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542925" y="197693230"/>
          <a:ext cx="3343274" cy="2101724"/>
        </a:xfrm>
        <a:prstGeom prst="rect">
          <a:avLst/>
        </a:prstGeom>
      </xdr:spPr>
    </xdr:pic>
    <xdr:clientData/>
  </xdr:twoCellAnchor>
  <xdr:twoCellAnchor editAs="oneCell">
    <xdr:from>
      <xdr:col>0</xdr:col>
      <xdr:colOff>536671</xdr:colOff>
      <xdr:row>1033</xdr:row>
      <xdr:rowOff>133350</xdr:rowOff>
    </xdr:from>
    <xdr:to>
      <xdr:col>2</xdr:col>
      <xdr:colOff>439674</xdr:colOff>
      <xdr:row>1042</xdr:row>
      <xdr:rowOff>10218</xdr:rowOff>
    </xdr:to>
    <xdr:pic>
      <xdr:nvPicPr>
        <xdr:cNvPr id="119" name="Imagen 118">
          <a:extLst>
            <a:ext uri="{FF2B5EF4-FFF2-40B4-BE49-F238E27FC236}">
              <a16:creationId xmlns:a16="http://schemas.microsoft.com/office/drawing/2014/main" id="{B94F4623-C20E-48BE-835C-0A71ECA475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536671" y="199815450"/>
          <a:ext cx="3503453" cy="1591368"/>
        </a:xfrm>
        <a:prstGeom prst="rect">
          <a:avLst/>
        </a:prstGeom>
      </xdr:spPr>
    </xdr:pic>
    <xdr:clientData/>
  </xdr:twoCellAnchor>
  <xdr:twoCellAnchor editAs="oneCell">
    <xdr:from>
      <xdr:col>2</xdr:col>
      <xdr:colOff>858055</xdr:colOff>
      <xdr:row>1033</xdr:row>
      <xdr:rowOff>114300</xdr:rowOff>
    </xdr:from>
    <xdr:to>
      <xdr:col>4</xdr:col>
      <xdr:colOff>1180155</xdr:colOff>
      <xdr:row>1043</xdr:row>
      <xdr:rowOff>77002</xdr:rowOff>
    </xdr:to>
    <xdr:pic>
      <xdr:nvPicPr>
        <xdr:cNvPr id="120" name="Imagen 119">
          <a:extLst>
            <a:ext uri="{FF2B5EF4-FFF2-40B4-BE49-F238E27FC236}">
              <a16:creationId xmlns:a16="http://schemas.microsoft.com/office/drawing/2014/main" id="{1D52180A-C46B-4E45-933C-6409C00FC8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4458505" y="199796400"/>
          <a:ext cx="3019916" cy="1867702"/>
        </a:xfrm>
        <a:prstGeom prst="rect">
          <a:avLst/>
        </a:prstGeom>
      </xdr:spPr>
    </xdr:pic>
    <xdr:clientData/>
  </xdr:twoCellAnchor>
  <xdr:oneCellAnchor>
    <xdr:from>
      <xdr:col>6</xdr:col>
      <xdr:colOff>0</xdr:colOff>
      <xdr:row>1052</xdr:row>
      <xdr:rowOff>0</xdr:rowOff>
    </xdr:from>
    <xdr:ext cx="304800" cy="304800"/>
    <xdr:sp macro="" textlink="">
      <xdr:nvSpPr>
        <xdr:cNvPr id="121" name="AutoShape 2">
          <a:extLst>
            <a:ext uri="{FF2B5EF4-FFF2-40B4-BE49-F238E27FC236}">
              <a16:creationId xmlns:a16="http://schemas.microsoft.com/office/drawing/2014/main" id="{F4B882F8-4993-4A5D-B884-8FC2E993D6C5}"/>
            </a:ext>
          </a:extLst>
        </xdr:cNvPr>
        <xdr:cNvSpPr>
          <a:spLocks noChangeAspect="1" noChangeArrowheads="1"/>
        </xdr:cNvSpPr>
      </xdr:nvSpPr>
      <xdr:spPr bwMode="auto">
        <a:xfrm>
          <a:off x="6791325" y="19253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1065</xdr:row>
      <xdr:rowOff>0</xdr:rowOff>
    </xdr:from>
    <xdr:ext cx="304800" cy="304800"/>
    <xdr:sp macro="" textlink="">
      <xdr:nvSpPr>
        <xdr:cNvPr id="122" name="AutoShape 1">
          <a:extLst>
            <a:ext uri="{FF2B5EF4-FFF2-40B4-BE49-F238E27FC236}">
              <a16:creationId xmlns:a16="http://schemas.microsoft.com/office/drawing/2014/main" id="{13C131D5-B43F-42FC-BC4C-9BA0E14083B8}"/>
            </a:ext>
          </a:extLst>
        </xdr:cNvPr>
        <xdr:cNvSpPr>
          <a:spLocks noChangeAspect="1" noChangeArrowheads="1"/>
        </xdr:cNvSpPr>
      </xdr:nvSpPr>
      <xdr:spPr bwMode="auto">
        <a:xfrm>
          <a:off x="6791325" y="195414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5</xdr:col>
      <xdr:colOff>222066</xdr:colOff>
      <xdr:row>1074</xdr:row>
      <xdr:rowOff>104775</xdr:rowOff>
    </xdr:from>
    <xdr:to>
      <xdr:col>8</xdr:col>
      <xdr:colOff>342900</xdr:colOff>
      <xdr:row>1085</xdr:row>
      <xdr:rowOff>96355</xdr:rowOff>
    </xdr:to>
    <xdr:pic>
      <xdr:nvPicPr>
        <xdr:cNvPr id="116" name="Imagen 115">
          <a:extLst>
            <a:ext uri="{FF2B5EF4-FFF2-40B4-BE49-F238E27FC236}">
              <a16:creationId xmlns:a16="http://schemas.microsoft.com/office/drawing/2014/main" id="{B5C1F8F8-2509-46D6-90DE-759FDDBAAC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6251391" y="207778350"/>
          <a:ext cx="4816660" cy="2087080"/>
        </a:xfrm>
        <a:prstGeom prst="rect">
          <a:avLst/>
        </a:prstGeom>
      </xdr:spPr>
    </xdr:pic>
    <xdr:clientData/>
  </xdr:twoCellAnchor>
  <xdr:twoCellAnchor editAs="oneCell">
    <xdr:from>
      <xdr:col>8</xdr:col>
      <xdr:colOff>714376</xdr:colOff>
      <xdr:row>1077</xdr:row>
      <xdr:rowOff>190381</xdr:rowOff>
    </xdr:from>
    <xdr:to>
      <xdr:col>10</xdr:col>
      <xdr:colOff>2054039</xdr:colOff>
      <xdr:row>1090</xdr:row>
      <xdr:rowOff>67836</xdr:rowOff>
    </xdr:to>
    <xdr:pic>
      <xdr:nvPicPr>
        <xdr:cNvPr id="117" name="Imagen 116">
          <a:extLst>
            <a:ext uri="{FF2B5EF4-FFF2-40B4-BE49-F238E27FC236}">
              <a16:creationId xmlns:a16="http://schemas.microsoft.com/office/drawing/2014/main" id="{D3DCE437-5A83-4C95-9A61-7A2C020611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1439526" y="208216381"/>
          <a:ext cx="3838574" cy="2353955"/>
        </a:xfrm>
        <a:prstGeom prst="rect">
          <a:avLst/>
        </a:prstGeom>
      </xdr:spPr>
    </xdr:pic>
    <xdr:clientData/>
  </xdr:twoCellAnchor>
  <xdr:twoCellAnchor editAs="oneCell">
    <xdr:from>
      <xdr:col>1</xdr:col>
      <xdr:colOff>695324</xdr:colOff>
      <xdr:row>1073</xdr:row>
      <xdr:rowOff>186375</xdr:rowOff>
    </xdr:from>
    <xdr:to>
      <xdr:col>4</xdr:col>
      <xdr:colOff>84834</xdr:colOff>
      <xdr:row>1086</xdr:row>
      <xdr:rowOff>143573</xdr:rowOff>
    </xdr:to>
    <xdr:pic>
      <xdr:nvPicPr>
        <xdr:cNvPr id="124" name="Imagen 123">
          <a:extLst>
            <a:ext uri="{FF2B5EF4-FFF2-40B4-BE49-F238E27FC236}">
              <a16:creationId xmlns:a16="http://schemas.microsoft.com/office/drawing/2014/main" id="{CD4CB0DD-502D-4B05-949E-019E4719E5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581149" y="207621825"/>
          <a:ext cx="4801951" cy="2481323"/>
        </a:xfrm>
        <a:prstGeom prst="rect">
          <a:avLst/>
        </a:prstGeom>
      </xdr:spPr>
    </xdr:pic>
    <xdr:clientData/>
  </xdr:twoCellAnchor>
  <xdr:oneCellAnchor>
    <xdr:from>
      <xdr:col>6</xdr:col>
      <xdr:colOff>0</xdr:colOff>
      <xdr:row>1104</xdr:row>
      <xdr:rowOff>0</xdr:rowOff>
    </xdr:from>
    <xdr:ext cx="304800" cy="304800"/>
    <xdr:sp macro="" textlink="">
      <xdr:nvSpPr>
        <xdr:cNvPr id="123" name="AutoShape 2">
          <a:extLst>
            <a:ext uri="{FF2B5EF4-FFF2-40B4-BE49-F238E27FC236}">
              <a16:creationId xmlns:a16="http://schemas.microsoft.com/office/drawing/2014/main" id="{44D2A46C-E1BA-4999-A4C1-363AB26621C7}"/>
            </a:ext>
          </a:extLst>
        </xdr:cNvPr>
        <xdr:cNvSpPr>
          <a:spLocks noChangeAspect="1" noChangeArrowheads="1"/>
        </xdr:cNvSpPr>
      </xdr:nvSpPr>
      <xdr:spPr bwMode="auto">
        <a:xfrm>
          <a:off x="6791325" y="203349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1117</xdr:row>
      <xdr:rowOff>0</xdr:rowOff>
    </xdr:from>
    <xdr:ext cx="304800" cy="304800"/>
    <xdr:sp macro="" textlink="">
      <xdr:nvSpPr>
        <xdr:cNvPr id="125" name="AutoShape 1">
          <a:extLst>
            <a:ext uri="{FF2B5EF4-FFF2-40B4-BE49-F238E27FC236}">
              <a16:creationId xmlns:a16="http://schemas.microsoft.com/office/drawing/2014/main" id="{6C0927A0-2ABB-41F4-9CB6-BF9F2BB186C5}"/>
            </a:ext>
          </a:extLst>
        </xdr:cNvPr>
        <xdr:cNvSpPr>
          <a:spLocks noChangeAspect="1" noChangeArrowheads="1"/>
        </xdr:cNvSpPr>
      </xdr:nvSpPr>
      <xdr:spPr bwMode="auto">
        <a:xfrm>
          <a:off x="6791325" y="205863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1</xdr:col>
      <xdr:colOff>830159</xdr:colOff>
      <xdr:row>1123</xdr:row>
      <xdr:rowOff>190500</xdr:rowOff>
    </xdr:from>
    <xdr:to>
      <xdr:col>3</xdr:col>
      <xdr:colOff>866775</xdr:colOff>
      <xdr:row>1135</xdr:row>
      <xdr:rowOff>53811</xdr:rowOff>
    </xdr:to>
    <xdr:pic>
      <xdr:nvPicPr>
        <xdr:cNvPr id="114" name="Imagen 113">
          <a:extLst>
            <a:ext uri="{FF2B5EF4-FFF2-40B4-BE49-F238E27FC236}">
              <a16:creationId xmlns:a16="http://schemas.microsoft.com/office/drawing/2014/main" id="{52B5E8AC-FFF5-40CF-8B33-7214E91C4F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715984" y="217322400"/>
          <a:ext cx="4151416" cy="2206461"/>
        </a:xfrm>
        <a:prstGeom prst="rect">
          <a:avLst/>
        </a:prstGeom>
      </xdr:spPr>
    </xdr:pic>
    <xdr:clientData/>
  </xdr:twoCellAnchor>
  <xdr:twoCellAnchor editAs="oneCell">
    <xdr:from>
      <xdr:col>5</xdr:col>
      <xdr:colOff>141480</xdr:colOff>
      <xdr:row>1124</xdr:row>
      <xdr:rowOff>28575</xdr:rowOff>
    </xdr:from>
    <xdr:to>
      <xdr:col>7</xdr:col>
      <xdr:colOff>32672</xdr:colOff>
      <xdr:row>1134</xdr:row>
      <xdr:rowOff>161925</xdr:rowOff>
    </xdr:to>
    <xdr:pic>
      <xdr:nvPicPr>
        <xdr:cNvPr id="1024" name="Imagen 1023">
          <a:extLst>
            <a:ext uri="{FF2B5EF4-FFF2-40B4-BE49-F238E27FC236}">
              <a16:creationId xmlns:a16="http://schemas.microsoft.com/office/drawing/2014/main" id="{A9976AD3-B16B-45C7-8522-27D51BF820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6170805" y="217360500"/>
          <a:ext cx="3215417" cy="2085975"/>
        </a:xfrm>
        <a:prstGeom prst="rect">
          <a:avLst/>
        </a:prstGeom>
      </xdr:spPr>
    </xdr:pic>
    <xdr:clientData/>
  </xdr:twoCellAnchor>
  <xdr:twoCellAnchor editAs="oneCell">
    <xdr:from>
      <xdr:col>1</xdr:col>
      <xdr:colOff>824676</xdr:colOff>
      <xdr:row>1135</xdr:row>
      <xdr:rowOff>152400</xdr:rowOff>
    </xdr:from>
    <xdr:to>
      <xdr:col>3</xdr:col>
      <xdr:colOff>950639</xdr:colOff>
      <xdr:row>1145</xdr:row>
      <xdr:rowOff>104775</xdr:rowOff>
    </xdr:to>
    <xdr:pic>
      <xdr:nvPicPr>
        <xdr:cNvPr id="1025" name="Imagen 1024">
          <a:extLst>
            <a:ext uri="{FF2B5EF4-FFF2-40B4-BE49-F238E27FC236}">
              <a16:creationId xmlns:a16="http://schemas.microsoft.com/office/drawing/2014/main" id="{963BD393-F890-40D7-A7B6-146173BBFC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710501" y="219627450"/>
          <a:ext cx="4240763" cy="1857375"/>
        </a:xfrm>
        <a:prstGeom prst="rect">
          <a:avLst/>
        </a:prstGeom>
      </xdr:spPr>
    </xdr:pic>
    <xdr:clientData/>
  </xdr:twoCellAnchor>
  <xdr:oneCellAnchor>
    <xdr:from>
      <xdr:col>6</xdr:col>
      <xdr:colOff>0</xdr:colOff>
      <xdr:row>1154</xdr:row>
      <xdr:rowOff>0</xdr:rowOff>
    </xdr:from>
    <xdr:ext cx="304800" cy="304800"/>
    <xdr:sp macro="" textlink="">
      <xdr:nvSpPr>
        <xdr:cNvPr id="128" name="AutoShape 2">
          <a:extLst>
            <a:ext uri="{FF2B5EF4-FFF2-40B4-BE49-F238E27FC236}">
              <a16:creationId xmlns:a16="http://schemas.microsoft.com/office/drawing/2014/main" id="{FE6747E5-2B86-4193-9FFE-3DEDB2A82CF6}"/>
            </a:ext>
          </a:extLst>
        </xdr:cNvPr>
        <xdr:cNvSpPr>
          <a:spLocks noChangeAspect="1" noChangeArrowheads="1"/>
        </xdr:cNvSpPr>
      </xdr:nvSpPr>
      <xdr:spPr bwMode="auto">
        <a:xfrm>
          <a:off x="6791325" y="21343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1167</xdr:row>
      <xdr:rowOff>0</xdr:rowOff>
    </xdr:from>
    <xdr:ext cx="304800" cy="304800"/>
    <xdr:sp macro="" textlink="">
      <xdr:nvSpPr>
        <xdr:cNvPr id="129" name="AutoShape 1">
          <a:extLst>
            <a:ext uri="{FF2B5EF4-FFF2-40B4-BE49-F238E27FC236}">
              <a16:creationId xmlns:a16="http://schemas.microsoft.com/office/drawing/2014/main" id="{BADA8DB4-AF36-476A-9782-9067693D29CD}"/>
            </a:ext>
          </a:extLst>
        </xdr:cNvPr>
        <xdr:cNvSpPr>
          <a:spLocks noChangeAspect="1" noChangeArrowheads="1"/>
        </xdr:cNvSpPr>
      </xdr:nvSpPr>
      <xdr:spPr bwMode="auto">
        <a:xfrm>
          <a:off x="6791325" y="21595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1</xdr:col>
      <xdr:colOff>333375</xdr:colOff>
      <xdr:row>1181</xdr:row>
      <xdr:rowOff>30918</xdr:rowOff>
    </xdr:from>
    <xdr:to>
      <xdr:col>2</xdr:col>
      <xdr:colOff>1001314</xdr:colOff>
      <xdr:row>1192</xdr:row>
      <xdr:rowOff>76952</xdr:rowOff>
    </xdr:to>
    <xdr:pic>
      <xdr:nvPicPr>
        <xdr:cNvPr id="115" name="Imagen 114">
          <a:extLst>
            <a:ext uri="{FF2B5EF4-FFF2-40B4-BE49-F238E27FC236}">
              <a16:creationId xmlns:a16="http://schemas.microsoft.com/office/drawing/2014/main" id="{7F3608B3-596E-4264-8128-76E7C452BB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219200" y="228449943"/>
          <a:ext cx="3382564" cy="2141534"/>
        </a:xfrm>
        <a:prstGeom prst="rect">
          <a:avLst/>
        </a:prstGeom>
      </xdr:spPr>
    </xdr:pic>
    <xdr:clientData/>
  </xdr:twoCellAnchor>
  <xdr:twoCellAnchor editAs="oneCell">
    <xdr:from>
      <xdr:col>3</xdr:col>
      <xdr:colOff>95250</xdr:colOff>
      <xdr:row>1180</xdr:row>
      <xdr:rowOff>31092</xdr:rowOff>
    </xdr:from>
    <xdr:to>
      <xdr:col>5</xdr:col>
      <xdr:colOff>723198</xdr:colOff>
      <xdr:row>1187</xdr:row>
      <xdr:rowOff>124507</xdr:rowOff>
    </xdr:to>
    <xdr:pic>
      <xdr:nvPicPr>
        <xdr:cNvPr id="126" name="Imagen 125">
          <a:extLst>
            <a:ext uri="{FF2B5EF4-FFF2-40B4-BE49-F238E27FC236}">
              <a16:creationId xmlns:a16="http://schemas.microsoft.com/office/drawing/2014/main" id="{79E49338-C353-4F00-BC97-B87A4DAB7E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5095875" y="228259617"/>
          <a:ext cx="3220989" cy="1426915"/>
        </a:xfrm>
        <a:prstGeom prst="rect">
          <a:avLst/>
        </a:prstGeom>
      </xdr:spPr>
    </xdr:pic>
    <xdr:clientData/>
  </xdr:twoCellAnchor>
  <xdr:twoCellAnchor editAs="oneCell">
    <xdr:from>
      <xdr:col>3</xdr:col>
      <xdr:colOff>664733</xdr:colOff>
      <xdr:row>1187</xdr:row>
      <xdr:rowOff>38099</xdr:rowOff>
    </xdr:from>
    <xdr:to>
      <xdr:col>6</xdr:col>
      <xdr:colOff>8612</xdr:colOff>
      <xdr:row>1194</xdr:row>
      <xdr:rowOff>95934</xdr:rowOff>
    </xdr:to>
    <xdr:pic>
      <xdr:nvPicPr>
        <xdr:cNvPr id="1027" name="Imagen 1026">
          <a:extLst>
            <a:ext uri="{FF2B5EF4-FFF2-40B4-BE49-F238E27FC236}">
              <a16:creationId xmlns:a16="http://schemas.microsoft.com/office/drawing/2014/main" id="{1CC4F9FE-1524-4E24-AAFF-627DCDC29B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5665358" y="229600124"/>
          <a:ext cx="2698920" cy="1391335"/>
        </a:xfrm>
        <a:prstGeom prst="rect">
          <a:avLst/>
        </a:prstGeom>
      </xdr:spPr>
    </xdr:pic>
    <xdr:clientData/>
  </xdr:twoCellAnchor>
  <xdr:twoCellAnchor editAs="oneCell">
    <xdr:from>
      <xdr:col>0</xdr:col>
      <xdr:colOff>771524</xdr:colOff>
      <xdr:row>1195</xdr:row>
      <xdr:rowOff>81506</xdr:rowOff>
    </xdr:from>
    <xdr:to>
      <xdr:col>3</xdr:col>
      <xdr:colOff>345691</xdr:colOff>
      <xdr:row>1210</xdr:row>
      <xdr:rowOff>57150</xdr:rowOff>
    </xdr:to>
    <xdr:pic>
      <xdr:nvPicPr>
        <xdr:cNvPr id="1029" name="Imagen 1028">
          <a:extLst>
            <a:ext uri="{FF2B5EF4-FFF2-40B4-BE49-F238E27FC236}">
              <a16:creationId xmlns:a16="http://schemas.microsoft.com/office/drawing/2014/main" id="{573347CC-1959-418E-B62F-5126A62CA4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771524" y="231167531"/>
          <a:ext cx="4574792" cy="2833144"/>
        </a:xfrm>
        <a:prstGeom prst="rect">
          <a:avLst/>
        </a:prstGeom>
      </xdr:spPr>
    </xdr:pic>
    <xdr:clientData/>
  </xdr:twoCellAnchor>
  <xdr:oneCellAnchor>
    <xdr:from>
      <xdr:col>6</xdr:col>
      <xdr:colOff>0</xdr:colOff>
      <xdr:row>1218</xdr:row>
      <xdr:rowOff>0</xdr:rowOff>
    </xdr:from>
    <xdr:ext cx="304800" cy="304800"/>
    <xdr:sp macro="" textlink="">
      <xdr:nvSpPr>
        <xdr:cNvPr id="134" name="AutoShape 2">
          <a:extLst>
            <a:ext uri="{FF2B5EF4-FFF2-40B4-BE49-F238E27FC236}">
              <a16:creationId xmlns:a16="http://schemas.microsoft.com/office/drawing/2014/main" id="{0862B3CE-6767-427E-B6D9-5B4B4734DAAA}"/>
            </a:ext>
          </a:extLst>
        </xdr:cNvPr>
        <xdr:cNvSpPr>
          <a:spLocks noChangeAspect="1" noChangeArrowheads="1"/>
        </xdr:cNvSpPr>
      </xdr:nvSpPr>
      <xdr:spPr bwMode="auto">
        <a:xfrm>
          <a:off x="6791325" y="22314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1230</xdr:row>
      <xdr:rowOff>0</xdr:rowOff>
    </xdr:from>
    <xdr:ext cx="304800" cy="304800"/>
    <xdr:sp macro="" textlink="">
      <xdr:nvSpPr>
        <xdr:cNvPr id="135" name="AutoShape 1">
          <a:extLst>
            <a:ext uri="{FF2B5EF4-FFF2-40B4-BE49-F238E27FC236}">
              <a16:creationId xmlns:a16="http://schemas.microsoft.com/office/drawing/2014/main" id="{A3D2C89B-E429-4822-ADE5-090A5FD1EC24}"/>
            </a:ext>
          </a:extLst>
        </xdr:cNvPr>
        <xdr:cNvSpPr>
          <a:spLocks noChangeAspect="1" noChangeArrowheads="1"/>
        </xdr:cNvSpPr>
      </xdr:nvSpPr>
      <xdr:spPr bwMode="auto">
        <a:xfrm>
          <a:off x="6791325" y="225656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0</xdr:col>
      <xdr:colOff>762000</xdr:colOff>
      <xdr:row>1238</xdr:row>
      <xdr:rowOff>38100</xdr:rowOff>
    </xdr:from>
    <xdr:to>
      <xdr:col>6</xdr:col>
      <xdr:colOff>367153</xdr:colOff>
      <xdr:row>1256</xdr:row>
      <xdr:rowOff>76200</xdr:rowOff>
    </xdr:to>
    <xdr:pic>
      <xdr:nvPicPr>
        <xdr:cNvPr id="127" name="Imagen 126">
          <a:extLst>
            <a:ext uri="{FF2B5EF4-FFF2-40B4-BE49-F238E27FC236}">
              <a16:creationId xmlns:a16="http://schemas.microsoft.com/office/drawing/2014/main" id="{990C2087-A2D9-46EA-BFFF-190CC37427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762000" y="239448975"/>
          <a:ext cx="7960819" cy="3514725"/>
        </a:xfrm>
        <a:prstGeom prst="rect">
          <a:avLst/>
        </a:prstGeom>
      </xdr:spPr>
    </xdr:pic>
    <xdr:clientData/>
  </xdr:twoCellAnchor>
  <xdr:twoCellAnchor editAs="oneCell">
    <xdr:from>
      <xdr:col>1</xdr:col>
      <xdr:colOff>2266950</xdr:colOff>
      <xdr:row>1243</xdr:row>
      <xdr:rowOff>104775</xdr:rowOff>
    </xdr:from>
    <xdr:to>
      <xdr:col>6</xdr:col>
      <xdr:colOff>312084</xdr:colOff>
      <xdr:row>1262</xdr:row>
      <xdr:rowOff>94848</xdr:rowOff>
    </xdr:to>
    <xdr:pic>
      <xdr:nvPicPr>
        <xdr:cNvPr id="1028" name="Imagen 1027">
          <a:extLst>
            <a:ext uri="{FF2B5EF4-FFF2-40B4-BE49-F238E27FC236}">
              <a16:creationId xmlns:a16="http://schemas.microsoft.com/office/drawing/2014/main" id="{5BAD53C8-C42C-4287-BBAA-1317EA18F7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3152775" y="240515775"/>
          <a:ext cx="5514975" cy="3609573"/>
        </a:xfrm>
        <a:prstGeom prst="rect">
          <a:avLst/>
        </a:prstGeom>
      </xdr:spPr>
    </xdr:pic>
    <xdr:clientData/>
  </xdr:twoCellAnchor>
  <xdr:twoCellAnchor editAs="oneCell">
    <xdr:from>
      <xdr:col>2</xdr:col>
      <xdr:colOff>130247</xdr:colOff>
      <xdr:row>1242</xdr:row>
      <xdr:rowOff>114300</xdr:rowOff>
    </xdr:from>
    <xdr:to>
      <xdr:col>5</xdr:col>
      <xdr:colOff>646790</xdr:colOff>
      <xdr:row>1255</xdr:row>
      <xdr:rowOff>698</xdr:rowOff>
    </xdr:to>
    <xdr:pic>
      <xdr:nvPicPr>
        <xdr:cNvPr id="1031" name="Imagen 1030">
          <a:extLst>
            <a:ext uri="{FF2B5EF4-FFF2-40B4-BE49-F238E27FC236}">
              <a16:creationId xmlns:a16="http://schemas.microsoft.com/office/drawing/2014/main" id="{CEBF349C-FE61-4550-AFF9-2986859CCC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3730697" y="240334800"/>
          <a:ext cx="4509759" cy="2362898"/>
        </a:xfrm>
        <a:prstGeom prst="rect">
          <a:avLst/>
        </a:prstGeom>
      </xdr:spPr>
    </xdr:pic>
    <xdr:clientData/>
  </xdr:twoCellAnchor>
  <xdr:twoCellAnchor editAs="oneCell">
    <xdr:from>
      <xdr:col>5</xdr:col>
      <xdr:colOff>229315</xdr:colOff>
      <xdr:row>1247</xdr:row>
      <xdr:rowOff>190499</xdr:rowOff>
    </xdr:from>
    <xdr:to>
      <xdr:col>7</xdr:col>
      <xdr:colOff>468038</xdr:colOff>
      <xdr:row>1259</xdr:row>
      <xdr:rowOff>115114</xdr:rowOff>
    </xdr:to>
    <xdr:pic>
      <xdr:nvPicPr>
        <xdr:cNvPr id="1032" name="Imagen 1031">
          <a:extLst>
            <a:ext uri="{FF2B5EF4-FFF2-40B4-BE49-F238E27FC236}">
              <a16:creationId xmlns:a16="http://schemas.microsoft.com/office/drawing/2014/main" id="{B4F4A022-0E57-48BE-8708-6C3FA0CC0F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6258640" y="241363499"/>
          <a:ext cx="3562948" cy="2210615"/>
        </a:xfrm>
        <a:prstGeom prst="rect">
          <a:avLst/>
        </a:prstGeom>
      </xdr:spPr>
    </xdr:pic>
    <xdr:clientData/>
  </xdr:twoCellAnchor>
  <xdr:oneCellAnchor>
    <xdr:from>
      <xdr:col>6</xdr:col>
      <xdr:colOff>0</xdr:colOff>
      <xdr:row>1272</xdr:row>
      <xdr:rowOff>0</xdr:rowOff>
    </xdr:from>
    <xdr:ext cx="304800" cy="304800"/>
    <xdr:sp macro="" textlink="">
      <xdr:nvSpPr>
        <xdr:cNvPr id="140" name="AutoShape 2">
          <a:extLst>
            <a:ext uri="{FF2B5EF4-FFF2-40B4-BE49-F238E27FC236}">
              <a16:creationId xmlns:a16="http://schemas.microsoft.com/office/drawing/2014/main" id="{8E19DE99-AF79-47FC-9790-3E2DBD0B4B50}"/>
            </a:ext>
          </a:extLst>
        </xdr:cNvPr>
        <xdr:cNvSpPr>
          <a:spLocks noChangeAspect="1" noChangeArrowheads="1"/>
        </xdr:cNvSpPr>
      </xdr:nvSpPr>
      <xdr:spPr bwMode="auto">
        <a:xfrm>
          <a:off x="6791325" y="23551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1284</xdr:row>
      <xdr:rowOff>0</xdr:rowOff>
    </xdr:from>
    <xdr:ext cx="304800" cy="304800"/>
    <xdr:sp macro="" textlink="">
      <xdr:nvSpPr>
        <xdr:cNvPr id="141" name="AutoShape 1">
          <a:extLst>
            <a:ext uri="{FF2B5EF4-FFF2-40B4-BE49-F238E27FC236}">
              <a16:creationId xmlns:a16="http://schemas.microsoft.com/office/drawing/2014/main" id="{964A2AF9-F35A-482F-881F-359F266EC11C}"/>
            </a:ext>
          </a:extLst>
        </xdr:cNvPr>
        <xdr:cNvSpPr>
          <a:spLocks noChangeAspect="1" noChangeArrowheads="1"/>
        </xdr:cNvSpPr>
      </xdr:nvSpPr>
      <xdr:spPr bwMode="auto">
        <a:xfrm>
          <a:off x="6791325" y="23781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0</xdr:col>
      <xdr:colOff>428625</xdr:colOff>
      <xdr:row>1293</xdr:row>
      <xdr:rowOff>122945</xdr:rowOff>
    </xdr:from>
    <xdr:to>
      <xdr:col>2</xdr:col>
      <xdr:colOff>182358</xdr:colOff>
      <xdr:row>1302</xdr:row>
      <xdr:rowOff>95965</xdr:rowOff>
    </xdr:to>
    <xdr:pic>
      <xdr:nvPicPr>
        <xdr:cNvPr id="1033" name="Imagen 1032">
          <a:extLst>
            <a:ext uri="{FF2B5EF4-FFF2-40B4-BE49-F238E27FC236}">
              <a16:creationId xmlns:a16="http://schemas.microsoft.com/office/drawing/2014/main" id="{CCDAA886-B248-40D8-88C0-13880DF581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428625" y="250135145"/>
          <a:ext cx="3354183" cy="1735145"/>
        </a:xfrm>
        <a:prstGeom prst="rect">
          <a:avLst/>
        </a:prstGeom>
      </xdr:spPr>
    </xdr:pic>
    <xdr:clientData/>
  </xdr:twoCellAnchor>
  <xdr:twoCellAnchor editAs="oneCell">
    <xdr:from>
      <xdr:col>1</xdr:col>
      <xdr:colOff>830917</xdr:colOff>
      <xdr:row>1300</xdr:row>
      <xdr:rowOff>95249</xdr:rowOff>
    </xdr:from>
    <xdr:to>
      <xdr:col>3</xdr:col>
      <xdr:colOff>515864</xdr:colOff>
      <xdr:row>1309</xdr:row>
      <xdr:rowOff>38760</xdr:rowOff>
    </xdr:to>
    <xdr:pic>
      <xdr:nvPicPr>
        <xdr:cNvPr id="1034" name="Imagen 1033">
          <a:extLst>
            <a:ext uri="{FF2B5EF4-FFF2-40B4-BE49-F238E27FC236}">
              <a16:creationId xmlns:a16="http://schemas.microsoft.com/office/drawing/2014/main" id="{37513050-8547-4CEC-B6BE-8F24CB5543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716742" y="251488574"/>
          <a:ext cx="3799747" cy="1658011"/>
        </a:xfrm>
        <a:prstGeom prst="rect">
          <a:avLst/>
        </a:prstGeom>
      </xdr:spPr>
    </xdr:pic>
    <xdr:clientData/>
  </xdr:twoCellAnchor>
  <xdr:twoCellAnchor editAs="oneCell">
    <xdr:from>
      <xdr:col>3</xdr:col>
      <xdr:colOff>152400</xdr:colOff>
      <xdr:row>1294</xdr:row>
      <xdr:rowOff>63651</xdr:rowOff>
    </xdr:from>
    <xdr:to>
      <xdr:col>6</xdr:col>
      <xdr:colOff>674034</xdr:colOff>
      <xdr:row>1307</xdr:row>
      <xdr:rowOff>74242</xdr:rowOff>
    </xdr:to>
    <xdr:pic>
      <xdr:nvPicPr>
        <xdr:cNvPr id="1035" name="Imagen 1034">
          <a:extLst>
            <a:ext uri="{FF2B5EF4-FFF2-40B4-BE49-F238E27FC236}">
              <a16:creationId xmlns:a16="http://schemas.microsoft.com/office/drawing/2014/main" id="{E4937145-C206-47E5-B102-CB68AC1692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5153025" y="250313976"/>
          <a:ext cx="3876675" cy="2487091"/>
        </a:xfrm>
        <a:prstGeom prst="rect">
          <a:avLst/>
        </a:prstGeom>
      </xdr:spPr>
    </xdr:pic>
    <xdr:clientData/>
  </xdr:twoCellAnchor>
  <xdr:twoCellAnchor editAs="oneCell">
    <xdr:from>
      <xdr:col>3</xdr:col>
      <xdr:colOff>771525</xdr:colOff>
      <xdr:row>1308</xdr:row>
      <xdr:rowOff>15993</xdr:rowOff>
    </xdr:from>
    <xdr:to>
      <xdr:col>6</xdr:col>
      <xdr:colOff>475325</xdr:colOff>
      <xdr:row>1317</xdr:row>
      <xdr:rowOff>162726</xdr:rowOff>
    </xdr:to>
    <xdr:pic>
      <xdr:nvPicPr>
        <xdr:cNvPr id="1036" name="Imagen 1035">
          <a:extLst>
            <a:ext uri="{FF2B5EF4-FFF2-40B4-BE49-F238E27FC236}">
              <a16:creationId xmlns:a16="http://schemas.microsoft.com/office/drawing/2014/main" id="{A7FDF260-FBA9-42FA-BB14-17FB230C36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5772150" y="252933318"/>
          <a:ext cx="3058841" cy="1861233"/>
        </a:xfrm>
        <a:prstGeom prst="rect">
          <a:avLst/>
        </a:prstGeom>
      </xdr:spPr>
    </xdr:pic>
    <xdr:clientData/>
  </xdr:twoCellAnchor>
  <xdr:oneCellAnchor>
    <xdr:from>
      <xdr:col>6</xdr:col>
      <xdr:colOff>0</xdr:colOff>
      <xdr:row>1324</xdr:row>
      <xdr:rowOff>0</xdr:rowOff>
    </xdr:from>
    <xdr:ext cx="304800" cy="304800"/>
    <xdr:sp macro="" textlink="">
      <xdr:nvSpPr>
        <xdr:cNvPr id="146" name="AutoShape 2">
          <a:extLst>
            <a:ext uri="{FF2B5EF4-FFF2-40B4-BE49-F238E27FC236}">
              <a16:creationId xmlns:a16="http://schemas.microsoft.com/office/drawing/2014/main" id="{D396EF1A-567C-40E1-B956-DF4B87CDF44F}"/>
            </a:ext>
          </a:extLst>
        </xdr:cNvPr>
        <xdr:cNvSpPr>
          <a:spLocks noChangeAspect="1" noChangeArrowheads="1"/>
        </xdr:cNvSpPr>
      </xdr:nvSpPr>
      <xdr:spPr bwMode="auto">
        <a:xfrm>
          <a:off x="6791325" y="24595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1336</xdr:row>
      <xdr:rowOff>0</xdr:rowOff>
    </xdr:from>
    <xdr:ext cx="304800" cy="304800"/>
    <xdr:sp macro="" textlink="">
      <xdr:nvSpPr>
        <xdr:cNvPr id="147" name="AutoShape 1">
          <a:extLst>
            <a:ext uri="{FF2B5EF4-FFF2-40B4-BE49-F238E27FC236}">
              <a16:creationId xmlns:a16="http://schemas.microsoft.com/office/drawing/2014/main" id="{15BBFD7A-84AD-4422-9B6A-D2535F962629}"/>
            </a:ext>
          </a:extLst>
        </xdr:cNvPr>
        <xdr:cNvSpPr>
          <a:spLocks noChangeAspect="1" noChangeArrowheads="1"/>
        </xdr:cNvSpPr>
      </xdr:nvSpPr>
      <xdr:spPr bwMode="auto">
        <a:xfrm>
          <a:off x="6791325" y="248250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1</xdr:col>
      <xdr:colOff>777119</xdr:colOff>
      <xdr:row>1342</xdr:row>
      <xdr:rowOff>104775</xdr:rowOff>
    </xdr:from>
    <xdr:to>
      <xdr:col>3</xdr:col>
      <xdr:colOff>96599</xdr:colOff>
      <xdr:row>1351</xdr:row>
      <xdr:rowOff>95943</xdr:rowOff>
    </xdr:to>
    <xdr:pic>
      <xdr:nvPicPr>
        <xdr:cNvPr id="1030" name="Imagen 1029">
          <a:extLst>
            <a:ext uri="{FF2B5EF4-FFF2-40B4-BE49-F238E27FC236}">
              <a16:creationId xmlns:a16="http://schemas.microsoft.com/office/drawing/2014/main" id="{91E97D92-1EE0-4A3C-853C-1502134D0A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662944" y="259594350"/>
          <a:ext cx="3434280" cy="1762818"/>
        </a:xfrm>
        <a:prstGeom prst="rect">
          <a:avLst/>
        </a:prstGeom>
      </xdr:spPr>
    </xdr:pic>
    <xdr:clientData/>
  </xdr:twoCellAnchor>
  <xdr:twoCellAnchor editAs="oneCell">
    <xdr:from>
      <xdr:col>3</xdr:col>
      <xdr:colOff>219074</xdr:colOff>
      <xdr:row>1341</xdr:row>
      <xdr:rowOff>53157</xdr:rowOff>
    </xdr:from>
    <xdr:to>
      <xdr:col>6</xdr:col>
      <xdr:colOff>789494</xdr:colOff>
      <xdr:row>1354</xdr:row>
      <xdr:rowOff>96012</xdr:rowOff>
    </xdr:to>
    <xdr:pic>
      <xdr:nvPicPr>
        <xdr:cNvPr id="1038" name="Imagen 1037">
          <a:extLst>
            <a:ext uri="{FF2B5EF4-FFF2-40B4-BE49-F238E27FC236}">
              <a16:creationId xmlns:a16="http://schemas.microsoft.com/office/drawing/2014/main" id="{28DF509F-D460-42FD-A95D-58AC74F193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5219699" y="259352232"/>
          <a:ext cx="3925461" cy="2576505"/>
        </a:xfrm>
        <a:prstGeom prst="rect">
          <a:avLst/>
        </a:prstGeom>
      </xdr:spPr>
    </xdr:pic>
    <xdr:clientData/>
  </xdr:twoCellAnchor>
  <xdr:twoCellAnchor editAs="oneCell">
    <xdr:from>
      <xdr:col>1</xdr:col>
      <xdr:colOff>925126</xdr:colOff>
      <xdr:row>1354</xdr:row>
      <xdr:rowOff>47626</xdr:rowOff>
    </xdr:from>
    <xdr:to>
      <xdr:col>4</xdr:col>
      <xdr:colOff>371296</xdr:colOff>
      <xdr:row>1365</xdr:row>
      <xdr:rowOff>76200</xdr:rowOff>
    </xdr:to>
    <xdr:pic>
      <xdr:nvPicPr>
        <xdr:cNvPr id="1039" name="Imagen 1038">
          <a:extLst>
            <a:ext uri="{FF2B5EF4-FFF2-40B4-BE49-F238E27FC236}">
              <a16:creationId xmlns:a16="http://schemas.microsoft.com/office/drawing/2014/main" id="{A7B99B6E-E3C9-42DD-8A94-1575BC9801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810951" y="261880351"/>
          <a:ext cx="4858611" cy="2124074"/>
        </a:xfrm>
        <a:prstGeom prst="rect">
          <a:avLst/>
        </a:prstGeom>
      </xdr:spPr>
    </xdr:pic>
    <xdr:clientData/>
  </xdr:twoCellAnchor>
  <xdr:twoCellAnchor editAs="oneCell">
    <xdr:from>
      <xdr:col>6</xdr:col>
      <xdr:colOff>390525</xdr:colOff>
      <xdr:row>1351</xdr:row>
      <xdr:rowOff>62906</xdr:rowOff>
    </xdr:from>
    <xdr:to>
      <xdr:col>8</xdr:col>
      <xdr:colOff>220404</xdr:colOff>
      <xdr:row>1363</xdr:row>
      <xdr:rowOff>6553</xdr:rowOff>
    </xdr:to>
    <xdr:pic>
      <xdr:nvPicPr>
        <xdr:cNvPr id="1040" name="Imagen 1039">
          <a:extLst>
            <a:ext uri="{FF2B5EF4-FFF2-40B4-BE49-F238E27FC236}">
              <a16:creationId xmlns:a16="http://schemas.microsoft.com/office/drawing/2014/main" id="{CD69A8AC-1E04-46BD-BDCA-28D41D22A3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7181850" y="261324131"/>
          <a:ext cx="3763705" cy="2229647"/>
        </a:xfrm>
        <a:prstGeom prst="rect">
          <a:avLst/>
        </a:prstGeom>
      </xdr:spPr>
    </xdr:pic>
    <xdr:clientData/>
  </xdr:twoCellAnchor>
  <xdr:twoCellAnchor editAs="oneCell">
    <xdr:from>
      <xdr:col>8</xdr:col>
      <xdr:colOff>733425</xdr:colOff>
      <xdr:row>1347</xdr:row>
      <xdr:rowOff>171450</xdr:rowOff>
    </xdr:from>
    <xdr:to>
      <xdr:col>10</xdr:col>
      <xdr:colOff>3133289</xdr:colOff>
      <xdr:row>1353</xdr:row>
      <xdr:rowOff>123978</xdr:rowOff>
    </xdr:to>
    <xdr:pic>
      <xdr:nvPicPr>
        <xdr:cNvPr id="1041" name="Imagen 1040">
          <a:extLst>
            <a:ext uri="{FF2B5EF4-FFF2-40B4-BE49-F238E27FC236}">
              <a16:creationId xmlns:a16="http://schemas.microsoft.com/office/drawing/2014/main" id="{5E23C3FD-FBAA-454B-85F1-E4D540BA07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1458575" y="260670675"/>
          <a:ext cx="4896533" cy="1095528"/>
        </a:xfrm>
        <a:prstGeom prst="rect">
          <a:avLst/>
        </a:prstGeom>
      </xdr:spPr>
    </xdr:pic>
    <xdr:clientData/>
  </xdr:twoCellAnchor>
  <xdr:oneCellAnchor>
    <xdr:from>
      <xdr:col>6</xdr:col>
      <xdr:colOff>0</xdr:colOff>
      <xdr:row>1376</xdr:row>
      <xdr:rowOff>0</xdr:rowOff>
    </xdr:from>
    <xdr:ext cx="304800" cy="304800"/>
    <xdr:sp macro="" textlink="">
      <xdr:nvSpPr>
        <xdr:cNvPr id="153" name="AutoShape 2">
          <a:extLst>
            <a:ext uri="{FF2B5EF4-FFF2-40B4-BE49-F238E27FC236}">
              <a16:creationId xmlns:a16="http://schemas.microsoft.com/office/drawing/2014/main" id="{5877322B-A4BC-4E9E-8CA3-C33C6CA6F663}"/>
            </a:ext>
          </a:extLst>
        </xdr:cNvPr>
        <xdr:cNvSpPr>
          <a:spLocks noChangeAspect="1" noChangeArrowheads="1"/>
        </xdr:cNvSpPr>
      </xdr:nvSpPr>
      <xdr:spPr bwMode="auto">
        <a:xfrm>
          <a:off x="6791325" y="256012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1388</xdr:row>
      <xdr:rowOff>0</xdr:rowOff>
    </xdr:from>
    <xdr:ext cx="304800" cy="304800"/>
    <xdr:sp macro="" textlink="">
      <xdr:nvSpPr>
        <xdr:cNvPr id="154" name="AutoShape 1">
          <a:extLst>
            <a:ext uri="{FF2B5EF4-FFF2-40B4-BE49-F238E27FC236}">
              <a16:creationId xmlns:a16="http://schemas.microsoft.com/office/drawing/2014/main" id="{B8B94209-158D-439C-9E7F-3F8E3A7368D7}"/>
            </a:ext>
          </a:extLst>
        </xdr:cNvPr>
        <xdr:cNvSpPr>
          <a:spLocks noChangeAspect="1" noChangeArrowheads="1"/>
        </xdr:cNvSpPr>
      </xdr:nvSpPr>
      <xdr:spPr bwMode="auto">
        <a:xfrm>
          <a:off x="6791325" y="258308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0</xdr:col>
      <xdr:colOff>790576</xdr:colOff>
      <xdr:row>1400</xdr:row>
      <xdr:rowOff>171451</xdr:rowOff>
    </xdr:from>
    <xdr:to>
      <xdr:col>3</xdr:col>
      <xdr:colOff>975199</xdr:colOff>
      <xdr:row>1413</xdr:row>
      <xdr:rowOff>1</xdr:rowOff>
    </xdr:to>
    <xdr:pic>
      <xdr:nvPicPr>
        <xdr:cNvPr id="1042" name="Imagen 1041">
          <a:extLst>
            <a:ext uri="{FF2B5EF4-FFF2-40B4-BE49-F238E27FC236}">
              <a16:creationId xmlns:a16="http://schemas.microsoft.com/office/drawing/2014/main" id="{324DEF4C-7A03-41D5-A32A-BB1044B43A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790576" y="270919576"/>
          <a:ext cx="5185248" cy="2305050"/>
        </a:xfrm>
        <a:prstGeom prst="rect">
          <a:avLst/>
        </a:prstGeom>
      </xdr:spPr>
    </xdr:pic>
    <xdr:clientData/>
  </xdr:twoCellAnchor>
  <xdr:twoCellAnchor editAs="oneCell">
    <xdr:from>
      <xdr:col>3</xdr:col>
      <xdr:colOff>152399</xdr:colOff>
      <xdr:row>1407</xdr:row>
      <xdr:rowOff>168261</xdr:rowOff>
    </xdr:from>
    <xdr:to>
      <xdr:col>6</xdr:col>
      <xdr:colOff>1748133</xdr:colOff>
      <xdr:row>1424</xdr:row>
      <xdr:rowOff>104775</xdr:rowOff>
    </xdr:to>
    <xdr:pic>
      <xdr:nvPicPr>
        <xdr:cNvPr id="1045" name="Imagen 1044">
          <a:extLst>
            <a:ext uri="{FF2B5EF4-FFF2-40B4-BE49-F238E27FC236}">
              <a16:creationId xmlns:a16="http://schemas.microsoft.com/office/drawing/2014/main" id="{2BAC5D1C-21FB-4163-B82F-8D78E07202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5153024" y="272249886"/>
          <a:ext cx="4950775" cy="3175014"/>
        </a:xfrm>
        <a:prstGeom prst="rect">
          <a:avLst/>
        </a:prstGeom>
      </xdr:spPr>
    </xdr:pic>
    <xdr:clientData/>
  </xdr:twoCellAnchor>
  <xdr:twoCellAnchor editAs="oneCell">
    <xdr:from>
      <xdr:col>1</xdr:col>
      <xdr:colOff>1381940</xdr:colOff>
      <xdr:row>1392</xdr:row>
      <xdr:rowOff>186836</xdr:rowOff>
    </xdr:from>
    <xdr:to>
      <xdr:col>4</xdr:col>
      <xdr:colOff>1108309</xdr:colOff>
      <xdr:row>1406</xdr:row>
      <xdr:rowOff>130419</xdr:rowOff>
    </xdr:to>
    <xdr:pic>
      <xdr:nvPicPr>
        <xdr:cNvPr id="1046" name="Imagen 1045">
          <a:extLst>
            <a:ext uri="{FF2B5EF4-FFF2-40B4-BE49-F238E27FC236}">
              <a16:creationId xmlns:a16="http://schemas.microsoft.com/office/drawing/2014/main" id="{E59E6BB5-66C0-40FF-AECB-32FC8311CD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268498" y="269392644"/>
          <a:ext cx="5140965" cy="2676525"/>
        </a:xfrm>
        <a:prstGeom prst="rect">
          <a:avLst/>
        </a:prstGeom>
      </xdr:spPr>
    </xdr:pic>
    <xdr:clientData/>
  </xdr:twoCellAnchor>
  <xdr:twoCellAnchor editAs="oneCell">
    <xdr:from>
      <xdr:col>5</xdr:col>
      <xdr:colOff>734730</xdr:colOff>
      <xdr:row>1391</xdr:row>
      <xdr:rowOff>122933</xdr:rowOff>
    </xdr:from>
    <xdr:to>
      <xdr:col>9</xdr:col>
      <xdr:colOff>486139</xdr:colOff>
      <xdr:row>1409</xdr:row>
      <xdr:rowOff>85915</xdr:rowOff>
    </xdr:to>
    <xdr:pic>
      <xdr:nvPicPr>
        <xdr:cNvPr id="1047" name="Imagen 1046">
          <a:extLst>
            <a:ext uri="{FF2B5EF4-FFF2-40B4-BE49-F238E27FC236}">
              <a16:creationId xmlns:a16="http://schemas.microsoft.com/office/drawing/2014/main" id="{7D29D6DB-818C-4EDC-9300-5F12DD4AFA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7035884" y="269130914"/>
          <a:ext cx="5686217" cy="3465251"/>
        </a:xfrm>
        <a:prstGeom prst="rect">
          <a:avLst/>
        </a:prstGeom>
      </xdr:spPr>
    </xdr:pic>
    <xdr:clientData/>
  </xdr:twoCellAnchor>
  <xdr:oneCellAnchor>
    <xdr:from>
      <xdr:col>6</xdr:col>
      <xdr:colOff>0</xdr:colOff>
      <xdr:row>1435</xdr:row>
      <xdr:rowOff>0</xdr:rowOff>
    </xdr:from>
    <xdr:ext cx="304800" cy="304800"/>
    <xdr:sp macro="" textlink="">
      <xdr:nvSpPr>
        <xdr:cNvPr id="159" name="AutoShape 2">
          <a:extLst>
            <a:ext uri="{FF2B5EF4-FFF2-40B4-BE49-F238E27FC236}">
              <a16:creationId xmlns:a16="http://schemas.microsoft.com/office/drawing/2014/main" id="{8A32CE12-3E82-4B99-BF2E-DA4E10E621C7}"/>
            </a:ext>
          </a:extLst>
        </xdr:cNvPr>
        <xdr:cNvSpPr>
          <a:spLocks noChangeAspect="1" noChangeArrowheads="1"/>
        </xdr:cNvSpPr>
      </xdr:nvSpPr>
      <xdr:spPr bwMode="auto">
        <a:xfrm>
          <a:off x="6791325" y="266071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1446</xdr:row>
      <xdr:rowOff>0</xdr:rowOff>
    </xdr:from>
    <xdr:ext cx="304800" cy="304800"/>
    <xdr:sp macro="" textlink="">
      <xdr:nvSpPr>
        <xdr:cNvPr id="160" name="AutoShape 1">
          <a:extLst>
            <a:ext uri="{FF2B5EF4-FFF2-40B4-BE49-F238E27FC236}">
              <a16:creationId xmlns:a16="http://schemas.microsoft.com/office/drawing/2014/main" id="{F48343C3-FF03-4F7B-8660-86434B25839A}"/>
            </a:ext>
          </a:extLst>
        </xdr:cNvPr>
        <xdr:cNvSpPr>
          <a:spLocks noChangeAspect="1" noChangeArrowheads="1"/>
        </xdr:cNvSpPr>
      </xdr:nvSpPr>
      <xdr:spPr bwMode="auto">
        <a:xfrm>
          <a:off x="6791325" y="268366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657225</xdr:colOff>
      <xdr:row>1458</xdr:row>
      <xdr:rowOff>7626</xdr:rowOff>
    </xdr:from>
    <xdr:to>
      <xdr:col>6</xdr:col>
      <xdr:colOff>1130900</xdr:colOff>
      <xdr:row>1469</xdr:row>
      <xdr:rowOff>171450</xdr:rowOff>
    </xdr:to>
    <xdr:pic>
      <xdr:nvPicPr>
        <xdr:cNvPr id="1037" name="Imagen 1036">
          <a:extLst>
            <a:ext uri="{FF2B5EF4-FFF2-40B4-BE49-F238E27FC236}">
              <a16:creationId xmlns:a16="http://schemas.microsoft.com/office/drawing/2014/main" id="{153BFFC7-C465-4C32-93D0-CEBA7AE20F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4257675" y="281957151"/>
          <a:ext cx="5224969" cy="2259324"/>
        </a:xfrm>
        <a:prstGeom prst="rect">
          <a:avLst/>
        </a:prstGeom>
      </xdr:spPr>
    </xdr:pic>
    <xdr:clientData/>
  </xdr:twoCellAnchor>
  <xdr:twoCellAnchor editAs="oneCell">
    <xdr:from>
      <xdr:col>1</xdr:col>
      <xdr:colOff>1190625</xdr:colOff>
      <xdr:row>1468</xdr:row>
      <xdr:rowOff>20387</xdr:rowOff>
    </xdr:from>
    <xdr:to>
      <xdr:col>3</xdr:col>
      <xdr:colOff>1051156</xdr:colOff>
      <xdr:row>1481</xdr:row>
      <xdr:rowOff>124581</xdr:rowOff>
    </xdr:to>
    <xdr:pic>
      <xdr:nvPicPr>
        <xdr:cNvPr id="1043" name="Imagen 1042">
          <a:extLst>
            <a:ext uri="{FF2B5EF4-FFF2-40B4-BE49-F238E27FC236}">
              <a16:creationId xmlns:a16="http://schemas.microsoft.com/office/drawing/2014/main" id="{6F23C034-3230-41D3-99F4-26EA69E5C0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076450" y="283874912"/>
          <a:ext cx="3973090" cy="2580694"/>
        </a:xfrm>
        <a:prstGeom prst="rect">
          <a:avLst/>
        </a:prstGeom>
      </xdr:spPr>
    </xdr:pic>
    <xdr:clientData/>
  </xdr:twoCellAnchor>
  <xdr:twoCellAnchor editAs="oneCell">
    <xdr:from>
      <xdr:col>3</xdr:col>
      <xdr:colOff>714374</xdr:colOff>
      <xdr:row>1467</xdr:row>
      <xdr:rowOff>140625</xdr:rowOff>
    </xdr:from>
    <xdr:to>
      <xdr:col>6</xdr:col>
      <xdr:colOff>1020856</xdr:colOff>
      <xdr:row>1477</xdr:row>
      <xdr:rowOff>98194</xdr:rowOff>
    </xdr:to>
    <xdr:pic>
      <xdr:nvPicPr>
        <xdr:cNvPr id="1044" name="Imagen 1043">
          <a:extLst>
            <a:ext uri="{FF2B5EF4-FFF2-40B4-BE49-F238E27FC236}">
              <a16:creationId xmlns:a16="http://schemas.microsoft.com/office/drawing/2014/main" id="{9C5FEF84-0026-4059-B34D-A969E2320A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5714999" y="283804650"/>
          <a:ext cx="3657601" cy="1862569"/>
        </a:xfrm>
        <a:prstGeom prst="rect">
          <a:avLst/>
        </a:prstGeom>
      </xdr:spPr>
    </xdr:pic>
    <xdr:clientData/>
  </xdr:twoCellAnchor>
  <xdr:twoCellAnchor editAs="oneCell">
    <xdr:from>
      <xdr:col>6</xdr:col>
      <xdr:colOff>298588</xdr:colOff>
      <xdr:row>1458</xdr:row>
      <xdr:rowOff>120258</xdr:rowOff>
    </xdr:from>
    <xdr:to>
      <xdr:col>9</xdr:col>
      <xdr:colOff>960393</xdr:colOff>
      <xdr:row>1477</xdr:row>
      <xdr:rowOff>70645</xdr:rowOff>
    </xdr:to>
    <xdr:pic>
      <xdr:nvPicPr>
        <xdr:cNvPr id="1048" name="Imagen 1047">
          <a:extLst>
            <a:ext uri="{FF2B5EF4-FFF2-40B4-BE49-F238E27FC236}">
              <a16:creationId xmlns:a16="http://schemas.microsoft.com/office/drawing/2014/main" id="{74C8721D-B9F2-470E-BF7D-C92AEC2926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7355371" y="282043693"/>
          <a:ext cx="5838435" cy="3569887"/>
        </a:xfrm>
        <a:prstGeom prst="rect">
          <a:avLst/>
        </a:prstGeom>
      </xdr:spPr>
    </xdr:pic>
    <xdr:clientData/>
  </xdr:twoCellAnchor>
  <xdr:oneCellAnchor>
    <xdr:from>
      <xdr:col>6</xdr:col>
      <xdr:colOff>0</xdr:colOff>
      <xdr:row>1493</xdr:row>
      <xdr:rowOff>0</xdr:rowOff>
    </xdr:from>
    <xdr:ext cx="304800" cy="304800"/>
    <xdr:sp macro="" textlink="">
      <xdr:nvSpPr>
        <xdr:cNvPr id="165" name="AutoShape 2">
          <a:extLst>
            <a:ext uri="{FF2B5EF4-FFF2-40B4-BE49-F238E27FC236}">
              <a16:creationId xmlns:a16="http://schemas.microsoft.com/office/drawing/2014/main" id="{164FF6A2-A824-43D9-B106-1168A72DFB55}"/>
            </a:ext>
          </a:extLst>
        </xdr:cNvPr>
        <xdr:cNvSpPr>
          <a:spLocks noChangeAspect="1" noChangeArrowheads="1"/>
        </xdr:cNvSpPr>
      </xdr:nvSpPr>
      <xdr:spPr bwMode="auto">
        <a:xfrm>
          <a:off x="6791325" y="277463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1504</xdr:row>
      <xdr:rowOff>0</xdr:rowOff>
    </xdr:from>
    <xdr:ext cx="304800" cy="304800"/>
    <xdr:sp macro="" textlink="">
      <xdr:nvSpPr>
        <xdr:cNvPr id="166" name="AutoShape 1">
          <a:extLst>
            <a:ext uri="{FF2B5EF4-FFF2-40B4-BE49-F238E27FC236}">
              <a16:creationId xmlns:a16="http://schemas.microsoft.com/office/drawing/2014/main" id="{BB839EEB-984C-445D-B5AB-1A797152D1D1}"/>
            </a:ext>
          </a:extLst>
        </xdr:cNvPr>
        <xdr:cNvSpPr>
          <a:spLocks noChangeAspect="1" noChangeArrowheads="1"/>
        </xdr:cNvSpPr>
      </xdr:nvSpPr>
      <xdr:spPr bwMode="auto">
        <a:xfrm>
          <a:off x="6791325" y="279568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5</xdr:col>
      <xdr:colOff>321985</xdr:colOff>
      <xdr:row>1522</xdr:row>
      <xdr:rowOff>38100</xdr:rowOff>
    </xdr:from>
    <xdr:to>
      <xdr:col>7</xdr:col>
      <xdr:colOff>849296</xdr:colOff>
      <xdr:row>1531</xdr:row>
      <xdr:rowOff>86443</xdr:rowOff>
    </xdr:to>
    <xdr:pic>
      <xdr:nvPicPr>
        <xdr:cNvPr id="1050" name="Imagen 1049">
          <a:extLst>
            <a:ext uri="{FF2B5EF4-FFF2-40B4-BE49-F238E27FC236}">
              <a16:creationId xmlns:a16="http://schemas.microsoft.com/office/drawing/2014/main" id="{BB3A83E9-3546-408F-8150-EA514E8827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6351310" y="294332025"/>
          <a:ext cx="3851536" cy="1762843"/>
        </a:xfrm>
        <a:prstGeom prst="rect">
          <a:avLst/>
        </a:prstGeom>
      </xdr:spPr>
    </xdr:pic>
    <xdr:clientData/>
  </xdr:twoCellAnchor>
  <xdr:twoCellAnchor editAs="oneCell">
    <xdr:from>
      <xdr:col>2</xdr:col>
      <xdr:colOff>657225</xdr:colOff>
      <xdr:row>1522</xdr:row>
      <xdr:rowOff>181799</xdr:rowOff>
    </xdr:from>
    <xdr:to>
      <xdr:col>5</xdr:col>
      <xdr:colOff>446627</xdr:colOff>
      <xdr:row>1535</xdr:row>
      <xdr:rowOff>124588</xdr:rowOff>
    </xdr:to>
    <xdr:pic>
      <xdr:nvPicPr>
        <xdr:cNvPr id="1051" name="Imagen 1050">
          <a:extLst>
            <a:ext uri="{FF2B5EF4-FFF2-40B4-BE49-F238E27FC236}">
              <a16:creationId xmlns:a16="http://schemas.microsoft.com/office/drawing/2014/main" id="{5BB60454-BC2F-484C-9116-9497191A0F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4257675" y="294475724"/>
          <a:ext cx="3782618" cy="2419289"/>
        </a:xfrm>
        <a:prstGeom prst="rect">
          <a:avLst/>
        </a:prstGeom>
      </xdr:spPr>
    </xdr:pic>
    <xdr:clientData/>
  </xdr:twoCellAnchor>
  <xdr:twoCellAnchor editAs="oneCell">
    <xdr:from>
      <xdr:col>1</xdr:col>
      <xdr:colOff>323849</xdr:colOff>
      <xdr:row>1523</xdr:row>
      <xdr:rowOff>178923</xdr:rowOff>
    </xdr:from>
    <xdr:to>
      <xdr:col>3</xdr:col>
      <xdr:colOff>1222755</xdr:colOff>
      <xdr:row>1540</xdr:row>
      <xdr:rowOff>77022</xdr:rowOff>
    </xdr:to>
    <xdr:pic>
      <xdr:nvPicPr>
        <xdr:cNvPr id="1054" name="Imagen 1053">
          <a:extLst>
            <a:ext uri="{FF2B5EF4-FFF2-40B4-BE49-F238E27FC236}">
              <a16:creationId xmlns:a16="http://schemas.microsoft.com/office/drawing/2014/main" id="{7A7DA7FC-D8E3-4F73-AA73-896EF3D356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209674" y="294663348"/>
          <a:ext cx="5011465" cy="3136599"/>
        </a:xfrm>
        <a:prstGeom prst="rect">
          <a:avLst/>
        </a:prstGeom>
      </xdr:spPr>
    </xdr:pic>
    <xdr:clientData/>
  </xdr:twoCellAnchor>
  <xdr:oneCellAnchor>
    <xdr:from>
      <xdr:col>6</xdr:col>
      <xdr:colOff>0</xdr:colOff>
      <xdr:row>1550</xdr:row>
      <xdr:rowOff>0</xdr:rowOff>
    </xdr:from>
    <xdr:ext cx="304800" cy="304800"/>
    <xdr:sp macro="" textlink="">
      <xdr:nvSpPr>
        <xdr:cNvPr id="171" name="AutoShape 2">
          <a:extLst>
            <a:ext uri="{FF2B5EF4-FFF2-40B4-BE49-F238E27FC236}">
              <a16:creationId xmlns:a16="http://schemas.microsoft.com/office/drawing/2014/main" id="{791CFBAE-6206-4A83-86A2-7544A3584A8A}"/>
            </a:ext>
          </a:extLst>
        </xdr:cNvPr>
        <xdr:cNvSpPr>
          <a:spLocks noChangeAspect="1" noChangeArrowheads="1"/>
        </xdr:cNvSpPr>
      </xdr:nvSpPr>
      <xdr:spPr bwMode="auto">
        <a:xfrm>
          <a:off x="7058025" y="288664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1561</xdr:row>
      <xdr:rowOff>0</xdr:rowOff>
    </xdr:from>
    <xdr:ext cx="304800" cy="304800"/>
    <xdr:sp macro="" textlink="">
      <xdr:nvSpPr>
        <xdr:cNvPr id="172" name="AutoShape 1">
          <a:extLst>
            <a:ext uri="{FF2B5EF4-FFF2-40B4-BE49-F238E27FC236}">
              <a16:creationId xmlns:a16="http://schemas.microsoft.com/office/drawing/2014/main" id="{BD8F3B54-678A-4B33-AAD0-F1EFA2522D5C}"/>
            </a:ext>
          </a:extLst>
        </xdr:cNvPr>
        <xdr:cNvSpPr>
          <a:spLocks noChangeAspect="1" noChangeArrowheads="1"/>
        </xdr:cNvSpPr>
      </xdr:nvSpPr>
      <xdr:spPr bwMode="auto">
        <a:xfrm>
          <a:off x="7058025" y="29076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5</xdr:col>
      <xdr:colOff>171450</xdr:colOff>
      <xdr:row>1575</xdr:row>
      <xdr:rowOff>152205</xdr:rowOff>
    </xdr:from>
    <xdr:to>
      <xdr:col>7</xdr:col>
      <xdr:colOff>1267998</xdr:colOff>
      <xdr:row>1590</xdr:row>
      <xdr:rowOff>181740</xdr:rowOff>
    </xdr:to>
    <xdr:pic>
      <xdr:nvPicPr>
        <xdr:cNvPr id="1053" name="Imagen 1052">
          <a:extLst>
            <a:ext uri="{FF2B5EF4-FFF2-40B4-BE49-F238E27FC236}">
              <a16:creationId xmlns:a16="http://schemas.microsoft.com/office/drawing/2014/main" id="{310368F5-D8A9-4F46-8319-3BA637A675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6467475" y="304695030"/>
          <a:ext cx="4420773" cy="2887035"/>
        </a:xfrm>
        <a:prstGeom prst="rect">
          <a:avLst/>
        </a:prstGeom>
      </xdr:spPr>
    </xdr:pic>
    <xdr:clientData/>
  </xdr:twoCellAnchor>
  <xdr:twoCellAnchor editAs="oneCell">
    <xdr:from>
      <xdr:col>5</xdr:col>
      <xdr:colOff>121897</xdr:colOff>
      <xdr:row>1579</xdr:row>
      <xdr:rowOff>38100</xdr:rowOff>
    </xdr:from>
    <xdr:to>
      <xdr:col>10</xdr:col>
      <xdr:colOff>1333499</xdr:colOff>
      <xdr:row>1598</xdr:row>
      <xdr:rowOff>48575</xdr:rowOff>
    </xdr:to>
    <xdr:pic>
      <xdr:nvPicPr>
        <xdr:cNvPr id="1055" name="Imagen 1054">
          <a:extLst>
            <a:ext uri="{FF2B5EF4-FFF2-40B4-BE49-F238E27FC236}">
              <a16:creationId xmlns:a16="http://schemas.microsoft.com/office/drawing/2014/main" id="{8A109548-5196-43FA-9076-8F1947B0E9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6417922" y="305342925"/>
          <a:ext cx="8402977" cy="3629975"/>
        </a:xfrm>
        <a:prstGeom prst="rect">
          <a:avLst/>
        </a:prstGeom>
      </xdr:spPr>
    </xdr:pic>
    <xdr:clientData/>
  </xdr:twoCellAnchor>
  <xdr:twoCellAnchor editAs="oneCell">
    <xdr:from>
      <xdr:col>8</xdr:col>
      <xdr:colOff>783501</xdr:colOff>
      <xdr:row>1578</xdr:row>
      <xdr:rowOff>47624</xdr:rowOff>
    </xdr:from>
    <xdr:to>
      <xdr:col>11</xdr:col>
      <xdr:colOff>119629</xdr:colOff>
      <xdr:row>1592</xdr:row>
      <xdr:rowOff>38099</xdr:rowOff>
    </xdr:to>
    <xdr:pic>
      <xdr:nvPicPr>
        <xdr:cNvPr id="1057" name="Imagen 1056">
          <a:extLst>
            <a:ext uri="{FF2B5EF4-FFF2-40B4-BE49-F238E27FC236}">
              <a16:creationId xmlns:a16="http://schemas.microsoft.com/office/drawing/2014/main" id="{047F61EB-2DC4-4E30-8BB4-BAAC4FD295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1775351" y="305161949"/>
          <a:ext cx="5146378" cy="2657475"/>
        </a:xfrm>
        <a:prstGeom prst="rect">
          <a:avLst/>
        </a:prstGeom>
      </xdr:spPr>
    </xdr:pic>
    <xdr:clientData/>
  </xdr:twoCellAnchor>
  <xdr:twoCellAnchor editAs="oneCell">
    <xdr:from>
      <xdr:col>1</xdr:col>
      <xdr:colOff>1128545</xdr:colOff>
      <xdr:row>1576</xdr:row>
      <xdr:rowOff>85725</xdr:rowOff>
    </xdr:from>
    <xdr:to>
      <xdr:col>4</xdr:col>
      <xdr:colOff>496596</xdr:colOff>
      <xdr:row>1592</xdr:row>
      <xdr:rowOff>105607</xdr:rowOff>
    </xdr:to>
    <xdr:pic>
      <xdr:nvPicPr>
        <xdr:cNvPr id="1059" name="Imagen 1058">
          <a:extLst>
            <a:ext uri="{FF2B5EF4-FFF2-40B4-BE49-F238E27FC236}">
              <a16:creationId xmlns:a16="http://schemas.microsoft.com/office/drawing/2014/main" id="{6307B5F4-9FAF-498E-97B6-4462DC73F3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014370" y="304819050"/>
          <a:ext cx="4778251" cy="3067882"/>
        </a:xfrm>
        <a:prstGeom prst="rect">
          <a:avLst/>
        </a:prstGeom>
      </xdr:spPr>
    </xdr:pic>
    <xdr:clientData/>
  </xdr:twoCellAnchor>
  <xdr:oneCellAnchor>
    <xdr:from>
      <xdr:col>6</xdr:col>
      <xdr:colOff>0</xdr:colOff>
      <xdr:row>1607</xdr:row>
      <xdr:rowOff>0</xdr:rowOff>
    </xdr:from>
    <xdr:ext cx="304800" cy="304800"/>
    <xdr:sp macro="" textlink="">
      <xdr:nvSpPr>
        <xdr:cNvPr id="176" name="AutoShape 2">
          <a:extLst>
            <a:ext uri="{FF2B5EF4-FFF2-40B4-BE49-F238E27FC236}">
              <a16:creationId xmlns:a16="http://schemas.microsoft.com/office/drawing/2014/main" id="{2152BC16-2BE2-45FB-BA5C-5FFA6A49652D}"/>
            </a:ext>
          </a:extLst>
        </xdr:cNvPr>
        <xdr:cNvSpPr>
          <a:spLocks noChangeAspect="1" noChangeArrowheads="1"/>
        </xdr:cNvSpPr>
      </xdr:nvSpPr>
      <xdr:spPr bwMode="auto">
        <a:xfrm>
          <a:off x="7058025" y="29967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1618</xdr:row>
      <xdr:rowOff>0</xdr:rowOff>
    </xdr:from>
    <xdr:ext cx="304800" cy="304800"/>
    <xdr:sp macro="" textlink="">
      <xdr:nvSpPr>
        <xdr:cNvPr id="177" name="AutoShape 1">
          <a:extLst>
            <a:ext uri="{FF2B5EF4-FFF2-40B4-BE49-F238E27FC236}">
              <a16:creationId xmlns:a16="http://schemas.microsoft.com/office/drawing/2014/main" id="{7F1B26FB-F618-43BE-ADAB-F9836C54D795}"/>
            </a:ext>
          </a:extLst>
        </xdr:cNvPr>
        <xdr:cNvSpPr>
          <a:spLocks noChangeAspect="1" noChangeArrowheads="1"/>
        </xdr:cNvSpPr>
      </xdr:nvSpPr>
      <xdr:spPr bwMode="auto">
        <a:xfrm>
          <a:off x="7058025" y="301780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0</xdr:col>
      <xdr:colOff>314324</xdr:colOff>
      <xdr:row>1635</xdr:row>
      <xdr:rowOff>131411</xdr:rowOff>
    </xdr:from>
    <xdr:to>
      <xdr:col>4</xdr:col>
      <xdr:colOff>410946</xdr:colOff>
      <xdr:row>1653</xdr:row>
      <xdr:rowOff>10234</xdr:rowOff>
    </xdr:to>
    <xdr:pic>
      <xdr:nvPicPr>
        <xdr:cNvPr id="1049" name="Imagen 1048">
          <a:extLst>
            <a:ext uri="{FF2B5EF4-FFF2-40B4-BE49-F238E27FC236}">
              <a16:creationId xmlns:a16="http://schemas.microsoft.com/office/drawing/2014/main" id="{FA38E68F-1027-4362-ABD3-2EDFCEC638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314324" y="316256636"/>
          <a:ext cx="6392647" cy="3307823"/>
        </a:xfrm>
        <a:prstGeom prst="rect">
          <a:avLst/>
        </a:prstGeom>
      </xdr:spPr>
    </xdr:pic>
    <xdr:clientData/>
  </xdr:twoCellAnchor>
  <xdr:twoCellAnchor editAs="oneCell">
    <xdr:from>
      <xdr:col>1</xdr:col>
      <xdr:colOff>2219325</xdr:colOff>
      <xdr:row>1633</xdr:row>
      <xdr:rowOff>129136</xdr:rowOff>
    </xdr:from>
    <xdr:to>
      <xdr:col>6</xdr:col>
      <xdr:colOff>144420</xdr:colOff>
      <xdr:row>1646</xdr:row>
      <xdr:rowOff>10200</xdr:rowOff>
    </xdr:to>
    <xdr:pic>
      <xdr:nvPicPr>
        <xdr:cNvPr id="1052" name="Imagen 1051">
          <a:extLst>
            <a:ext uri="{FF2B5EF4-FFF2-40B4-BE49-F238E27FC236}">
              <a16:creationId xmlns:a16="http://schemas.microsoft.com/office/drawing/2014/main" id="{0C747FCA-5118-4F46-AF79-53CE0407C4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3105150" y="315873361"/>
          <a:ext cx="5392695" cy="2357564"/>
        </a:xfrm>
        <a:prstGeom prst="rect">
          <a:avLst/>
        </a:prstGeom>
      </xdr:spPr>
    </xdr:pic>
    <xdr:clientData/>
  </xdr:twoCellAnchor>
  <xdr:twoCellAnchor editAs="oneCell">
    <xdr:from>
      <xdr:col>2</xdr:col>
      <xdr:colOff>521302</xdr:colOff>
      <xdr:row>1632</xdr:row>
      <xdr:rowOff>161925</xdr:rowOff>
    </xdr:from>
    <xdr:to>
      <xdr:col>6</xdr:col>
      <xdr:colOff>48791</xdr:colOff>
      <xdr:row>1647</xdr:row>
      <xdr:rowOff>86482</xdr:rowOff>
    </xdr:to>
    <xdr:pic>
      <xdr:nvPicPr>
        <xdr:cNvPr id="1056" name="Imagen 1055">
          <a:extLst>
            <a:ext uri="{FF2B5EF4-FFF2-40B4-BE49-F238E27FC236}">
              <a16:creationId xmlns:a16="http://schemas.microsoft.com/office/drawing/2014/main" id="{4F0A50F2-D3CE-4048-8ED1-B5D295973D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4121752" y="315715650"/>
          <a:ext cx="4280464" cy="2782057"/>
        </a:xfrm>
        <a:prstGeom prst="rect">
          <a:avLst/>
        </a:prstGeom>
      </xdr:spPr>
    </xdr:pic>
    <xdr:clientData/>
  </xdr:twoCellAnchor>
  <xdr:twoCellAnchor editAs="oneCell">
    <xdr:from>
      <xdr:col>2</xdr:col>
      <xdr:colOff>992268</xdr:colOff>
      <xdr:row>1632</xdr:row>
      <xdr:rowOff>38100</xdr:rowOff>
    </xdr:from>
    <xdr:to>
      <xdr:col>6</xdr:col>
      <xdr:colOff>1830143</xdr:colOff>
      <xdr:row>1649</xdr:row>
      <xdr:rowOff>181787</xdr:rowOff>
    </xdr:to>
    <xdr:pic>
      <xdr:nvPicPr>
        <xdr:cNvPr id="1060" name="Imagen 1059">
          <a:extLst>
            <a:ext uri="{FF2B5EF4-FFF2-40B4-BE49-F238E27FC236}">
              <a16:creationId xmlns:a16="http://schemas.microsoft.com/office/drawing/2014/main" id="{F044F0EC-3F5E-47CE-AD0B-11C47379EE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4592718" y="315591825"/>
          <a:ext cx="5590850" cy="3382187"/>
        </a:xfrm>
        <a:prstGeom prst="rect">
          <a:avLst/>
        </a:prstGeom>
      </xdr:spPr>
    </xdr:pic>
    <xdr:clientData/>
  </xdr:twoCellAnchor>
  <xdr:oneCellAnchor>
    <xdr:from>
      <xdr:col>6</xdr:col>
      <xdr:colOff>0</xdr:colOff>
      <xdr:row>1667</xdr:row>
      <xdr:rowOff>0</xdr:rowOff>
    </xdr:from>
    <xdr:ext cx="304800" cy="304800"/>
    <xdr:sp macro="" textlink="">
      <xdr:nvSpPr>
        <xdr:cNvPr id="182" name="AutoShape 2">
          <a:extLst>
            <a:ext uri="{FF2B5EF4-FFF2-40B4-BE49-F238E27FC236}">
              <a16:creationId xmlns:a16="http://schemas.microsoft.com/office/drawing/2014/main" id="{AC34CA0D-F1A7-4516-9308-2D7C2D9B8789}"/>
            </a:ext>
          </a:extLst>
        </xdr:cNvPr>
        <xdr:cNvSpPr>
          <a:spLocks noChangeAspect="1" noChangeArrowheads="1"/>
        </xdr:cNvSpPr>
      </xdr:nvSpPr>
      <xdr:spPr bwMode="auto">
        <a:xfrm>
          <a:off x="7058025" y="31068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1677</xdr:row>
      <xdr:rowOff>0</xdr:rowOff>
    </xdr:from>
    <xdr:ext cx="304800" cy="304800"/>
    <xdr:sp macro="" textlink="">
      <xdr:nvSpPr>
        <xdr:cNvPr id="183" name="AutoShape 1">
          <a:extLst>
            <a:ext uri="{FF2B5EF4-FFF2-40B4-BE49-F238E27FC236}">
              <a16:creationId xmlns:a16="http://schemas.microsoft.com/office/drawing/2014/main" id="{605D0A1F-67BE-48B9-B3F9-B208656BCC59}"/>
            </a:ext>
          </a:extLst>
        </xdr:cNvPr>
        <xdr:cNvSpPr>
          <a:spLocks noChangeAspect="1" noChangeArrowheads="1"/>
        </xdr:cNvSpPr>
      </xdr:nvSpPr>
      <xdr:spPr bwMode="auto">
        <a:xfrm>
          <a:off x="7058025" y="312791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1</xdr:col>
      <xdr:colOff>885825</xdr:colOff>
      <xdr:row>1688</xdr:row>
      <xdr:rowOff>198441</xdr:rowOff>
    </xdr:from>
    <xdr:to>
      <xdr:col>4</xdr:col>
      <xdr:colOff>29966</xdr:colOff>
      <xdr:row>1701</xdr:row>
      <xdr:rowOff>86462</xdr:rowOff>
    </xdr:to>
    <xdr:pic>
      <xdr:nvPicPr>
        <xdr:cNvPr id="1061" name="Imagen 1060">
          <a:extLst>
            <a:ext uri="{FF2B5EF4-FFF2-40B4-BE49-F238E27FC236}">
              <a16:creationId xmlns:a16="http://schemas.microsoft.com/office/drawing/2014/main" id="{0B645209-0460-411C-B8F0-F68B77014D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771650" y="326524941"/>
          <a:ext cx="4554341" cy="2412146"/>
        </a:xfrm>
        <a:prstGeom prst="rect">
          <a:avLst/>
        </a:prstGeom>
      </xdr:spPr>
    </xdr:pic>
    <xdr:clientData/>
  </xdr:twoCellAnchor>
  <xdr:twoCellAnchor editAs="oneCell">
    <xdr:from>
      <xdr:col>1</xdr:col>
      <xdr:colOff>971550</xdr:colOff>
      <xdr:row>1690</xdr:row>
      <xdr:rowOff>73914</xdr:rowOff>
    </xdr:from>
    <xdr:to>
      <xdr:col>4</xdr:col>
      <xdr:colOff>20246</xdr:colOff>
      <xdr:row>1705</xdr:row>
      <xdr:rowOff>747</xdr:rowOff>
    </xdr:to>
    <xdr:pic>
      <xdr:nvPicPr>
        <xdr:cNvPr id="1062" name="Imagen 1061">
          <a:extLst>
            <a:ext uri="{FF2B5EF4-FFF2-40B4-BE49-F238E27FC236}">
              <a16:creationId xmlns:a16="http://schemas.microsoft.com/office/drawing/2014/main" id="{45846213-810C-4399-A84C-A2BCC2ED20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857375" y="326829039"/>
          <a:ext cx="4458896" cy="2784333"/>
        </a:xfrm>
        <a:prstGeom prst="rect">
          <a:avLst/>
        </a:prstGeom>
      </xdr:spPr>
    </xdr:pic>
    <xdr:clientData/>
  </xdr:twoCellAnchor>
  <xdr:twoCellAnchor editAs="oneCell">
    <xdr:from>
      <xdr:col>1</xdr:col>
      <xdr:colOff>1171575</xdr:colOff>
      <xdr:row>1694</xdr:row>
      <xdr:rowOff>64318</xdr:rowOff>
    </xdr:from>
    <xdr:to>
      <xdr:col>5</xdr:col>
      <xdr:colOff>639744</xdr:colOff>
      <xdr:row>1709</xdr:row>
      <xdr:rowOff>710</xdr:rowOff>
    </xdr:to>
    <xdr:pic>
      <xdr:nvPicPr>
        <xdr:cNvPr id="1063" name="Imagen 1062">
          <a:extLst>
            <a:ext uri="{FF2B5EF4-FFF2-40B4-BE49-F238E27FC236}">
              <a16:creationId xmlns:a16="http://schemas.microsoft.com/office/drawing/2014/main" id="{B698B13C-6E5F-49F6-BFB3-25DDF5D2AC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2057400" y="327581443"/>
          <a:ext cx="6173769" cy="2793892"/>
        </a:xfrm>
        <a:prstGeom prst="rect">
          <a:avLst/>
        </a:prstGeom>
      </xdr:spPr>
    </xdr:pic>
    <xdr:clientData/>
  </xdr:twoCellAnchor>
  <xdr:twoCellAnchor editAs="oneCell">
    <xdr:from>
      <xdr:col>5</xdr:col>
      <xdr:colOff>361949</xdr:colOff>
      <xdr:row>1690</xdr:row>
      <xdr:rowOff>159865</xdr:rowOff>
    </xdr:from>
    <xdr:to>
      <xdr:col>8</xdr:col>
      <xdr:colOff>401365</xdr:colOff>
      <xdr:row>1705</xdr:row>
      <xdr:rowOff>181774</xdr:rowOff>
    </xdr:to>
    <xdr:pic>
      <xdr:nvPicPr>
        <xdr:cNvPr id="1065" name="Imagen 1064">
          <a:extLst>
            <a:ext uri="{FF2B5EF4-FFF2-40B4-BE49-F238E27FC236}">
              <a16:creationId xmlns:a16="http://schemas.microsoft.com/office/drawing/2014/main" id="{9C876408-D555-4FFC-A44A-DA42F9B48C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6657974" y="326914990"/>
          <a:ext cx="4735241" cy="2879409"/>
        </a:xfrm>
        <a:prstGeom prst="rect">
          <a:avLst/>
        </a:prstGeom>
      </xdr:spPr>
    </xdr:pic>
    <xdr:clientData/>
  </xdr:twoCellAnchor>
  <xdr:oneCellAnchor>
    <xdr:from>
      <xdr:col>6</xdr:col>
      <xdr:colOff>0</xdr:colOff>
      <xdr:row>1719</xdr:row>
      <xdr:rowOff>0</xdr:rowOff>
    </xdr:from>
    <xdr:ext cx="304800" cy="304800"/>
    <xdr:sp macro="" textlink="">
      <xdr:nvSpPr>
        <xdr:cNvPr id="188" name="AutoShape 2">
          <a:extLst>
            <a:ext uri="{FF2B5EF4-FFF2-40B4-BE49-F238E27FC236}">
              <a16:creationId xmlns:a16="http://schemas.microsoft.com/office/drawing/2014/main" id="{6C14594B-B9A9-42F1-BCA6-422F38E6B55E}"/>
            </a:ext>
          </a:extLst>
        </xdr:cNvPr>
        <xdr:cNvSpPr>
          <a:spLocks noChangeAspect="1" noChangeArrowheads="1"/>
        </xdr:cNvSpPr>
      </xdr:nvSpPr>
      <xdr:spPr bwMode="auto">
        <a:xfrm>
          <a:off x="7058025" y="322268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1729</xdr:row>
      <xdr:rowOff>0</xdr:rowOff>
    </xdr:from>
    <xdr:ext cx="304800" cy="304800"/>
    <xdr:sp macro="" textlink="">
      <xdr:nvSpPr>
        <xdr:cNvPr id="189" name="AutoShape 1">
          <a:extLst>
            <a:ext uri="{FF2B5EF4-FFF2-40B4-BE49-F238E27FC236}">
              <a16:creationId xmlns:a16="http://schemas.microsoft.com/office/drawing/2014/main" id="{6FD39E04-0767-46B6-AABE-3A08DB1EAFF2}"/>
            </a:ext>
          </a:extLst>
        </xdr:cNvPr>
        <xdr:cNvSpPr>
          <a:spLocks noChangeAspect="1" noChangeArrowheads="1"/>
        </xdr:cNvSpPr>
      </xdr:nvSpPr>
      <xdr:spPr bwMode="auto">
        <a:xfrm>
          <a:off x="7058025" y="324183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0</xdr:col>
      <xdr:colOff>352425</xdr:colOff>
      <xdr:row>1738</xdr:row>
      <xdr:rowOff>39771</xdr:rowOff>
    </xdr:from>
    <xdr:to>
      <xdr:col>4</xdr:col>
      <xdr:colOff>857250</xdr:colOff>
      <xdr:row>1756</xdr:row>
      <xdr:rowOff>48315</xdr:rowOff>
    </xdr:to>
    <xdr:pic>
      <xdr:nvPicPr>
        <xdr:cNvPr id="1058" name="Imagen 1057">
          <a:extLst>
            <a:ext uri="{FF2B5EF4-FFF2-40B4-BE49-F238E27FC236}">
              <a16:creationId xmlns:a16="http://schemas.microsoft.com/office/drawing/2014/main" id="{54654201-14B6-445D-B41F-E2E2053D0B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352425" y="336024621"/>
          <a:ext cx="6800850" cy="3494694"/>
        </a:xfrm>
        <a:prstGeom prst="rect">
          <a:avLst/>
        </a:prstGeom>
      </xdr:spPr>
    </xdr:pic>
    <xdr:clientData/>
  </xdr:twoCellAnchor>
  <xdr:twoCellAnchor editAs="oneCell">
    <xdr:from>
      <xdr:col>0</xdr:col>
      <xdr:colOff>445280</xdr:colOff>
      <xdr:row>1743</xdr:row>
      <xdr:rowOff>28575</xdr:rowOff>
    </xdr:from>
    <xdr:to>
      <xdr:col>4</xdr:col>
      <xdr:colOff>363531</xdr:colOff>
      <xdr:row>1757</xdr:row>
      <xdr:rowOff>105473</xdr:rowOff>
    </xdr:to>
    <xdr:pic>
      <xdr:nvPicPr>
        <xdr:cNvPr id="1064" name="Imagen 1063">
          <a:extLst>
            <a:ext uri="{FF2B5EF4-FFF2-40B4-BE49-F238E27FC236}">
              <a16:creationId xmlns:a16="http://schemas.microsoft.com/office/drawing/2014/main" id="{014931B3-CCDF-429B-AE1C-2905105722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445280" y="337032600"/>
          <a:ext cx="6214276" cy="2743898"/>
        </a:xfrm>
        <a:prstGeom prst="rect">
          <a:avLst/>
        </a:prstGeom>
      </xdr:spPr>
    </xdr:pic>
    <xdr:clientData/>
  </xdr:twoCellAnchor>
  <xdr:twoCellAnchor editAs="oneCell">
    <xdr:from>
      <xdr:col>1</xdr:col>
      <xdr:colOff>647700</xdr:colOff>
      <xdr:row>1742</xdr:row>
      <xdr:rowOff>76906</xdr:rowOff>
    </xdr:from>
    <xdr:to>
      <xdr:col>4</xdr:col>
      <xdr:colOff>1258520</xdr:colOff>
      <xdr:row>1762</xdr:row>
      <xdr:rowOff>57918</xdr:rowOff>
    </xdr:to>
    <xdr:pic>
      <xdr:nvPicPr>
        <xdr:cNvPr id="1066" name="Imagen 1065">
          <a:extLst>
            <a:ext uri="{FF2B5EF4-FFF2-40B4-BE49-F238E27FC236}">
              <a16:creationId xmlns:a16="http://schemas.microsoft.com/office/drawing/2014/main" id="{39872E00-57CE-45FA-B8FD-8A3B85A1CF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1533525" y="336880906"/>
          <a:ext cx="6021020" cy="3791012"/>
        </a:xfrm>
        <a:prstGeom prst="rect">
          <a:avLst/>
        </a:prstGeom>
      </xdr:spPr>
    </xdr:pic>
    <xdr:clientData/>
  </xdr:twoCellAnchor>
  <xdr:twoCellAnchor editAs="oneCell">
    <xdr:from>
      <xdr:col>2</xdr:col>
      <xdr:colOff>457200</xdr:colOff>
      <xdr:row>1743</xdr:row>
      <xdr:rowOff>124447</xdr:rowOff>
    </xdr:from>
    <xdr:to>
      <xdr:col>6</xdr:col>
      <xdr:colOff>925227</xdr:colOff>
      <xdr:row>1760</xdr:row>
      <xdr:rowOff>48413</xdr:rowOff>
    </xdr:to>
    <xdr:pic>
      <xdr:nvPicPr>
        <xdr:cNvPr id="1067" name="Imagen 1066">
          <a:extLst>
            <a:ext uri="{FF2B5EF4-FFF2-40B4-BE49-F238E27FC236}">
              <a16:creationId xmlns:a16="http://schemas.microsoft.com/office/drawing/2014/main" id="{79ED54C8-F80F-4292-B86D-7565EF3EBA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4057650" y="337118947"/>
          <a:ext cx="5221002" cy="3162466"/>
        </a:xfrm>
        <a:prstGeom prst="rect">
          <a:avLst/>
        </a:prstGeom>
      </xdr:spPr>
    </xdr:pic>
    <xdr:clientData/>
  </xdr:twoCellAnchor>
  <xdr:oneCellAnchor>
    <xdr:from>
      <xdr:col>6</xdr:col>
      <xdr:colOff>0</xdr:colOff>
      <xdr:row>1771</xdr:row>
      <xdr:rowOff>0</xdr:rowOff>
    </xdr:from>
    <xdr:ext cx="304800" cy="304800"/>
    <xdr:sp macro="" textlink="">
      <xdr:nvSpPr>
        <xdr:cNvPr id="194" name="AutoShape 2">
          <a:extLst>
            <a:ext uri="{FF2B5EF4-FFF2-40B4-BE49-F238E27FC236}">
              <a16:creationId xmlns:a16="http://schemas.microsoft.com/office/drawing/2014/main" id="{48B3A0E5-CA43-4C44-B067-54504159E2E0}"/>
            </a:ext>
          </a:extLst>
        </xdr:cNvPr>
        <xdr:cNvSpPr>
          <a:spLocks noChangeAspect="1" noChangeArrowheads="1"/>
        </xdr:cNvSpPr>
      </xdr:nvSpPr>
      <xdr:spPr bwMode="auto">
        <a:xfrm>
          <a:off x="7058025" y="33232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1781</xdr:row>
      <xdr:rowOff>0</xdr:rowOff>
    </xdr:from>
    <xdr:ext cx="304800" cy="304800"/>
    <xdr:sp macro="" textlink="">
      <xdr:nvSpPr>
        <xdr:cNvPr id="195" name="AutoShape 1">
          <a:extLst>
            <a:ext uri="{FF2B5EF4-FFF2-40B4-BE49-F238E27FC236}">
              <a16:creationId xmlns:a16="http://schemas.microsoft.com/office/drawing/2014/main" id="{9AA63D60-A3FA-4758-866F-6E5656AA719C}"/>
            </a:ext>
          </a:extLst>
        </xdr:cNvPr>
        <xdr:cNvSpPr>
          <a:spLocks noChangeAspect="1" noChangeArrowheads="1"/>
        </xdr:cNvSpPr>
      </xdr:nvSpPr>
      <xdr:spPr bwMode="auto">
        <a:xfrm>
          <a:off x="7058025" y="33423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710036</xdr:colOff>
      <xdr:row>1796</xdr:row>
      <xdr:rowOff>47625</xdr:rowOff>
    </xdr:from>
    <xdr:to>
      <xdr:col>6</xdr:col>
      <xdr:colOff>1229961</xdr:colOff>
      <xdr:row>1813</xdr:row>
      <xdr:rowOff>57912</xdr:rowOff>
    </xdr:to>
    <xdr:pic>
      <xdr:nvPicPr>
        <xdr:cNvPr id="1073" name="Imagen 1072">
          <a:extLst>
            <a:ext uri="{FF2B5EF4-FFF2-40B4-BE49-F238E27FC236}">
              <a16:creationId xmlns:a16="http://schemas.microsoft.com/office/drawing/2014/main" id="{552CFE45-E624-4CCA-9919-C346D1E2C8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4310486" y="347281500"/>
          <a:ext cx="5272900" cy="3248787"/>
        </a:xfrm>
        <a:prstGeom prst="rect">
          <a:avLst/>
        </a:prstGeom>
      </xdr:spPr>
    </xdr:pic>
    <xdr:clientData/>
  </xdr:twoCellAnchor>
  <xdr:twoCellAnchor editAs="oneCell">
    <xdr:from>
      <xdr:col>0</xdr:col>
      <xdr:colOff>537373</xdr:colOff>
      <xdr:row>1797</xdr:row>
      <xdr:rowOff>0</xdr:rowOff>
    </xdr:from>
    <xdr:to>
      <xdr:col>3</xdr:col>
      <xdr:colOff>210898</xdr:colOff>
      <xdr:row>1809</xdr:row>
      <xdr:rowOff>134048</xdr:rowOff>
    </xdr:to>
    <xdr:pic>
      <xdr:nvPicPr>
        <xdr:cNvPr id="1074" name="Imagen 1073">
          <a:extLst>
            <a:ext uri="{FF2B5EF4-FFF2-40B4-BE49-F238E27FC236}">
              <a16:creationId xmlns:a16="http://schemas.microsoft.com/office/drawing/2014/main" id="{1C4DA5A2-D71B-437A-85A9-CF16C4E8F1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537373" y="347424375"/>
          <a:ext cx="4674150" cy="2420048"/>
        </a:xfrm>
        <a:prstGeom prst="rect">
          <a:avLst/>
        </a:prstGeom>
      </xdr:spPr>
    </xdr:pic>
    <xdr:clientData/>
  </xdr:twoCellAnchor>
  <xdr:twoCellAnchor editAs="oneCell">
    <xdr:from>
      <xdr:col>1</xdr:col>
      <xdr:colOff>2227563</xdr:colOff>
      <xdr:row>1792</xdr:row>
      <xdr:rowOff>85725</xdr:rowOff>
    </xdr:from>
    <xdr:to>
      <xdr:col>6</xdr:col>
      <xdr:colOff>1801826</xdr:colOff>
      <xdr:row>1808</xdr:row>
      <xdr:rowOff>19739</xdr:rowOff>
    </xdr:to>
    <xdr:pic>
      <xdr:nvPicPr>
        <xdr:cNvPr id="1075" name="Imagen 1074">
          <a:extLst>
            <a:ext uri="{FF2B5EF4-FFF2-40B4-BE49-F238E27FC236}">
              <a16:creationId xmlns:a16="http://schemas.microsoft.com/office/drawing/2014/main" id="{257C71E9-48C8-4319-8AB3-0BF85CB2E2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3113388" y="346509975"/>
          <a:ext cx="7041863" cy="3029639"/>
        </a:xfrm>
        <a:prstGeom prst="rect">
          <a:avLst/>
        </a:prstGeom>
      </xdr:spPr>
    </xdr:pic>
    <xdr:clientData/>
  </xdr:twoCellAnchor>
  <xdr:twoCellAnchor editAs="oneCell">
    <xdr:from>
      <xdr:col>1</xdr:col>
      <xdr:colOff>2628899</xdr:colOff>
      <xdr:row>1794</xdr:row>
      <xdr:rowOff>137983</xdr:rowOff>
    </xdr:from>
    <xdr:to>
      <xdr:col>5</xdr:col>
      <xdr:colOff>477580</xdr:colOff>
      <xdr:row>1809</xdr:row>
      <xdr:rowOff>10322</xdr:rowOff>
    </xdr:to>
    <xdr:pic>
      <xdr:nvPicPr>
        <xdr:cNvPr id="1076" name="Imagen 1075">
          <a:extLst>
            <a:ext uri="{FF2B5EF4-FFF2-40B4-BE49-F238E27FC236}">
              <a16:creationId xmlns:a16="http://schemas.microsoft.com/office/drawing/2014/main" id="{0A2E77DC-1B83-4387-8693-6523583C49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3514724" y="346990858"/>
          <a:ext cx="4554281" cy="2729839"/>
        </a:xfrm>
        <a:prstGeom prst="rect">
          <a:avLst/>
        </a:prstGeom>
      </xdr:spPr>
    </xdr:pic>
    <xdr:clientData/>
  </xdr:twoCellAnchor>
  <xdr:twoCellAnchor editAs="oneCell">
    <xdr:from>
      <xdr:col>10</xdr:col>
      <xdr:colOff>597933</xdr:colOff>
      <xdr:row>1811</xdr:row>
      <xdr:rowOff>161925</xdr:rowOff>
    </xdr:from>
    <xdr:to>
      <xdr:col>11</xdr:col>
      <xdr:colOff>1268340</xdr:colOff>
      <xdr:row>1821</xdr:row>
      <xdr:rowOff>29249</xdr:rowOff>
    </xdr:to>
    <xdr:pic>
      <xdr:nvPicPr>
        <xdr:cNvPr id="1077" name="Imagen 1076">
          <a:extLst>
            <a:ext uri="{FF2B5EF4-FFF2-40B4-BE49-F238E27FC236}">
              <a16:creationId xmlns:a16="http://schemas.microsoft.com/office/drawing/2014/main" id="{41BCDD3A-0BD0-4BB4-A026-BCE6D31F1B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14085333" y="350253300"/>
          <a:ext cx="3985107" cy="1772324"/>
        </a:xfrm>
        <a:prstGeom prst="rect">
          <a:avLst/>
        </a:prstGeom>
      </xdr:spPr>
    </xdr:pic>
    <xdr:clientData/>
  </xdr:twoCellAnchor>
  <xdr:twoCellAnchor editAs="oneCell">
    <xdr:from>
      <xdr:col>9</xdr:col>
      <xdr:colOff>752475</xdr:colOff>
      <xdr:row>1819</xdr:row>
      <xdr:rowOff>67621</xdr:rowOff>
    </xdr:from>
    <xdr:to>
      <xdr:col>10</xdr:col>
      <xdr:colOff>3192239</xdr:colOff>
      <xdr:row>1829</xdr:row>
      <xdr:rowOff>124549</xdr:rowOff>
    </xdr:to>
    <xdr:pic>
      <xdr:nvPicPr>
        <xdr:cNvPr id="1078" name="Imagen 1077">
          <a:extLst>
            <a:ext uri="{FF2B5EF4-FFF2-40B4-BE49-F238E27FC236}">
              <a16:creationId xmlns:a16="http://schemas.microsoft.com/office/drawing/2014/main" id="{4899E6E4-5D61-4359-84A0-54D66BEB26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12982575" y="351682996"/>
          <a:ext cx="3697064" cy="1961928"/>
        </a:xfrm>
        <a:prstGeom prst="rect">
          <a:avLst/>
        </a:prstGeom>
      </xdr:spPr>
    </xdr:pic>
    <xdr:clientData/>
  </xdr:twoCellAnchor>
  <xdr:oneCellAnchor>
    <xdr:from>
      <xdr:col>6</xdr:col>
      <xdr:colOff>0</xdr:colOff>
      <xdr:row>1836</xdr:row>
      <xdr:rowOff>0</xdr:rowOff>
    </xdr:from>
    <xdr:ext cx="304800" cy="304800"/>
    <xdr:sp macro="" textlink="">
      <xdr:nvSpPr>
        <xdr:cNvPr id="202" name="AutoShape 2">
          <a:extLst>
            <a:ext uri="{FF2B5EF4-FFF2-40B4-BE49-F238E27FC236}">
              <a16:creationId xmlns:a16="http://schemas.microsoft.com/office/drawing/2014/main" id="{A4BC6C03-9667-4CF8-819A-3EC81AFBA39A}"/>
            </a:ext>
          </a:extLst>
        </xdr:cNvPr>
        <xdr:cNvSpPr>
          <a:spLocks noChangeAspect="1" noChangeArrowheads="1"/>
        </xdr:cNvSpPr>
      </xdr:nvSpPr>
      <xdr:spPr bwMode="auto">
        <a:xfrm>
          <a:off x="7058025" y="342376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1845</xdr:row>
      <xdr:rowOff>0</xdr:rowOff>
    </xdr:from>
    <xdr:ext cx="304800" cy="304800"/>
    <xdr:sp macro="" textlink="">
      <xdr:nvSpPr>
        <xdr:cNvPr id="203" name="AutoShape 1">
          <a:extLst>
            <a:ext uri="{FF2B5EF4-FFF2-40B4-BE49-F238E27FC236}">
              <a16:creationId xmlns:a16="http://schemas.microsoft.com/office/drawing/2014/main" id="{E95A17BF-C6E5-48C1-89E1-6A5EFBFE6F14}"/>
            </a:ext>
          </a:extLst>
        </xdr:cNvPr>
        <xdr:cNvSpPr>
          <a:spLocks noChangeAspect="1" noChangeArrowheads="1"/>
        </xdr:cNvSpPr>
      </xdr:nvSpPr>
      <xdr:spPr bwMode="auto">
        <a:xfrm>
          <a:off x="7058025" y="344281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888002</xdr:colOff>
      <xdr:row>1859</xdr:row>
      <xdr:rowOff>180975</xdr:rowOff>
    </xdr:from>
    <xdr:to>
      <xdr:col>6</xdr:col>
      <xdr:colOff>1696652</xdr:colOff>
      <xdr:row>1878</xdr:row>
      <xdr:rowOff>105554</xdr:rowOff>
    </xdr:to>
    <xdr:pic>
      <xdr:nvPicPr>
        <xdr:cNvPr id="1068" name="Imagen 1067">
          <a:extLst>
            <a:ext uri="{FF2B5EF4-FFF2-40B4-BE49-F238E27FC236}">
              <a16:creationId xmlns:a16="http://schemas.microsoft.com/office/drawing/2014/main" id="{A403D224-3E2F-43AD-AAC1-DE29B35482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4488452" y="359568750"/>
          <a:ext cx="5561625" cy="3601229"/>
        </a:xfrm>
        <a:prstGeom prst="rect">
          <a:avLst/>
        </a:prstGeom>
      </xdr:spPr>
    </xdr:pic>
    <xdr:clientData/>
  </xdr:twoCellAnchor>
  <xdr:twoCellAnchor editAs="oneCell">
    <xdr:from>
      <xdr:col>1</xdr:col>
      <xdr:colOff>114300</xdr:colOff>
      <xdr:row>1853</xdr:row>
      <xdr:rowOff>133582</xdr:rowOff>
    </xdr:from>
    <xdr:to>
      <xdr:col>3</xdr:col>
      <xdr:colOff>1287237</xdr:colOff>
      <xdr:row>1867</xdr:row>
      <xdr:rowOff>105479</xdr:rowOff>
    </xdr:to>
    <xdr:pic>
      <xdr:nvPicPr>
        <xdr:cNvPr id="1069" name="Imagen 1068">
          <a:extLst>
            <a:ext uri="{FF2B5EF4-FFF2-40B4-BE49-F238E27FC236}">
              <a16:creationId xmlns:a16="http://schemas.microsoft.com/office/drawing/2014/main" id="{1D770F62-8190-4E04-8325-F0B17290DB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1000125" y="358321207"/>
          <a:ext cx="5287737" cy="2734147"/>
        </a:xfrm>
        <a:prstGeom prst="rect">
          <a:avLst/>
        </a:prstGeom>
      </xdr:spPr>
    </xdr:pic>
    <xdr:clientData/>
  </xdr:twoCellAnchor>
  <xdr:twoCellAnchor editAs="oneCell">
    <xdr:from>
      <xdr:col>1</xdr:col>
      <xdr:colOff>1592247</xdr:colOff>
      <xdr:row>1865</xdr:row>
      <xdr:rowOff>9524</xdr:rowOff>
    </xdr:from>
    <xdr:to>
      <xdr:col>6</xdr:col>
      <xdr:colOff>11147</xdr:colOff>
      <xdr:row>1878</xdr:row>
      <xdr:rowOff>162649</xdr:rowOff>
    </xdr:to>
    <xdr:pic>
      <xdr:nvPicPr>
        <xdr:cNvPr id="1071" name="Imagen 1070">
          <a:extLst>
            <a:ext uri="{FF2B5EF4-FFF2-40B4-BE49-F238E27FC236}">
              <a16:creationId xmlns:a16="http://schemas.microsoft.com/office/drawing/2014/main" id="{AFC48E8D-08E0-49A1-8311-3CEE4A40D0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2478072" y="360540299"/>
          <a:ext cx="5886500" cy="2629625"/>
        </a:xfrm>
        <a:prstGeom prst="rect">
          <a:avLst/>
        </a:prstGeom>
      </xdr:spPr>
    </xdr:pic>
    <xdr:clientData/>
  </xdr:twoCellAnchor>
  <xdr:twoCellAnchor editAs="oneCell">
    <xdr:from>
      <xdr:col>2</xdr:col>
      <xdr:colOff>322001</xdr:colOff>
      <xdr:row>1865</xdr:row>
      <xdr:rowOff>47625</xdr:rowOff>
    </xdr:from>
    <xdr:to>
      <xdr:col>6</xdr:col>
      <xdr:colOff>58466</xdr:colOff>
      <xdr:row>1879</xdr:row>
      <xdr:rowOff>115102</xdr:rowOff>
    </xdr:to>
    <xdr:pic>
      <xdr:nvPicPr>
        <xdr:cNvPr id="1072" name="Imagen 1071">
          <a:extLst>
            <a:ext uri="{FF2B5EF4-FFF2-40B4-BE49-F238E27FC236}">
              <a16:creationId xmlns:a16="http://schemas.microsoft.com/office/drawing/2014/main" id="{CF63C1D6-BEC6-49A2-BA69-095F2D151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3922451" y="360578400"/>
          <a:ext cx="4489440" cy="2734477"/>
        </a:xfrm>
        <a:prstGeom prst="rect">
          <a:avLst/>
        </a:prstGeom>
      </xdr:spPr>
    </xdr:pic>
    <xdr:clientData/>
  </xdr:twoCellAnchor>
  <xdr:oneCellAnchor>
    <xdr:from>
      <xdr:col>6</xdr:col>
      <xdr:colOff>0</xdr:colOff>
      <xdr:row>1892</xdr:row>
      <xdr:rowOff>0</xdr:rowOff>
    </xdr:from>
    <xdr:ext cx="304800" cy="304800"/>
    <xdr:sp macro="" textlink="">
      <xdr:nvSpPr>
        <xdr:cNvPr id="208" name="AutoShape 2">
          <a:extLst>
            <a:ext uri="{FF2B5EF4-FFF2-40B4-BE49-F238E27FC236}">
              <a16:creationId xmlns:a16="http://schemas.microsoft.com/office/drawing/2014/main" id="{8788643C-D371-49D3-A7E6-550FEDA27401}"/>
            </a:ext>
          </a:extLst>
        </xdr:cNvPr>
        <xdr:cNvSpPr>
          <a:spLocks noChangeAspect="1" noChangeArrowheads="1"/>
        </xdr:cNvSpPr>
      </xdr:nvSpPr>
      <xdr:spPr bwMode="auto">
        <a:xfrm>
          <a:off x="7058025" y="35490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1901</xdr:row>
      <xdr:rowOff>0</xdr:rowOff>
    </xdr:from>
    <xdr:ext cx="304800" cy="304800"/>
    <xdr:sp macro="" textlink="">
      <xdr:nvSpPr>
        <xdr:cNvPr id="209" name="AutoShape 1">
          <a:extLst>
            <a:ext uri="{FF2B5EF4-FFF2-40B4-BE49-F238E27FC236}">
              <a16:creationId xmlns:a16="http://schemas.microsoft.com/office/drawing/2014/main" id="{CDB8D446-696A-49A4-99F0-CF4862B79E38}"/>
            </a:ext>
          </a:extLst>
        </xdr:cNvPr>
        <xdr:cNvSpPr>
          <a:spLocks noChangeAspect="1" noChangeArrowheads="1"/>
        </xdr:cNvSpPr>
      </xdr:nvSpPr>
      <xdr:spPr bwMode="auto">
        <a:xfrm>
          <a:off x="7058025" y="35661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0</xdr:col>
      <xdr:colOff>647699</xdr:colOff>
      <xdr:row>1917</xdr:row>
      <xdr:rowOff>185291</xdr:rowOff>
    </xdr:from>
    <xdr:to>
      <xdr:col>4</xdr:col>
      <xdr:colOff>531808</xdr:colOff>
      <xdr:row>1934</xdr:row>
      <xdr:rowOff>114300</xdr:rowOff>
    </xdr:to>
    <xdr:pic>
      <xdr:nvPicPr>
        <xdr:cNvPr id="1070" name="Imagen 1069">
          <a:extLst>
            <a:ext uri="{FF2B5EF4-FFF2-40B4-BE49-F238E27FC236}">
              <a16:creationId xmlns:a16="http://schemas.microsoft.com/office/drawing/2014/main" id="{B238D553-7513-479C-B742-6D47D674E2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647699" y="370803041"/>
          <a:ext cx="6180134" cy="3215134"/>
        </a:xfrm>
        <a:prstGeom prst="rect">
          <a:avLst/>
        </a:prstGeom>
      </xdr:spPr>
    </xdr:pic>
    <xdr:clientData/>
  </xdr:twoCellAnchor>
  <xdr:twoCellAnchor editAs="oneCell">
    <xdr:from>
      <xdr:col>1</xdr:col>
      <xdr:colOff>781050</xdr:colOff>
      <xdr:row>1917</xdr:row>
      <xdr:rowOff>50137</xdr:rowOff>
    </xdr:from>
    <xdr:to>
      <xdr:col>4</xdr:col>
      <xdr:colOff>742950</xdr:colOff>
      <xdr:row>1935</xdr:row>
      <xdr:rowOff>97333</xdr:rowOff>
    </xdr:to>
    <xdr:pic>
      <xdr:nvPicPr>
        <xdr:cNvPr id="1080" name="Imagen 1079">
          <a:extLst>
            <a:ext uri="{FF2B5EF4-FFF2-40B4-BE49-F238E27FC236}">
              <a16:creationId xmlns:a16="http://schemas.microsoft.com/office/drawing/2014/main" id="{1C3C7698-357F-403F-BF11-63548D264C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1666875" y="370667887"/>
          <a:ext cx="5372100" cy="3523821"/>
        </a:xfrm>
        <a:prstGeom prst="rect">
          <a:avLst/>
        </a:prstGeom>
      </xdr:spPr>
    </xdr:pic>
    <xdr:clientData/>
  </xdr:twoCellAnchor>
  <xdr:twoCellAnchor editAs="oneCell">
    <xdr:from>
      <xdr:col>1</xdr:col>
      <xdr:colOff>1104899</xdr:colOff>
      <xdr:row>1920</xdr:row>
      <xdr:rowOff>150421</xdr:rowOff>
    </xdr:from>
    <xdr:to>
      <xdr:col>4</xdr:col>
      <xdr:colOff>935094</xdr:colOff>
      <xdr:row>1932</xdr:row>
      <xdr:rowOff>143590</xdr:rowOff>
    </xdr:to>
    <xdr:pic>
      <xdr:nvPicPr>
        <xdr:cNvPr id="1081" name="Imagen 1080">
          <a:extLst>
            <a:ext uri="{FF2B5EF4-FFF2-40B4-BE49-F238E27FC236}">
              <a16:creationId xmlns:a16="http://schemas.microsoft.com/office/drawing/2014/main" id="{3EBBD798-149E-45D1-BF28-AC2AFB737A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1990724" y="371387296"/>
          <a:ext cx="5240395" cy="2279169"/>
        </a:xfrm>
        <a:prstGeom prst="rect">
          <a:avLst/>
        </a:prstGeom>
      </xdr:spPr>
    </xdr:pic>
    <xdr:clientData/>
  </xdr:twoCellAnchor>
  <xdr:twoCellAnchor editAs="oneCell">
    <xdr:from>
      <xdr:col>0</xdr:col>
      <xdr:colOff>712175</xdr:colOff>
      <xdr:row>1920</xdr:row>
      <xdr:rowOff>171449</xdr:rowOff>
    </xdr:from>
    <xdr:to>
      <xdr:col>4</xdr:col>
      <xdr:colOff>515705</xdr:colOff>
      <xdr:row>1940</xdr:row>
      <xdr:rowOff>66674</xdr:rowOff>
    </xdr:to>
    <xdr:pic>
      <xdr:nvPicPr>
        <xdr:cNvPr id="1082" name="Imagen 1081">
          <a:extLst>
            <a:ext uri="{FF2B5EF4-FFF2-40B4-BE49-F238E27FC236}">
              <a16:creationId xmlns:a16="http://schemas.microsoft.com/office/drawing/2014/main" id="{E8DECB28-E3DD-47D1-BDE7-86F586C16E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712175" y="371408324"/>
          <a:ext cx="6099555" cy="3705225"/>
        </a:xfrm>
        <a:prstGeom prst="rect">
          <a:avLst/>
        </a:prstGeom>
      </xdr:spPr>
    </xdr:pic>
    <xdr:clientData/>
  </xdr:twoCellAnchor>
  <xdr:oneCellAnchor>
    <xdr:from>
      <xdr:col>6</xdr:col>
      <xdr:colOff>0</xdr:colOff>
      <xdr:row>1952</xdr:row>
      <xdr:rowOff>0</xdr:rowOff>
    </xdr:from>
    <xdr:ext cx="304800" cy="304800"/>
    <xdr:sp macro="" textlink="">
      <xdr:nvSpPr>
        <xdr:cNvPr id="214" name="AutoShape 2">
          <a:extLst>
            <a:ext uri="{FF2B5EF4-FFF2-40B4-BE49-F238E27FC236}">
              <a16:creationId xmlns:a16="http://schemas.microsoft.com/office/drawing/2014/main" id="{BC955741-6177-4E40-88FC-C3CC43DAE730}"/>
            </a:ext>
          </a:extLst>
        </xdr:cNvPr>
        <xdr:cNvSpPr>
          <a:spLocks noChangeAspect="1" noChangeArrowheads="1"/>
        </xdr:cNvSpPr>
      </xdr:nvSpPr>
      <xdr:spPr bwMode="auto">
        <a:xfrm>
          <a:off x="7058025" y="36576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1961</xdr:row>
      <xdr:rowOff>0</xdr:rowOff>
    </xdr:from>
    <xdr:ext cx="304800" cy="304800"/>
    <xdr:sp macro="" textlink="">
      <xdr:nvSpPr>
        <xdr:cNvPr id="215" name="AutoShape 1">
          <a:extLst>
            <a:ext uri="{FF2B5EF4-FFF2-40B4-BE49-F238E27FC236}">
              <a16:creationId xmlns:a16="http://schemas.microsoft.com/office/drawing/2014/main" id="{2C7CA896-36F8-44DE-A694-2C70A893B40B}"/>
            </a:ext>
          </a:extLst>
        </xdr:cNvPr>
        <xdr:cNvSpPr>
          <a:spLocks noChangeAspect="1" noChangeArrowheads="1"/>
        </xdr:cNvSpPr>
      </xdr:nvSpPr>
      <xdr:spPr bwMode="auto">
        <a:xfrm>
          <a:off x="7058025" y="36747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0</xdr:col>
      <xdr:colOff>670106</xdr:colOff>
      <xdr:row>1967</xdr:row>
      <xdr:rowOff>190499</xdr:rowOff>
    </xdr:from>
    <xdr:to>
      <xdr:col>4</xdr:col>
      <xdr:colOff>634963</xdr:colOff>
      <xdr:row>1984</xdr:row>
      <xdr:rowOff>76199</xdr:rowOff>
    </xdr:to>
    <xdr:pic>
      <xdr:nvPicPr>
        <xdr:cNvPr id="1079" name="Imagen 1078">
          <a:extLst>
            <a:ext uri="{FF2B5EF4-FFF2-40B4-BE49-F238E27FC236}">
              <a16:creationId xmlns:a16="http://schemas.microsoft.com/office/drawing/2014/main" id="{0F7BFEE0-D5B5-40AB-9C3C-23F47EDACE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670106" y="380457074"/>
          <a:ext cx="6260882" cy="3209925"/>
        </a:xfrm>
        <a:prstGeom prst="rect">
          <a:avLst/>
        </a:prstGeom>
      </xdr:spPr>
    </xdr:pic>
    <xdr:clientData/>
  </xdr:twoCellAnchor>
  <xdr:twoCellAnchor editAs="oneCell">
    <xdr:from>
      <xdr:col>1</xdr:col>
      <xdr:colOff>1209975</xdr:colOff>
      <xdr:row>1975</xdr:row>
      <xdr:rowOff>200024</xdr:rowOff>
    </xdr:from>
    <xdr:to>
      <xdr:col>4</xdr:col>
      <xdr:colOff>810779</xdr:colOff>
      <xdr:row>1993</xdr:row>
      <xdr:rowOff>57908</xdr:rowOff>
    </xdr:to>
    <xdr:pic>
      <xdr:nvPicPr>
        <xdr:cNvPr id="1083" name="Imagen 1082">
          <a:extLst>
            <a:ext uri="{FF2B5EF4-FFF2-40B4-BE49-F238E27FC236}">
              <a16:creationId xmlns:a16="http://schemas.microsoft.com/office/drawing/2014/main" id="{A764AD97-BCCB-4E4E-A374-D0AF858BE8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2095800" y="382047749"/>
          <a:ext cx="5011004" cy="3296409"/>
        </a:xfrm>
        <a:prstGeom prst="rect">
          <a:avLst/>
        </a:prstGeom>
      </xdr:spPr>
    </xdr:pic>
    <xdr:clientData/>
  </xdr:twoCellAnchor>
  <xdr:twoCellAnchor editAs="oneCell">
    <xdr:from>
      <xdr:col>1</xdr:col>
      <xdr:colOff>1829926</xdr:colOff>
      <xdr:row>1973</xdr:row>
      <xdr:rowOff>104775</xdr:rowOff>
    </xdr:from>
    <xdr:to>
      <xdr:col>6</xdr:col>
      <xdr:colOff>87241</xdr:colOff>
      <xdr:row>1986</xdr:row>
      <xdr:rowOff>124499</xdr:rowOff>
    </xdr:to>
    <xdr:pic>
      <xdr:nvPicPr>
        <xdr:cNvPr id="1084" name="Imagen 1083">
          <a:extLst>
            <a:ext uri="{FF2B5EF4-FFF2-40B4-BE49-F238E27FC236}">
              <a16:creationId xmlns:a16="http://schemas.microsoft.com/office/drawing/2014/main" id="{4082026E-2F33-4698-9673-523AB3FAC4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2715751" y="381571500"/>
          <a:ext cx="5724915" cy="2543849"/>
        </a:xfrm>
        <a:prstGeom prst="rect">
          <a:avLst/>
        </a:prstGeom>
      </xdr:spPr>
    </xdr:pic>
    <xdr:clientData/>
  </xdr:twoCellAnchor>
  <xdr:twoCellAnchor editAs="oneCell">
    <xdr:from>
      <xdr:col>1</xdr:col>
      <xdr:colOff>1613678</xdr:colOff>
      <xdr:row>1974</xdr:row>
      <xdr:rowOff>9525</xdr:rowOff>
    </xdr:from>
    <xdr:to>
      <xdr:col>5</xdr:col>
      <xdr:colOff>48924</xdr:colOff>
      <xdr:row>1990</xdr:row>
      <xdr:rowOff>134164</xdr:rowOff>
    </xdr:to>
    <xdr:pic>
      <xdr:nvPicPr>
        <xdr:cNvPr id="1085" name="Imagen 1084">
          <a:extLst>
            <a:ext uri="{FF2B5EF4-FFF2-40B4-BE49-F238E27FC236}">
              <a16:creationId xmlns:a16="http://schemas.microsoft.com/office/drawing/2014/main" id="{41B7F412-65FF-4004-AFC9-BA6A7EFFA0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2499503" y="381666750"/>
          <a:ext cx="5140846" cy="3220264"/>
        </a:xfrm>
        <a:prstGeom prst="rect">
          <a:avLst/>
        </a:prstGeom>
      </xdr:spPr>
    </xdr:pic>
    <xdr:clientData/>
  </xdr:twoCellAnchor>
  <xdr:oneCellAnchor>
    <xdr:from>
      <xdr:col>6</xdr:col>
      <xdr:colOff>0</xdr:colOff>
      <xdr:row>2006</xdr:row>
      <xdr:rowOff>0</xdr:rowOff>
    </xdr:from>
    <xdr:ext cx="304800" cy="304800"/>
    <xdr:sp macro="" textlink="">
      <xdr:nvSpPr>
        <xdr:cNvPr id="220" name="AutoShape 2">
          <a:extLst>
            <a:ext uri="{FF2B5EF4-FFF2-40B4-BE49-F238E27FC236}">
              <a16:creationId xmlns:a16="http://schemas.microsoft.com/office/drawing/2014/main" id="{5C64FCD7-41C6-4041-9366-7A303E40CCA4}"/>
            </a:ext>
          </a:extLst>
        </xdr:cNvPr>
        <xdr:cNvSpPr>
          <a:spLocks noChangeAspect="1" noChangeArrowheads="1"/>
        </xdr:cNvSpPr>
      </xdr:nvSpPr>
      <xdr:spPr bwMode="auto">
        <a:xfrm>
          <a:off x="7058025" y="37738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2015</xdr:row>
      <xdr:rowOff>0</xdr:rowOff>
    </xdr:from>
    <xdr:ext cx="304800" cy="304800"/>
    <xdr:sp macro="" textlink="">
      <xdr:nvSpPr>
        <xdr:cNvPr id="221" name="AutoShape 1">
          <a:extLst>
            <a:ext uri="{FF2B5EF4-FFF2-40B4-BE49-F238E27FC236}">
              <a16:creationId xmlns:a16="http://schemas.microsoft.com/office/drawing/2014/main" id="{03B0E8E7-D2F6-478D-A91D-A5AAF897E0DE}"/>
            </a:ext>
          </a:extLst>
        </xdr:cNvPr>
        <xdr:cNvSpPr>
          <a:spLocks noChangeAspect="1" noChangeArrowheads="1"/>
        </xdr:cNvSpPr>
      </xdr:nvSpPr>
      <xdr:spPr bwMode="auto">
        <a:xfrm>
          <a:off x="7058025" y="37909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1</xdr:col>
      <xdr:colOff>152400</xdr:colOff>
      <xdr:row>2031</xdr:row>
      <xdr:rowOff>7563</xdr:rowOff>
    </xdr:from>
    <xdr:to>
      <xdr:col>4</xdr:col>
      <xdr:colOff>496461</xdr:colOff>
      <xdr:row>2050</xdr:row>
      <xdr:rowOff>162698</xdr:rowOff>
    </xdr:to>
    <xdr:pic>
      <xdr:nvPicPr>
        <xdr:cNvPr id="1086" name="Imagen 1085">
          <a:extLst>
            <a:ext uri="{FF2B5EF4-FFF2-40B4-BE49-F238E27FC236}">
              <a16:creationId xmlns:a16="http://schemas.microsoft.com/office/drawing/2014/main" id="{21FE6DD4-B285-4B0B-8236-CF34908D1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1038225" y="392923338"/>
          <a:ext cx="5754261" cy="3831785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2030</xdr:row>
      <xdr:rowOff>155856</xdr:rowOff>
    </xdr:from>
    <xdr:to>
      <xdr:col>4</xdr:col>
      <xdr:colOff>1211008</xdr:colOff>
      <xdr:row>2047</xdr:row>
      <xdr:rowOff>181651</xdr:rowOff>
    </xdr:to>
    <xdr:pic>
      <xdr:nvPicPr>
        <xdr:cNvPr id="1087" name="Imagen 1086">
          <a:extLst>
            <a:ext uri="{FF2B5EF4-FFF2-40B4-BE49-F238E27FC236}">
              <a16:creationId xmlns:a16="http://schemas.microsoft.com/office/drawing/2014/main" id="{314ECD22-BB7D-4096-B7E6-29AC7BE2CD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962025" y="392881131"/>
          <a:ext cx="6545008" cy="3321445"/>
        </a:xfrm>
        <a:prstGeom prst="rect">
          <a:avLst/>
        </a:prstGeom>
      </xdr:spPr>
    </xdr:pic>
    <xdr:clientData/>
  </xdr:twoCellAnchor>
  <xdr:twoCellAnchor editAs="oneCell">
    <xdr:from>
      <xdr:col>0</xdr:col>
      <xdr:colOff>133349</xdr:colOff>
      <xdr:row>2032</xdr:row>
      <xdr:rowOff>16767</xdr:rowOff>
    </xdr:from>
    <xdr:to>
      <xdr:col>5</xdr:col>
      <xdr:colOff>301362</xdr:colOff>
      <xdr:row>2050</xdr:row>
      <xdr:rowOff>57150</xdr:rowOff>
    </xdr:to>
    <xdr:pic>
      <xdr:nvPicPr>
        <xdr:cNvPr id="131" name="Imagen 130">
          <a:extLst>
            <a:ext uri="{FF2B5EF4-FFF2-40B4-BE49-F238E27FC236}">
              <a16:creationId xmlns:a16="http://schemas.microsoft.com/office/drawing/2014/main" id="{21857234-F7AF-491E-8649-FDE7B3B17B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133349" y="393132567"/>
          <a:ext cx="7759438" cy="3517008"/>
        </a:xfrm>
        <a:prstGeom prst="rect">
          <a:avLst/>
        </a:prstGeom>
      </xdr:spPr>
    </xdr:pic>
    <xdr:clientData/>
  </xdr:twoCellAnchor>
  <xdr:twoCellAnchor editAs="oneCell">
    <xdr:from>
      <xdr:col>2</xdr:col>
      <xdr:colOff>19049</xdr:colOff>
      <xdr:row>2032</xdr:row>
      <xdr:rowOff>138231</xdr:rowOff>
    </xdr:from>
    <xdr:to>
      <xdr:col>6</xdr:col>
      <xdr:colOff>1553899</xdr:colOff>
      <xdr:row>2052</xdr:row>
      <xdr:rowOff>115107</xdr:rowOff>
    </xdr:to>
    <xdr:pic>
      <xdr:nvPicPr>
        <xdr:cNvPr id="133" name="Imagen 132">
          <a:extLst>
            <a:ext uri="{FF2B5EF4-FFF2-40B4-BE49-F238E27FC236}">
              <a16:creationId xmlns:a16="http://schemas.microsoft.com/office/drawing/2014/main" id="{FD99C565-1C8F-4059-8977-F70DCAE82F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>
          <a:off x="3619499" y="393254031"/>
          <a:ext cx="6287825" cy="383450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oleObject" Target="Libro4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oleLink xmlns:r="http://schemas.openxmlformats.org/officeDocument/2006/relationships" r:id="rId1" progId="Excel.Sheet.12">
    <oleItems>
      <mc:AlternateContent xmlns:mc="http://schemas.openxmlformats.org/markup-compatibility/2006">
        <mc:Choice Requires="x14">
          <x14:oleItem name="!01-06!F931C10" advise="1"/>
        </mc:Choice>
        <mc:Fallback>
          <oleItem name="!01-06!F931C10" advise="1"/>
        </mc:Fallback>
      </mc:AlternateContent>
    </oleItems>
  </oleLin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EFC53-4B09-409F-A526-944760D2E86A}">
  <dimension ref="A2:P2034"/>
  <sheetViews>
    <sheetView tabSelected="1" topLeftCell="E2014" zoomScaleNormal="100" workbookViewId="0">
      <selection activeCell="J2031" sqref="J2031"/>
    </sheetView>
  </sheetViews>
  <sheetFormatPr baseColWidth="10" defaultRowHeight="15" x14ac:dyDescent="0.25"/>
  <cols>
    <col min="1" max="1" width="13.28515625" customWidth="1"/>
    <col min="2" max="2" width="40.7109375" customWidth="1"/>
    <col min="3" max="3" width="21" customWidth="1"/>
    <col min="4" max="5" width="19.42578125" customWidth="1"/>
    <col min="7" max="7" width="38.42578125" customWidth="1"/>
    <col min="8" max="8" width="20.5703125" customWidth="1"/>
    <col min="9" max="9" width="18.5703125" customWidth="1"/>
    <col min="10" max="10" width="18.85546875" customWidth="1"/>
    <col min="11" max="11" width="49.7109375" customWidth="1"/>
    <col min="12" max="12" width="19.28515625" customWidth="1"/>
    <col min="13" max="13" width="21.7109375" customWidth="1"/>
  </cols>
  <sheetData>
    <row r="2" spans="2:13" ht="18.75" x14ac:dyDescent="0.3">
      <c r="B2" s="8" t="s">
        <v>17</v>
      </c>
      <c r="C2" s="9">
        <v>46130</v>
      </c>
    </row>
    <row r="5" spans="2:13" x14ac:dyDescent="0.25">
      <c r="B5" t="s">
        <v>14</v>
      </c>
      <c r="G5" t="s">
        <v>13</v>
      </c>
      <c r="H5" s="6" t="s">
        <v>15</v>
      </c>
      <c r="I5" s="6">
        <v>29182.3</v>
      </c>
      <c r="K5" s="1"/>
      <c r="L5" s="1"/>
      <c r="M5" s="1"/>
    </row>
    <row r="6" spans="2:13" x14ac:dyDescent="0.25">
      <c r="H6" s="6" t="s">
        <v>16</v>
      </c>
      <c r="I6" s="7">
        <f>+M10</f>
        <v>27956.5</v>
      </c>
      <c r="K6" s="1" t="s">
        <v>12</v>
      </c>
      <c r="L6" s="1" t="s">
        <v>11</v>
      </c>
      <c r="M6" s="1">
        <v>5202.5</v>
      </c>
    </row>
    <row r="7" spans="2:13" x14ac:dyDescent="0.25">
      <c r="B7" s="1" t="s">
        <v>10</v>
      </c>
      <c r="C7" s="1"/>
      <c r="D7" s="1">
        <v>35633.4</v>
      </c>
      <c r="E7" s="94"/>
      <c r="G7" s="1" t="s">
        <v>9</v>
      </c>
      <c r="H7" s="1"/>
      <c r="I7" s="4">
        <f>+I6+I5</f>
        <v>57138.8</v>
      </c>
      <c r="K7" s="1"/>
      <c r="L7" s="1"/>
      <c r="M7" s="1">
        <v>7465</v>
      </c>
    </row>
    <row r="8" spans="2:13" x14ac:dyDescent="0.25">
      <c r="B8" s="1" t="s">
        <v>8</v>
      </c>
      <c r="C8" s="1"/>
      <c r="D8" s="1">
        <v>642.29999999999995</v>
      </c>
      <c r="E8" s="94"/>
      <c r="G8" s="1" t="s">
        <v>7</v>
      </c>
      <c r="H8" s="1"/>
      <c r="I8" s="3">
        <v>69582.399999999994</v>
      </c>
      <c r="K8" s="1"/>
      <c r="L8" s="1"/>
      <c r="M8" s="1"/>
    </row>
    <row r="9" spans="2:13" x14ac:dyDescent="0.25">
      <c r="B9" s="1" t="s">
        <v>6</v>
      </c>
      <c r="C9" s="1"/>
      <c r="D9" s="3">
        <v>19234.63</v>
      </c>
      <c r="E9" s="95"/>
      <c r="G9" s="1"/>
      <c r="H9" s="1"/>
      <c r="I9" s="1"/>
      <c r="K9" s="1" t="s">
        <v>5</v>
      </c>
      <c r="L9" s="1"/>
      <c r="M9" s="1">
        <v>15289</v>
      </c>
    </row>
    <row r="10" spans="2:13" x14ac:dyDescent="0.25">
      <c r="M10" s="2">
        <f>SUM(M5:M9)</f>
        <v>27956.5</v>
      </c>
    </row>
    <row r="11" spans="2:13" x14ac:dyDescent="0.25">
      <c r="B11" s="1" t="s">
        <v>4</v>
      </c>
      <c r="C11" s="1"/>
      <c r="D11" s="1">
        <v>267116.6826</v>
      </c>
      <c r="E11" s="94"/>
      <c r="G11" s="1" t="s">
        <v>3</v>
      </c>
      <c r="H11" s="1"/>
      <c r="I11" s="1">
        <v>47970.2</v>
      </c>
    </row>
    <row r="12" spans="2:13" x14ac:dyDescent="0.25">
      <c r="G12" s="1" t="s">
        <v>2</v>
      </c>
      <c r="H12" s="1"/>
      <c r="I12" s="1">
        <v>44064.7</v>
      </c>
    </row>
    <row r="13" spans="2:13" x14ac:dyDescent="0.25">
      <c r="B13" s="1" t="s">
        <v>1</v>
      </c>
      <c r="C13" s="1"/>
      <c r="D13" s="3">
        <v>123936.01</v>
      </c>
      <c r="E13" s="95"/>
      <c r="G13" s="1"/>
    </row>
    <row r="14" spans="2:13" x14ac:dyDescent="0.25">
      <c r="B14" s="1" t="s">
        <v>0</v>
      </c>
      <c r="C14" s="1"/>
      <c r="D14" s="1">
        <v>448.47</v>
      </c>
      <c r="E14" s="94"/>
    </row>
    <row r="15" spans="2:13" x14ac:dyDescent="0.25">
      <c r="K15" t="s">
        <v>18</v>
      </c>
    </row>
    <row r="16" spans="2:13" x14ac:dyDescent="0.25">
      <c r="D16">
        <f>SUM(D7:D15)</f>
        <v>447011.4926</v>
      </c>
      <c r="I16" s="5">
        <f>SUM(I7:I15)</f>
        <v>218756.09999999998</v>
      </c>
      <c r="K16" s="5">
        <f>+D16-I16</f>
        <v>228255.39260000002</v>
      </c>
    </row>
    <row r="58" spans="2:13" ht="18.75" x14ac:dyDescent="0.3">
      <c r="B58" s="8" t="s">
        <v>17</v>
      </c>
      <c r="C58" s="9">
        <v>46137</v>
      </c>
    </row>
    <row r="61" spans="2:13" x14ac:dyDescent="0.25">
      <c r="B61" t="s">
        <v>14</v>
      </c>
      <c r="G61" t="s">
        <v>13</v>
      </c>
      <c r="H61" s="6" t="s">
        <v>15</v>
      </c>
      <c r="I61" s="6">
        <v>60732.86</v>
      </c>
      <c r="K61" s="1"/>
      <c r="L61" s="1"/>
      <c r="M61" s="1"/>
    </row>
    <row r="62" spans="2:13" x14ac:dyDescent="0.25">
      <c r="H62" s="6" t="s">
        <v>16</v>
      </c>
      <c r="I62" s="7">
        <f>+M66</f>
        <v>20491.5</v>
      </c>
      <c r="K62" s="1" t="s">
        <v>12</v>
      </c>
      <c r="L62" s="1" t="s">
        <v>11</v>
      </c>
      <c r="M62" s="1">
        <v>5202.5</v>
      </c>
    </row>
    <row r="63" spans="2:13" x14ac:dyDescent="0.25">
      <c r="B63" s="1" t="s">
        <v>10</v>
      </c>
      <c r="C63" s="1"/>
      <c r="D63" s="1">
        <v>3386.7</v>
      </c>
      <c r="E63" s="94"/>
      <c r="G63" s="1" t="s">
        <v>9</v>
      </c>
      <c r="H63" s="1"/>
      <c r="I63" s="4">
        <f>+I61+I62</f>
        <v>81224.36</v>
      </c>
      <c r="K63" s="1"/>
      <c r="L63" s="1"/>
      <c r="M63" s="1"/>
    </row>
    <row r="64" spans="2:13" x14ac:dyDescent="0.25">
      <c r="B64" s="1" t="s">
        <v>8</v>
      </c>
      <c r="C64" s="1"/>
      <c r="D64" s="1">
        <v>0</v>
      </c>
      <c r="E64" s="94"/>
      <c r="G64" s="1" t="s">
        <v>7</v>
      </c>
      <c r="H64" s="1"/>
      <c r="I64" s="3">
        <v>68963.199999999997</v>
      </c>
      <c r="K64" s="1"/>
      <c r="L64" s="1"/>
      <c r="M64" s="1"/>
    </row>
    <row r="65" spans="2:13" x14ac:dyDescent="0.25">
      <c r="B65" s="1" t="s">
        <v>6</v>
      </c>
      <c r="C65" s="1"/>
      <c r="D65" s="3">
        <v>564.4</v>
      </c>
      <c r="E65" s="95"/>
      <c r="G65" s="1"/>
      <c r="H65" s="1"/>
      <c r="I65" s="1"/>
      <c r="K65" s="1" t="s">
        <v>5</v>
      </c>
      <c r="L65" s="1"/>
      <c r="M65" s="1">
        <v>15289</v>
      </c>
    </row>
    <row r="66" spans="2:13" x14ac:dyDescent="0.25">
      <c r="M66" s="2">
        <f>SUM(M61:M65)</f>
        <v>20491.5</v>
      </c>
    </row>
    <row r="67" spans="2:13" x14ac:dyDescent="0.25">
      <c r="B67" s="1" t="s">
        <v>4</v>
      </c>
      <c r="C67" s="10"/>
      <c r="D67" s="1">
        <f>208430.9*1.18</f>
        <v>245948.46199999997</v>
      </c>
      <c r="E67" s="94"/>
      <c r="G67" s="1" t="s">
        <v>19</v>
      </c>
      <c r="H67" s="1"/>
      <c r="I67" s="1">
        <v>34225.89</v>
      </c>
    </row>
    <row r="68" spans="2:13" x14ac:dyDescent="0.25">
      <c r="D68" s="1"/>
      <c r="E68" s="94"/>
      <c r="G68" s="1" t="s">
        <v>20</v>
      </c>
      <c r="H68" s="1"/>
      <c r="I68" s="1">
        <v>44064.7</v>
      </c>
      <c r="K68" s="1" t="s">
        <v>21</v>
      </c>
      <c r="L68" s="1"/>
      <c r="M68" s="1">
        <v>4600</v>
      </c>
    </row>
    <row r="69" spans="2:13" x14ac:dyDescent="0.25">
      <c r="B69" s="1" t="s">
        <v>1</v>
      </c>
      <c r="C69" s="1"/>
      <c r="D69" s="3">
        <v>197055.9</v>
      </c>
      <c r="E69" s="95"/>
      <c r="G69" s="1" t="s">
        <v>25</v>
      </c>
      <c r="I69">
        <v>6900</v>
      </c>
      <c r="K69" s="1" t="s">
        <v>22</v>
      </c>
      <c r="L69" s="1"/>
      <c r="M69" s="1">
        <v>3000</v>
      </c>
    </row>
    <row r="70" spans="2:13" x14ac:dyDescent="0.25">
      <c r="B70" s="1" t="s">
        <v>0</v>
      </c>
      <c r="C70" s="1"/>
      <c r="D70" s="1">
        <v>448.47</v>
      </c>
      <c r="E70" s="94"/>
      <c r="G70" t="s">
        <v>26</v>
      </c>
      <c r="I70">
        <v>1500</v>
      </c>
      <c r="K70" s="1"/>
      <c r="L70" s="1"/>
      <c r="M70" s="1">
        <f>SUM(M68:M69)</f>
        <v>7600</v>
      </c>
    </row>
    <row r="71" spans="2:13" x14ac:dyDescent="0.25">
      <c r="B71" t="s">
        <v>24</v>
      </c>
      <c r="D71">
        <v>2000</v>
      </c>
    </row>
    <row r="72" spans="2:13" x14ac:dyDescent="0.25">
      <c r="B72" t="s">
        <v>27</v>
      </c>
      <c r="D72">
        <v>2407.34</v>
      </c>
      <c r="J72" s="11"/>
    </row>
    <row r="73" spans="2:13" x14ac:dyDescent="0.25">
      <c r="K73" s="14" t="s">
        <v>18</v>
      </c>
      <c r="M73" t="s">
        <v>23</v>
      </c>
    </row>
    <row r="74" spans="2:13" x14ac:dyDescent="0.25">
      <c r="D74" s="11">
        <f>SUM(D63:D73)</f>
        <v>451811.27199999994</v>
      </c>
      <c r="E74" s="11"/>
      <c r="F74" s="11"/>
      <c r="G74" s="11"/>
      <c r="H74" s="11"/>
      <c r="I74" s="11">
        <f>SUM(I63:I73)</f>
        <v>236878.15000000002</v>
      </c>
      <c r="K74" s="13">
        <f>+D74-I74</f>
        <v>214933.12199999992</v>
      </c>
      <c r="M74" s="12">
        <f>+K74+M70</f>
        <v>222533.12199999992</v>
      </c>
    </row>
    <row r="82" spans="2:13" x14ac:dyDescent="0.25">
      <c r="C82" s="5"/>
    </row>
    <row r="83" spans="2:13" ht="18.75" x14ac:dyDescent="0.3">
      <c r="B83" s="8" t="s">
        <v>17</v>
      </c>
      <c r="C83" s="9">
        <v>46144</v>
      </c>
    </row>
    <row r="86" spans="2:13" x14ac:dyDescent="0.25">
      <c r="B86" t="s">
        <v>14</v>
      </c>
      <c r="G86" t="s">
        <v>13</v>
      </c>
      <c r="H86" s="6" t="s">
        <v>15</v>
      </c>
      <c r="I86" s="7">
        <v>78149.13</v>
      </c>
      <c r="K86" s="15"/>
      <c r="L86" s="15"/>
      <c r="M86" s="15"/>
    </row>
    <row r="87" spans="2:13" x14ac:dyDescent="0.25">
      <c r="H87" s="6" t="s">
        <v>16</v>
      </c>
      <c r="I87" s="7">
        <f>+M91</f>
        <v>20491.5</v>
      </c>
      <c r="K87" s="15" t="s">
        <v>12</v>
      </c>
      <c r="L87" s="15" t="s">
        <v>11</v>
      </c>
      <c r="M87" s="15">
        <v>5202.5</v>
      </c>
    </row>
    <row r="88" spans="2:13" x14ac:dyDescent="0.25">
      <c r="B88" s="1" t="s">
        <v>10</v>
      </c>
      <c r="C88" s="1"/>
      <c r="D88" s="1">
        <v>4856.21</v>
      </c>
      <c r="E88" s="94"/>
      <c r="G88" s="1" t="s">
        <v>9</v>
      </c>
      <c r="H88" s="1"/>
      <c r="I88" s="4">
        <f>SUM(I86+I87)</f>
        <v>98640.63</v>
      </c>
      <c r="K88" s="15"/>
      <c r="L88" s="15"/>
      <c r="M88" s="15"/>
    </row>
    <row r="89" spans="2:13" x14ac:dyDescent="0.25">
      <c r="B89" s="1" t="s">
        <v>8</v>
      </c>
      <c r="C89" s="1"/>
      <c r="D89" s="1">
        <v>9620.7000000000007</v>
      </c>
      <c r="E89" s="94"/>
      <c r="G89" s="1" t="s">
        <v>7</v>
      </c>
      <c r="H89" s="1"/>
      <c r="I89" s="3">
        <v>89796.5</v>
      </c>
      <c r="K89" s="15"/>
      <c r="L89" s="15"/>
      <c r="M89" s="15"/>
    </row>
    <row r="90" spans="2:13" x14ac:dyDescent="0.25">
      <c r="B90" s="1" t="s">
        <v>6</v>
      </c>
      <c r="C90" s="1"/>
      <c r="D90" s="3">
        <v>11056.2</v>
      </c>
      <c r="E90" s="95"/>
      <c r="G90" s="1"/>
      <c r="H90" s="1"/>
      <c r="I90" s="1"/>
      <c r="K90" s="15" t="s">
        <v>5</v>
      </c>
      <c r="L90" s="15"/>
      <c r="M90" s="15">
        <v>15289</v>
      </c>
    </row>
    <row r="91" spans="2:13" x14ac:dyDescent="0.25">
      <c r="M91" s="2">
        <f>SUM(M86:M90)</f>
        <v>20491.5</v>
      </c>
    </row>
    <row r="92" spans="2:13" x14ac:dyDescent="0.25">
      <c r="B92" s="1" t="s">
        <v>4</v>
      </c>
      <c r="C92" s="10"/>
      <c r="D92" s="3">
        <f>D108</f>
        <v>315137.43159999995</v>
      </c>
      <c r="E92" s="95"/>
      <c r="G92" s="1" t="s">
        <v>19</v>
      </c>
      <c r="H92" s="1"/>
      <c r="I92" s="1">
        <v>34225.89</v>
      </c>
    </row>
    <row r="93" spans="2:13" x14ac:dyDescent="0.25">
      <c r="D93" s="1"/>
      <c r="E93" s="94"/>
      <c r="G93" s="1" t="s">
        <v>20</v>
      </c>
      <c r="H93" s="1"/>
      <c r="I93" s="1">
        <v>40270.160000000003</v>
      </c>
      <c r="K93" s="1" t="s">
        <v>29</v>
      </c>
      <c r="L93" s="1"/>
      <c r="M93" s="1"/>
    </row>
    <row r="94" spans="2:13" x14ac:dyDescent="0.25">
      <c r="B94" s="1" t="s">
        <v>1</v>
      </c>
      <c r="C94" s="1"/>
      <c r="D94" s="3">
        <v>97461.69</v>
      </c>
      <c r="E94" s="95"/>
      <c r="G94" s="1" t="s">
        <v>25</v>
      </c>
      <c r="I94">
        <v>6900</v>
      </c>
      <c r="K94" s="1" t="s">
        <v>22</v>
      </c>
      <c r="L94" s="1"/>
      <c r="M94" s="1">
        <v>2000</v>
      </c>
    </row>
    <row r="95" spans="2:13" x14ac:dyDescent="0.25">
      <c r="B95" s="1" t="s">
        <v>0</v>
      </c>
      <c r="C95" s="1"/>
      <c r="D95" s="1">
        <v>448.47</v>
      </c>
      <c r="E95" s="94"/>
      <c r="K95" s="1"/>
      <c r="L95" s="1"/>
      <c r="M95" s="1"/>
    </row>
    <row r="96" spans="2:13" x14ac:dyDescent="0.25">
      <c r="B96" t="s">
        <v>24</v>
      </c>
      <c r="D96">
        <v>2000</v>
      </c>
    </row>
    <row r="97" spans="3:16" x14ac:dyDescent="0.25">
      <c r="J97" s="11"/>
    </row>
    <row r="98" spans="3:16" x14ac:dyDescent="0.25">
      <c r="K98" s="16" t="s">
        <v>18</v>
      </c>
      <c r="P98">
        <f>1140*3.52/516</f>
        <v>7.7767441860465123</v>
      </c>
    </row>
    <row r="99" spans="3:16" x14ac:dyDescent="0.25">
      <c r="F99" s="11"/>
      <c r="G99" s="11"/>
      <c r="H99" s="11"/>
      <c r="I99" s="11">
        <f>SUM(I88:I98)</f>
        <v>269833.18000000005</v>
      </c>
      <c r="K99" s="12">
        <f>+D100-I99</f>
        <v>170747.52159999986</v>
      </c>
    </row>
    <row r="100" spans="3:16" x14ac:dyDescent="0.25">
      <c r="D100" s="13">
        <f>SUM(D88:D98)</f>
        <v>440580.70159999991</v>
      </c>
      <c r="E100" s="13"/>
    </row>
    <row r="102" spans="3:16" x14ac:dyDescent="0.25">
      <c r="I102" t="s">
        <v>28</v>
      </c>
      <c r="K102">
        <v>57880.72</v>
      </c>
    </row>
    <row r="103" spans="3:16" x14ac:dyDescent="0.25">
      <c r="M103" t="s">
        <v>23</v>
      </c>
    </row>
    <row r="104" spans="3:16" x14ac:dyDescent="0.25">
      <c r="K104" s="11">
        <f>+K99+K102</f>
        <v>228628.24159999986</v>
      </c>
      <c r="M104" s="12">
        <f>+K104+M94</f>
        <v>230628.24159999986</v>
      </c>
    </row>
    <row r="108" spans="3:16" x14ac:dyDescent="0.25">
      <c r="C108" s="5">
        <v>267065.62</v>
      </c>
      <c r="D108">
        <f>C108*1.18</f>
        <v>315137.43159999995</v>
      </c>
    </row>
    <row r="114" spans="2:13" x14ac:dyDescent="0.25">
      <c r="B114" s="80" t="s">
        <v>33</v>
      </c>
      <c r="C114" s="80"/>
      <c r="D114" s="80"/>
      <c r="E114" s="80"/>
      <c r="F114" s="80"/>
      <c r="G114" s="80"/>
      <c r="H114" s="80"/>
      <c r="I114" s="80"/>
      <c r="J114" s="80"/>
      <c r="K114" s="80"/>
      <c r="L114" s="80"/>
      <c r="M114" s="80"/>
    </row>
    <row r="115" spans="2:13" ht="18.75" x14ac:dyDescent="0.3">
      <c r="B115" s="8" t="s">
        <v>17</v>
      </c>
      <c r="C115" s="9">
        <v>46151</v>
      </c>
    </row>
    <row r="118" spans="2:13" x14ac:dyDescent="0.25">
      <c r="B118" t="s">
        <v>14</v>
      </c>
      <c r="G118" t="s">
        <v>13</v>
      </c>
      <c r="H118" s="6" t="s">
        <v>15</v>
      </c>
      <c r="I118" s="7">
        <v>64993.79</v>
      </c>
      <c r="K118" s="15"/>
      <c r="L118" s="15"/>
      <c r="M118" s="15"/>
    </row>
    <row r="119" spans="2:13" x14ac:dyDescent="0.25">
      <c r="H119" s="6" t="s">
        <v>16</v>
      </c>
      <c r="I119" s="7">
        <f>+M123</f>
        <v>15289</v>
      </c>
      <c r="K119" s="15"/>
      <c r="L119" s="15"/>
      <c r="M119" s="15"/>
    </row>
    <row r="120" spans="2:13" x14ac:dyDescent="0.25">
      <c r="B120" s="1" t="s">
        <v>10</v>
      </c>
      <c r="C120" s="1"/>
      <c r="D120" s="1">
        <v>4656.3999999999996</v>
      </c>
      <c r="E120" s="94"/>
      <c r="G120" s="1" t="s">
        <v>9</v>
      </c>
      <c r="H120" s="1"/>
      <c r="I120" s="4">
        <f>SUM(I118+I119)</f>
        <v>80282.790000000008</v>
      </c>
      <c r="K120" s="15"/>
      <c r="L120" s="15"/>
      <c r="M120" s="15"/>
    </row>
    <row r="121" spans="2:13" x14ac:dyDescent="0.25">
      <c r="B121" s="1" t="s">
        <v>8</v>
      </c>
      <c r="C121" s="1"/>
      <c r="D121" s="1">
        <v>18335.400000000001</v>
      </c>
      <c r="E121" s="94"/>
      <c r="G121" s="1" t="s">
        <v>7</v>
      </c>
      <c r="H121" s="1"/>
      <c r="I121" s="3">
        <v>67221.7</v>
      </c>
      <c r="K121" s="15"/>
      <c r="L121" s="15"/>
      <c r="M121" s="15"/>
    </row>
    <row r="122" spans="2:13" x14ac:dyDescent="0.25">
      <c r="B122" s="1" t="s">
        <v>6</v>
      </c>
      <c r="C122" s="1"/>
      <c r="D122" s="3">
        <v>3661.94</v>
      </c>
      <c r="E122" s="95"/>
      <c r="G122" s="1"/>
      <c r="H122" s="1"/>
      <c r="I122" s="1"/>
      <c r="K122" s="15" t="s">
        <v>5</v>
      </c>
      <c r="L122" s="15"/>
      <c r="M122" s="15">
        <v>15289</v>
      </c>
    </row>
    <row r="123" spans="2:13" x14ac:dyDescent="0.25">
      <c r="M123" s="2">
        <f>SUM(M118:M122)</f>
        <v>15289</v>
      </c>
    </row>
    <row r="124" spans="2:13" x14ac:dyDescent="0.25">
      <c r="B124" s="1" t="s">
        <v>4</v>
      </c>
      <c r="C124" s="10"/>
      <c r="D124" s="3">
        <f>B138*1.18</f>
        <v>278650.9938</v>
      </c>
      <c r="E124" s="95"/>
      <c r="G124" s="1" t="s">
        <v>19</v>
      </c>
      <c r="H124" s="1"/>
      <c r="I124" s="1">
        <v>34225.89</v>
      </c>
      <c r="M124" t="s">
        <v>36</v>
      </c>
    </row>
    <row r="125" spans="2:13" x14ac:dyDescent="0.25">
      <c r="D125" s="1"/>
      <c r="E125" s="94"/>
      <c r="G125" s="1" t="s">
        <v>20</v>
      </c>
      <c r="H125" s="1"/>
      <c r="I125" s="1">
        <v>40270.559999999998</v>
      </c>
      <c r="K125" s="1" t="s">
        <v>30</v>
      </c>
      <c r="L125" s="1" t="s">
        <v>31</v>
      </c>
      <c r="M125" s="1">
        <v>3400</v>
      </c>
    </row>
    <row r="126" spans="2:13" x14ac:dyDescent="0.25">
      <c r="B126" s="1" t="s">
        <v>1</v>
      </c>
      <c r="C126" s="1"/>
      <c r="D126" s="3">
        <v>78428.09</v>
      </c>
      <c r="E126" s="95"/>
      <c r="K126" s="1" t="s">
        <v>22</v>
      </c>
      <c r="L126" s="1"/>
      <c r="M126" s="1">
        <v>1200</v>
      </c>
    </row>
    <row r="127" spans="2:13" x14ac:dyDescent="0.25">
      <c r="B127" s="1" t="s">
        <v>0</v>
      </c>
      <c r="C127" s="1"/>
      <c r="D127" s="1">
        <v>448.47</v>
      </c>
      <c r="E127" s="94"/>
      <c r="G127" t="s">
        <v>37</v>
      </c>
      <c r="I127">
        <v>6420</v>
      </c>
      <c r="K127" s="1"/>
      <c r="L127" s="1"/>
      <c r="M127" s="1"/>
    </row>
    <row r="129" spans="2:13" x14ac:dyDescent="0.25">
      <c r="J129" s="11"/>
    </row>
    <row r="130" spans="2:13" x14ac:dyDescent="0.25">
      <c r="G130" s="11"/>
      <c r="H130" s="11"/>
      <c r="I130" s="11">
        <f>SUM(I120:I129)</f>
        <v>228420.94</v>
      </c>
      <c r="K130" s="16" t="s">
        <v>18</v>
      </c>
    </row>
    <row r="131" spans="2:13" x14ac:dyDescent="0.25">
      <c r="F131" s="11"/>
      <c r="K131" s="12">
        <f>+D132-I130</f>
        <v>155760.35379999998</v>
      </c>
      <c r="M131" t="s">
        <v>32</v>
      </c>
    </row>
    <row r="132" spans="2:13" x14ac:dyDescent="0.25">
      <c r="D132" s="13">
        <f>SUM(D120:D130)</f>
        <v>384181.29379999998</v>
      </c>
      <c r="E132" s="13"/>
      <c r="M132" s="11">
        <f>+M136-K99</f>
        <v>-10387.167799999879</v>
      </c>
    </row>
    <row r="133" spans="2:13" ht="21" x14ac:dyDescent="0.35">
      <c r="B133" s="92" t="s">
        <v>34</v>
      </c>
      <c r="C133" s="92"/>
      <c r="D133" s="92"/>
      <c r="E133" s="79"/>
    </row>
    <row r="134" spans="2:13" ht="21" x14ac:dyDescent="0.35">
      <c r="B134" s="92"/>
      <c r="C134" s="92"/>
      <c r="D134" s="92"/>
      <c r="E134" s="79"/>
    </row>
    <row r="135" spans="2:13" x14ac:dyDescent="0.25">
      <c r="B135" s="92" t="s">
        <v>35</v>
      </c>
      <c r="C135" s="92"/>
      <c r="D135" s="92"/>
      <c r="E135" s="92"/>
      <c r="F135" s="92"/>
      <c r="G135" s="92"/>
      <c r="H135" s="92"/>
      <c r="M135" t="s">
        <v>23</v>
      </c>
    </row>
    <row r="136" spans="2:13" x14ac:dyDescent="0.25">
      <c r="B136" s="92"/>
      <c r="C136" s="92"/>
      <c r="D136" s="92"/>
      <c r="E136" s="92"/>
      <c r="F136" s="92"/>
      <c r="G136" s="92"/>
      <c r="H136" s="92"/>
      <c r="K136" s="11">
        <f>+K131+K134</f>
        <v>155760.35379999998</v>
      </c>
      <c r="M136" s="12">
        <f>+K136+SUM(M125:M127)</f>
        <v>160360.35379999998</v>
      </c>
    </row>
    <row r="138" spans="2:13" x14ac:dyDescent="0.25">
      <c r="B138" s="5">
        <v>236144.91</v>
      </c>
    </row>
    <row r="149" spans="2:13" x14ac:dyDescent="0.25">
      <c r="B149" s="80" t="s">
        <v>33</v>
      </c>
      <c r="C149" s="80"/>
      <c r="D149" s="80"/>
      <c r="E149" s="80"/>
      <c r="F149" s="80"/>
      <c r="G149" s="80"/>
      <c r="H149" s="80"/>
      <c r="I149" s="80"/>
      <c r="J149" s="80"/>
      <c r="K149" s="80"/>
      <c r="L149" s="80"/>
      <c r="M149" s="80"/>
    </row>
    <row r="150" spans="2:13" ht="18.75" x14ac:dyDescent="0.3">
      <c r="B150" s="8" t="s">
        <v>17</v>
      </c>
      <c r="C150" s="9">
        <v>46158</v>
      </c>
    </row>
    <row r="153" spans="2:13" x14ac:dyDescent="0.25">
      <c r="B153" t="s">
        <v>14</v>
      </c>
      <c r="G153" t="s">
        <v>13</v>
      </c>
      <c r="H153" s="6" t="s">
        <v>15</v>
      </c>
      <c r="I153" s="7">
        <v>103914.08</v>
      </c>
      <c r="K153" s="15"/>
      <c r="L153" s="15"/>
      <c r="M153" s="15"/>
    </row>
    <row r="154" spans="2:13" x14ac:dyDescent="0.25">
      <c r="H154" s="6" t="s">
        <v>16</v>
      </c>
      <c r="I154" s="7">
        <f>+M158</f>
        <v>15289</v>
      </c>
      <c r="K154" s="15"/>
      <c r="L154" s="15"/>
      <c r="M154" s="15"/>
    </row>
    <row r="155" spans="2:13" x14ac:dyDescent="0.25">
      <c r="B155" s="1" t="s">
        <v>10</v>
      </c>
      <c r="C155" s="1"/>
      <c r="D155" s="1">
        <v>40862.46</v>
      </c>
      <c r="E155" s="94"/>
      <c r="G155" s="1" t="s">
        <v>9</v>
      </c>
      <c r="H155" s="1"/>
      <c r="I155" s="4">
        <f>SUM(I153+I154)</f>
        <v>119203.08</v>
      </c>
      <c r="K155" s="15"/>
      <c r="L155" s="15"/>
      <c r="M155" s="15"/>
    </row>
    <row r="156" spans="2:13" x14ac:dyDescent="0.25">
      <c r="B156" s="1" t="s">
        <v>8</v>
      </c>
      <c r="C156" s="1"/>
      <c r="D156" s="1">
        <v>3408.6</v>
      </c>
      <c r="E156" s="94"/>
      <c r="G156" s="1" t="s">
        <v>7</v>
      </c>
      <c r="H156" s="1"/>
      <c r="I156" s="3">
        <v>57467.5</v>
      </c>
      <c r="K156" s="15"/>
      <c r="L156" s="15"/>
      <c r="M156" s="15"/>
    </row>
    <row r="157" spans="2:13" x14ac:dyDescent="0.25">
      <c r="B157" s="1" t="s">
        <v>6</v>
      </c>
      <c r="C157" s="1"/>
      <c r="D157" s="3">
        <v>10534.63</v>
      </c>
      <c r="E157" s="95"/>
      <c r="G157" s="1"/>
      <c r="H157" s="1"/>
      <c r="I157" s="1"/>
      <c r="K157" s="15" t="s">
        <v>5</v>
      </c>
      <c r="L157" s="15"/>
      <c r="M157" s="15">
        <v>15289</v>
      </c>
    </row>
    <row r="158" spans="2:13" x14ac:dyDescent="0.25">
      <c r="M158" s="2">
        <f>SUM(M153:M157)</f>
        <v>15289</v>
      </c>
    </row>
    <row r="159" spans="2:13" x14ac:dyDescent="0.25">
      <c r="B159" s="1" t="s">
        <v>4</v>
      </c>
      <c r="C159" s="10"/>
      <c r="D159" s="3">
        <f>C172*1.18</f>
        <v>258975.73279999997</v>
      </c>
      <c r="E159" s="95"/>
      <c r="G159" s="1" t="s">
        <v>19</v>
      </c>
      <c r="H159" s="1"/>
      <c r="I159" s="1">
        <v>34225.89</v>
      </c>
      <c r="M159" t="s">
        <v>36</v>
      </c>
    </row>
    <row r="160" spans="2:13" x14ac:dyDescent="0.25">
      <c r="D160" s="1"/>
      <c r="E160" s="94"/>
      <c r="G160" s="1" t="s">
        <v>20</v>
      </c>
      <c r="H160" s="1"/>
      <c r="I160" s="1">
        <v>40270.559999999998</v>
      </c>
      <c r="K160" s="1"/>
      <c r="L160" s="1"/>
      <c r="M160" s="1"/>
    </row>
    <row r="161" spans="2:13" x14ac:dyDescent="0.25">
      <c r="B161" s="1" t="s">
        <v>1</v>
      </c>
      <c r="C161" s="1"/>
      <c r="D161" s="3">
        <v>75099.09</v>
      </c>
      <c r="E161" s="95"/>
      <c r="K161" s="1"/>
      <c r="L161" s="1"/>
      <c r="M161" s="1"/>
    </row>
    <row r="162" spans="2:13" x14ac:dyDescent="0.25">
      <c r="B162" s="1" t="s">
        <v>0</v>
      </c>
      <c r="C162" s="1"/>
      <c r="D162" s="1">
        <v>448.47</v>
      </c>
      <c r="E162" s="94"/>
      <c r="K162" s="1"/>
      <c r="L162" s="1"/>
      <c r="M162" s="1"/>
    </row>
    <row r="163" spans="2:13" x14ac:dyDescent="0.25">
      <c r="B163" t="s">
        <v>38</v>
      </c>
      <c r="D163">
        <v>26796</v>
      </c>
    </row>
    <row r="164" spans="2:13" x14ac:dyDescent="0.25">
      <c r="J164" s="11"/>
    </row>
    <row r="165" spans="2:13" x14ac:dyDescent="0.25">
      <c r="G165" s="11"/>
      <c r="H165" s="11"/>
      <c r="K165" s="16" t="s">
        <v>18</v>
      </c>
    </row>
    <row r="166" spans="2:13" x14ac:dyDescent="0.25">
      <c r="F166" s="11"/>
      <c r="K166" s="12">
        <f>+D167-I167</f>
        <v>164957.95279999985</v>
      </c>
      <c r="M166" t="s">
        <v>32</v>
      </c>
    </row>
    <row r="167" spans="2:13" x14ac:dyDescent="0.25">
      <c r="D167" s="13">
        <f>SUM(D155:D165)</f>
        <v>416124.98279999988</v>
      </c>
      <c r="E167" s="13"/>
      <c r="I167" s="11">
        <f>SUM(I155:I166)</f>
        <v>251167.03000000003</v>
      </c>
      <c r="M167" s="11">
        <f>+M171-K134</f>
        <v>0</v>
      </c>
    </row>
    <row r="169" spans="2:13" x14ac:dyDescent="0.25">
      <c r="J169" t="s">
        <v>39</v>
      </c>
      <c r="K169" s="11">
        <f>+K136</f>
        <v>155760.35379999998</v>
      </c>
    </row>
    <row r="172" spans="2:13" x14ac:dyDescent="0.25">
      <c r="C172" s="5">
        <v>219470.96</v>
      </c>
    </row>
    <row r="184" spans="2:13" x14ac:dyDescent="0.25">
      <c r="B184" s="80" t="s">
        <v>33</v>
      </c>
      <c r="C184" s="80"/>
      <c r="D184" s="80"/>
      <c r="E184" s="80"/>
      <c r="F184" s="80"/>
      <c r="G184" s="80"/>
      <c r="H184" s="80"/>
      <c r="I184" s="80"/>
      <c r="J184" s="80"/>
      <c r="K184" s="80"/>
      <c r="L184" s="80"/>
      <c r="M184" s="80"/>
    </row>
    <row r="185" spans="2:13" ht="18.75" x14ac:dyDescent="0.3">
      <c r="B185" s="19" t="s">
        <v>17</v>
      </c>
      <c r="C185" s="20">
        <v>46165</v>
      </c>
    </row>
    <row r="188" spans="2:13" x14ac:dyDescent="0.25">
      <c r="B188" t="s">
        <v>14</v>
      </c>
      <c r="G188" t="s">
        <v>13</v>
      </c>
      <c r="H188" s="6" t="s">
        <v>15</v>
      </c>
      <c r="I188" s="7">
        <v>79032.91</v>
      </c>
      <c r="K188" s="15"/>
      <c r="L188" s="15"/>
      <c r="M188" s="15"/>
    </row>
    <row r="189" spans="2:13" x14ac:dyDescent="0.25">
      <c r="H189" s="6" t="s">
        <v>16</v>
      </c>
      <c r="I189" s="7">
        <f>+M193</f>
        <v>4408.6000000000004</v>
      </c>
      <c r="K189" s="15"/>
      <c r="L189" s="15"/>
      <c r="M189" s="15"/>
    </row>
    <row r="190" spans="2:13" x14ac:dyDescent="0.25">
      <c r="B190" s="1" t="s">
        <v>10</v>
      </c>
      <c r="C190" s="1"/>
      <c r="D190" s="1">
        <v>20700</v>
      </c>
      <c r="E190" s="94"/>
      <c r="G190" s="1" t="s">
        <v>9</v>
      </c>
      <c r="H190" s="1"/>
      <c r="I190" s="4">
        <f>SUM(I188+I189)</f>
        <v>83441.510000000009</v>
      </c>
      <c r="K190" s="15"/>
      <c r="L190" s="15"/>
      <c r="M190" s="15"/>
    </row>
    <row r="191" spans="2:13" x14ac:dyDescent="0.25">
      <c r="B191" s="1" t="s">
        <v>8</v>
      </c>
      <c r="C191" s="1"/>
      <c r="D191" s="1">
        <v>285</v>
      </c>
      <c r="E191" s="94"/>
      <c r="G191" s="1" t="s">
        <v>7</v>
      </c>
      <c r="H191" s="1"/>
      <c r="I191" s="3">
        <v>67516.899999999994</v>
      </c>
      <c r="K191" s="15"/>
      <c r="L191" s="15"/>
      <c r="M191" s="15"/>
    </row>
    <row r="192" spans="2:13" x14ac:dyDescent="0.25">
      <c r="B192" s="1" t="s">
        <v>6</v>
      </c>
      <c r="C192" s="1"/>
      <c r="D192" s="3">
        <v>21476.98</v>
      </c>
      <c r="E192" s="95"/>
      <c r="G192" s="1"/>
      <c r="H192" s="1"/>
      <c r="I192" s="1"/>
      <c r="K192" s="15" t="s">
        <v>5</v>
      </c>
      <c r="L192" s="15"/>
      <c r="M192" s="15">
        <v>4408.6000000000004</v>
      </c>
    </row>
    <row r="193" spans="2:13" x14ac:dyDescent="0.25">
      <c r="M193" s="2">
        <f>SUM(M188:M192)</f>
        <v>4408.6000000000004</v>
      </c>
    </row>
    <row r="194" spans="2:13" x14ac:dyDescent="0.25">
      <c r="B194" s="1" t="s">
        <v>4</v>
      </c>
      <c r="C194" s="10"/>
      <c r="D194" s="1">
        <f>C279*1.18</f>
        <v>0</v>
      </c>
      <c r="E194" s="94"/>
      <c r="G194" s="1" t="s">
        <v>19</v>
      </c>
      <c r="H194" s="1"/>
      <c r="I194" s="1">
        <v>34225.89</v>
      </c>
      <c r="M194" t="s">
        <v>36</v>
      </c>
    </row>
    <row r="195" spans="2:13" x14ac:dyDescent="0.25">
      <c r="D195" s="1"/>
      <c r="E195" s="94"/>
      <c r="G195" s="1" t="s">
        <v>20</v>
      </c>
      <c r="H195" s="1"/>
      <c r="I195" s="1">
        <v>40270.559999999998</v>
      </c>
      <c r="K195" s="1"/>
      <c r="L195" s="1"/>
      <c r="M195" s="1"/>
    </row>
    <row r="196" spans="2:13" x14ac:dyDescent="0.25">
      <c r="B196" s="1" t="s">
        <v>1</v>
      </c>
      <c r="C196" s="1"/>
      <c r="D196" s="3">
        <v>86048.69</v>
      </c>
      <c r="E196" s="95"/>
      <c r="K196" s="1"/>
      <c r="L196" s="1"/>
      <c r="M196" s="1"/>
    </row>
    <row r="197" spans="2:13" x14ac:dyDescent="0.25">
      <c r="B197" s="1" t="s">
        <v>0</v>
      </c>
      <c r="C197" s="1"/>
      <c r="D197" s="1">
        <v>448.47</v>
      </c>
      <c r="E197" s="94"/>
      <c r="G197" s="1" t="s">
        <v>41</v>
      </c>
      <c r="H197" s="1"/>
      <c r="I197" s="1">
        <v>13000</v>
      </c>
      <c r="K197" s="1"/>
      <c r="L197" s="1"/>
      <c r="M197" s="1"/>
    </row>
    <row r="199" spans="2:13" x14ac:dyDescent="0.25">
      <c r="J199" s="11"/>
    </row>
    <row r="200" spans="2:13" x14ac:dyDescent="0.25">
      <c r="G200" s="11"/>
      <c r="H200" s="11"/>
      <c r="K200" s="16" t="s">
        <v>18</v>
      </c>
    </row>
    <row r="201" spans="2:13" x14ac:dyDescent="0.25">
      <c r="F201" s="11"/>
      <c r="K201" s="12">
        <f>+D202-I202</f>
        <v>-109495.71999999999</v>
      </c>
    </row>
    <row r="202" spans="2:13" x14ac:dyDescent="0.25">
      <c r="D202" s="13">
        <f>SUM(D190:D201)</f>
        <v>128959.14</v>
      </c>
      <c r="E202" s="13"/>
      <c r="I202" s="11">
        <f>SUM(I190:I201)</f>
        <v>238454.86</v>
      </c>
      <c r="M202" s="11"/>
    </row>
    <row r="204" spans="2:13" x14ac:dyDescent="0.25">
      <c r="J204" t="s">
        <v>39</v>
      </c>
      <c r="K204" s="12">
        <v>164957.95279999985</v>
      </c>
    </row>
    <row r="206" spans="2:13" ht="18.75" x14ac:dyDescent="0.3">
      <c r="J206" s="17" t="s">
        <v>40</v>
      </c>
      <c r="K206" s="18">
        <f>+K201-K204</f>
        <v>-274453.67279999983</v>
      </c>
    </row>
    <row r="221" spans="2:13" x14ac:dyDescent="0.25">
      <c r="B221" s="16" t="s">
        <v>33</v>
      </c>
      <c r="C221" s="16"/>
      <c r="D221" s="16"/>
      <c r="E221" s="16"/>
      <c r="G221" s="16"/>
      <c r="H221" s="16"/>
      <c r="I221" s="16"/>
      <c r="J221" s="16"/>
      <c r="K221" s="16"/>
      <c r="L221" s="16"/>
      <c r="M221" s="16"/>
    </row>
    <row r="222" spans="2:13" ht="18.75" x14ac:dyDescent="0.3">
      <c r="B222" s="19" t="s">
        <v>17</v>
      </c>
      <c r="C222" s="20">
        <v>46169</v>
      </c>
    </row>
    <row r="224" spans="2:13" x14ac:dyDescent="0.25">
      <c r="F224" s="16"/>
      <c r="K224" s="81" t="s">
        <v>42</v>
      </c>
      <c r="L224" s="81"/>
      <c r="M224" s="81"/>
    </row>
    <row r="225" spans="2:13" x14ac:dyDescent="0.25">
      <c r="B225" t="s">
        <v>14</v>
      </c>
      <c r="G225" t="s">
        <v>13</v>
      </c>
      <c r="H225" s="21"/>
      <c r="I225" s="21"/>
      <c r="K225" s="15" t="s">
        <v>43</v>
      </c>
      <c r="L225" s="15"/>
      <c r="M225" s="15">
        <v>407</v>
      </c>
    </row>
    <row r="226" spans="2:13" x14ac:dyDescent="0.25">
      <c r="H226" s="21"/>
      <c r="I226" s="22"/>
      <c r="K226" s="15" t="s">
        <v>44</v>
      </c>
      <c r="L226" s="15"/>
      <c r="M226" s="15">
        <v>2059</v>
      </c>
    </row>
    <row r="227" spans="2:13" x14ac:dyDescent="0.25">
      <c r="B227" s="1" t="s">
        <v>10</v>
      </c>
      <c r="C227" s="1"/>
      <c r="D227" s="1">
        <v>27516.9</v>
      </c>
      <c r="E227" s="94"/>
      <c r="F227" s="5">
        <f>+D227+D228+D229</f>
        <v>30126.980000000003</v>
      </c>
      <c r="G227" s="1" t="s">
        <v>9</v>
      </c>
      <c r="H227" s="1"/>
      <c r="I227" s="7">
        <v>85792.91</v>
      </c>
      <c r="K227" s="15" t="s">
        <v>45</v>
      </c>
      <c r="L227" s="15"/>
      <c r="M227" s="15">
        <v>478.8</v>
      </c>
    </row>
    <row r="228" spans="2:13" x14ac:dyDescent="0.25">
      <c r="B228" s="1" t="s">
        <v>8</v>
      </c>
      <c r="C228" s="1"/>
      <c r="D228" s="1">
        <v>271</v>
      </c>
      <c r="E228" s="94"/>
      <c r="G228" s="1" t="s">
        <v>7</v>
      </c>
      <c r="H228" s="1"/>
      <c r="I228" s="3">
        <v>70109.899999999994</v>
      </c>
      <c r="K228" s="15" t="s">
        <v>46</v>
      </c>
      <c r="L228" s="15"/>
      <c r="M228" s="15">
        <f>1917+225</f>
        <v>2142</v>
      </c>
    </row>
    <row r="229" spans="2:13" x14ac:dyDescent="0.25">
      <c r="B229" s="1" t="s">
        <v>6</v>
      </c>
      <c r="C229" s="1"/>
      <c r="D229" s="3">
        <v>2339.08</v>
      </c>
      <c r="E229" s="95"/>
      <c r="G229" s="23" t="s">
        <v>47</v>
      </c>
      <c r="H229" s="23"/>
      <c r="I229" s="23">
        <f>900.8*3-55*3-50*3</f>
        <v>2387.3999999999996</v>
      </c>
      <c r="K229" s="15"/>
      <c r="L229" s="15"/>
      <c r="M229" s="15"/>
    </row>
    <row r="230" spans="2:13" x14ac:dyDescent="0.25">
      <c r="K230" s="15" t="s">
        <v>49</v>
      </c>
      <c r="L230" s="15"/>
      <c r="M230" s="15">
        <v>255</v>
      </c>
    </row>
    <row r="231" spans="2:13" x14ac:dyDescent="0.25">
      <c r="B231" s="1" t="s">
        <v>4</v>
      </c>
      <c r="C231" s="10"/>
      <c r="D231" s="1">
        <f>B241*1.18</f>
        <v>244979.91800000001</v>
      </c>
      <c r="E231" s="94"/>
      <c r="G231" s="1" t="s">
        <v>19</v>
      </c>
      <c r="H231" s="1"/>
      <c r="I231" s="1">
        <v>20284.2</v>
      </c>
      <c r="K231" s="15" t="s">
        <v>50</v>
      </c>
      <c r="L231" s="15"/>
      <c r="M231" s="15">
        <v>200</v>
      </c>
    </row>
    <row r="232" spans="2:13" x14ac:dyDescent="0.25">
      <c r="D232" s="1"/>
      <c r="E232" s="94"/>
      <c r="G232" s="1" t="s">
        <v>20</v>
      </c>
      <c r="H232" s="1"/>
      <c r="I232" s="1">
        <v>40270.559999999998</v>
      </c>
      <c r="K232" s="25">
        <v>46079</v>
      </c>
      <c r="M232" s="24">
        <v>102</v>
      </c>
    </row>
    <row r="233" spans="2:13" x14ac:dyDescent="0.25">
      <c r="B233" s="1" t="s">
        <v>1</v>
      </c>
      <c r="C233" s="1"/>
      <c r="D233" s="3">
        <v>102092.29</v>
      </c>
      <c r="E233" s="95"/>
      <c r="M233" s="24">
        <v>162</v>
      </c>
    </row>
    <row r="234" spans="2:13" x14ac:dyDescent="0.25">
      <c r="B234" s="1" t="s">
        <v>0</v>
      </c>
      <c r="C234" s="1"/>
      <c r="D234" s="1">
        <v>448.47</v>
      </c>
      <c r="E234" s="94"/>
      <c r="G234" s="1" t="s">
        <v>41</v>
      </c>
      <c r="H234" s="1"/>
      <c r="I234" s="1">
        <v>6000</v>
      </c>
      <c r="K234" s="1"/>
      <c r="L234" s="1"/>
      <c r="M234" s="24"/>
    </row>
    <row r="235" spans="2:13" x14ac:dyDescent="0.25">
      <c r="G235" s="23" t="s">
        <v>48</v>
      </c>
      <c r="H235" s="23"/>
      <c r="I235" s="23">
        <f>16*80</f>
        <v>1280</v>
      </c>
      <c r="K235" s="1"/>
      <c r="L235" s="1"/>
      <c r="M235" s="24"/>
    </row>
    <row r="236" spans="2:13" x14ac:dyDescent="0.25">
      <c r="J236" s="11"/>
      <c r="K236" s="1"/>
      <c r="L236" s="1"/>
      <c r="M236" s="2">
        <f>SUM(M225:M233)</f>
        <v>5805.8</v>
      </c>
    </row>
    <row r="237" spans="2:13" x14ac:dyDescent="0.25">
      <c r="G237" s="11"/>
      <c r="H237" s="11"/>
      <c r="M237" t="s">
        <v>36</v>
      </c>
    </row>
    <row r="238" spans="2:13" x14ac:dyDescent="0.25">
      <c r="J238" t="s">
        <v>36</v>
      </c>
      <c r="M238" s="1"/>
    </row>
    <row r="239" spans="2:13" x14ac:dyDescent="0.25">
      <c r="D239" s="13">
        <f>SUM(D227:D238)</f>
        <v>377647.65799999994</v>
      </c>
      <c r="E239" s="13"/>
      <c r="I239" s="11">
        <f>SUM(I227:I238)</f>
        <v>226124.97</v>
      </c>
      <c r="K239" s="16" t="s">
        <v>18</v>
      </c>
      <c r="M239" s="1"/>
    </row>
    <row r="240" spans="2:13" x14ac:dyDescent="0.25">
      <c r="K240" s="12">
        <f>+D239-I239</f>
        <v>151522.68799999994</v>
      </c>
      <c r="M240" s="26"/>
    </row>
    <row r="241" spans="2:13" x14ac:dyDescent="0.25">
      <c r="B241">
        <v>207610.1</v>
      </c>
      <c r="F241" s="11"/>
    </row>
    <row r="243" spans="2:13" x14ac:dyDescent="0.25">
      <c r="J243" t="s">
        <v>39</v>
      </c>
      <c r="K243" s="12">
        <f>+K201</f>
        <v>-109495.71999999999</v>
      </c>
    </row>
    <row r="244" spans="2:13" x14ac:dyDescent="0.25">
      <c r="C244" s="5"/>
    </row>
    <row r="245" spans="2:13" ht="18.75" x14ac:dyDescent="0.3">
      <c r="J245" s="17" t="s">
        <v>40</v>
      </c>
      <c r="K245" s="18">
        <f>+K240-K243</f>
        <v>261018.40799999994</v>
      </c>
      <c r="M245" s="11"/>
    </row>
    <row r="250" spans="2:13" x14ac:dyDescent="0.25">
      <c r="D250" s="5"/>
      <c r="E250" s="5"/>
    </row>
    <row r="253" spans="2:13" x14ac:dyDescent="0.25">
      <c r="B253" s="80" t="s">
        <v>53</v>
      </c>
      <c r="C253" s="80"/>
      <c r="D253" s="80"/>
      <c r="E253" s="80"/>
      <c r="F253" s="80"/>
      <c r="G253" s="80"/>
      <c r="H253" s="80"/>
      <c r="I253" s="80"/>
      <c r="J253" s="80"/>
      <c r="K253" s="80"/>
      <c r="L253" s="80"/>
      <c r="M253" s="80"/>
    </row>
    <row r="254" spans="2:13" ht="18.75" x14ac:dyDescent="0.3">
      <c r="B254" s="19" t="s">
        <v>17</v>
      </c>
      <c r="C254" s="20">
        <v>46170</v>
      </c>
    </row>
    <row r="256" spans="2:13" x14ac:dyDescent="0.25">
      <c r="F256" s="16"/>
      <c r="K256" s="81"/>
      <c r="L256" s="81"/>
      <c r="M256" s="81"/>
    </row>
    <row r="257" spans="2:13" x14ac:dyDescent="0.25">
      <c r="B257" t="s">
        <v>14</v>
      </c>
      <c r="H257" s="21"/>
      <c r="I257" s="21"/>
      <c r="K257" s="15"/>
      <c r="L257" s="15"/>
      <c r="M257" s="15"/>
    </row>
    <row r="258" spans="2:13" x14ac:dyDescent="0.25">
      <c r="H258" s="21"/>
      <c r="I258" s="22"/>
      <c r="K258" s="15"/>
      <c r="L258" s="15"/>
      <c r="M258" s="15"/>
    </row>
    <row r="259" spans="2:13" x14ac:dyDescent="0.25">
      <c r="B259" s="1" t="s">
        <v>10</v>
      </c>
      <c r="C259" s="1"/>
      <c r="D259" s="1">
        <v>14429.35</v>
      </c>
      <c r="E259" s="94"/>
      <c r="G259" s="1" t="s">
        <v>9</v>
      </c>
      <c r="H259" s="1"/>
      <c r="I259" s="7">
        <v>71115.570000000007</v>
      </c>
      <c r="K259" s="15"/>
      <c r="L259" s="15"/>
      <c r="M259" s="15"/>
    </row>
    <row r="260" spans="2:13" x14ac:dyDescent="0.25">
      <c r="B260" s="1" t="s">
        <v>8</v>
      </c>
      <c r="C260" s="1"/>
      <c r="D260" s="1">
        <v>374.5</v>
      </c>
      <c r="E260" s="94"/>
      <c r="G260" s="1" t="s">
        <v>7</v>
      </c>
      <c r="H260" s="1"/>
      <c r="I260" s="3">
        <v>70046.899999999994</v>
      </c>
      <c r="K260" s="15" t="s">
        <v>51</v>
      </c>
      <c r="L260" s="15"/>
      <c r="M260" s="15">
        <v>411</v>
      </c>
    </row>
    <row r="261" spans="2:13" x14ac:dyDescent="0.25">
      <c r="B261" s="1" t="s">
        <v>6</v>
      </c>
      <c r="C261" s="1"/>
      <c r="D261" s="3">
        <f>12974.88+275</f>
        <v>13249.88</v>
      </c>
      <c r="E261" s="95"/>
      <c r="G261" s="23" t="s">
        <v>47</v>
      </c>
      <c r="H261" s="23"/>
      <c r="I261" s="23">
        <f>900.8*3-55*3-50*3</f>
        <v>2387.3999999999996</v>
      </c>
      <c r="K261" s="15" t="s">
        <v>52</v>
      </c>
      <c r="L261" s="15"/>
      <c r="M261" s="15">
        <v>900</v>
      </c>
    </row>
    <row r="262" spans="2:13" x14ac:dyDescent="0.25">
      <c r="K262" s="15"/>
      <c r="L262" s="15"/>
      <c r="M262" s="15"/>
    </row>
    <row r="263" spans="2:13" x14ac:dyDescent="0.25">
      <c r="B263" s="1" t="s">
        <v>4</v>
      </c>
      <c r="C263" s="10"/>
      <c r="D263" s="1">
        <f>B273*1.18</f>
        <v>232700.20079999999</v>
      </c>
      <c r="E263" s="94"/>
      <c r="G263" s="1" t="s">
        <v>19</v>
      </c>
      <c r="H263" s="1"/>
      <c r="I263" s="1">
        <v>20284.2</v>
      </c>
      <c r="K263" s="15"/>
      <c r="L263" s="15"/>
      <c r="M263" s="15"/>
    </row>
    <row r="264" spans="2:13" x14ac:dyDescent="0.25">
      <c r="D264" s="1"/>
      <c r="E264" s="94"/>
      <c r="G264" s="1" t="s">
        <v>20</v>
      </c>
      <c r="H264" s="1"/>
      <c r="I264" s="1">
        <v>36421.699999999997</v>
      </c>
      <c r="J264">
        <v>36421.699999999997</v>
      </c>
      <c r="M264" s="24"/>
    </row>
    <row r="265" spans="2:13" x14ac:dyDescent="0.25">
      <c r="B265" s="1" t="s">
        <v>1</v>
      </c>
      <c r="C265" s="1"/>
      <c r="D265" s="3">
        <v>93548.89</v>
      </c>
      <c r="E265" s="95"/>
      <c r="M265" s="24"/>
    </row>
    <row r="266" spans="2:13" x14ac:dyDescent="0.25">
      <c r="B266" s="1" t="s">
        <v>0</v>
      </c>
      <c r="C266" s="1"/>
      <c r="D266" s="1">
        <v>448.47</v>
      </c>
      <c r="E266" s="94"/>
      <c r="G266" s="1" t="s">
        <v>41</v>
      </c>
      <c r="H266" s="1"/>
      <c r="I266" s="1">
        <v>6000</v>
      </c>
      <c r="K266" s="1"/>
      <c r="L266" s="1"/>
      <c r="M266" s="24"/>
    </row>
    <row r="267" spans="2:13" x14ac:dyDescent="0.25">
      <c r="B267" t="s">
        <v>0</v>
      </c>
      <c r="D267">
        <v>3906.7</v>
      </c>
      <c r="G267" s="23" t="s">
        <v>48</v>
      </c>
      <c r="H267" s="23"/>
      <c r="I267" s="23">
        <f>16*80</f>
        <v>1280</v>
      </c>
      <c r="K267" s="1"/>
      <c r="L267" s="1"/>
      <c r="M267" s="24"/>
    </row>
    <row r="268" spans="2:13" x14ac:dyDescent="0.25">
      <c r="J268" s="11"/>
      <c r="K268" s="1"/>
      <c r="L268" s="1"/>
      <c r="M268" s="2"/>
    </row>
    <row r="269" spans="2:13" x14ac:dyDescent="0.25">
      <c r="G269" s="11"/>
      <c r="H269" s="11"/>
      <c r="M269" t="s">
        <v>36</v>
      </c>
    </row>
    <row r="270" spans="2:13" x14ac:dyDescent="0.25">
      <c r="M270" s="1"/>
    </row>
    <row r="271" spans="2:13" x14ac:dyDescent="0.25">
      <c r="D271" s="13">
        <f>SUM(D259:D270)</f>
        <v>358657.99079999997</v>
      </c>
      <c r="E271" s="13"/>
      <c r="I271" s="11">
        <f>SUM(I259:I270)</f>
        <v>207535.77000000002</v>
      </c>
      <c r="K271" s="16" t="s">
        <v>18</v>
      </c>
      <c r="M271" s="1"/>
    </row>
    <row r="272" spans="2:13" ht="15.75" x14ac:dyDescent="0.25">
      <c r="K272" s="28">
        <f>+D271-I271</f>
        <v>151122.22079999995</v>
      </c>
      <c r="M272" s="26"/>
    </row>
    <row r="273" spans="2:13" x14ac:dyDescent="0.25">
      <c r="B273">
        <v>197203.56</v>
      </c>
      <c r="F273" s="11"/>
    </row>
    <row r="275" spans="2:13" x14ac:dyDescent="0.25">
      <c r="J275" t="s">
        <v>39</v>
      </c>
      <c r="K275" s="12">
        <f>+K240</f>
        <v>151522.68799999994</v>
      </c>
    </row>
    <row r="276" spans="2:13" x14ac:dyDescent="0.25">
      <c r="C276" s="5"/>
    </row>
    <row r="277" spans="2:13" ht="18.75" x14ac:dyDescent="0.3">
      <c r="J277" s="17" t="s">
        <v>40</v>
      </c>
      <c r="K277" s="18">
        <f>+K272-K275</f>
        <v>-400.46719999998459</v>
      </c>
      <c r="M277" s="11"/>
    </row>
    <row r="278" spans="2:13" x14ac:dyDescent="0.25">
      <c r="B278" s="27"/>
    </row>
    <row r="279" spans="2:13" x14ac:dyDescent="0.25">
      <c r="B279" s="27"/>
      <c r="C279" s="5"/>
    </row>
    <row r="280" spans="2:13" x14ac:dyDescent="0.25">
      <c r="B280" s="27"/>
    </row>
    <row r="281" spans="2:13" x14ac:dyDescent="0.25">
      <c r="B281" s="27"/>
      <c r="H281" s="5"/>
    </row>
    <row r="282" spans="2:13" x14ac:dyDescent="0.25">
      <c r="B282" s="27"/>
    </row>
    <row r="283" spans="2:13" x14ac:dyDescent="0.25">
      <c r="B283" s="27"/>
    </row>
    <row r="285" spans="2:13" x14ac:dyDescent="0.25">
      <c r="H285" s="5"/>
    </row>
    <row r="287" spans="2:13" x14ac:dyDescent="0.25">
      <c r="B287" s="80" t="s">
        <v>53</v>
      </c>
      <c r="C287" s="80"/>
      <c r="D287" s="80"/>
      <c r="E287" s="80"/>
      <c r="F287" s="80"/>
      <c r="G287" s="80"/>
      <c r="H287" s="80"/>
      <c r="I287" s="80"/>
      <c r="J287" s="80"/>
      <c r="K287" s="80"/>
      <c r="L287" s="80"/>
      <c r="M287" s="80"/>
    </row>
    <row r="288" spans="2:13" ht="18.75" x14ac:dyDescent="0.3">
      <c r="B288" s="19" t="s">
        <v>17</v>
      </c>
      <c r="C288" s="20">
        <v>46171</v>
      </c>
    </row>
    <row r="290" spans="2:13" x14ac:dyDescent="0.25">
      <c r="F290" s="16"/>
      <c r="K290" s="81"/>
      <c r="L290" s="81"/>
      <c r="M290" s="81"/>
    </row>
    <row r="291" spans="2:13" x14ac:dyDescent="0.25">
      <c r="B291" t="s">
        <v>14</v>
      </c>
      <c r="H291" s="21"/>
      <c r="I291" s="21"/>
      <c r="K291" s="15"/>
      <c r="L291" s="15"/>
      <c r="M291" s="15"/>
    </row>
    <row r="292" spans="2:13" x14ac:dyDescent="0.25">
      <c r="H292" s="21"/>
      <c r="I292" s="22"/>
      <c r="K292" s="15"/>
      <c r="L292" s="15"/>
      <c r="M292" s="15"/>
    </row>
    <row r="293" spans="2:13" x14ac:dyDescent="0.25">
      <c r="B293" s="1" t="s">
        <v>10</v>
      </c>
      <c r="C293" s="1"/>
      <c r="D293" s="1">
        <v>33766.199999999997</v>
      </c>
      <c r="E293" s="94"/>
      <c r="G293" s="1" t="s">
        <v>9</v>
      </c>
      <c r="H293" s="1"/>
      <c r="I293" s="7">
        <v>65115.57</v>
      </c>
      <c r="K293" s="15"/>
      <c r="L293" s="15"/>
      <c r="M293" s="15"/>
    </row>
    <row r="294" spans="2:13" x14ac:dyDescent="0.25">
      <c r="B294" s="1" t="s">
        <v>8</v>
      </c>
      <c r="C294" s="1"/>
      <c r="D294" s="1">
        <v>1076.5</v>
      </c>
      <c r="E294" s="94"/>
      <c r="G294" s="1" t="s">
        <v>7</v>
      </c>
      <c r="H294" s="1"/>
      <c r="I294" s="3">
        <v>70042.399999999994</v>
      </c>
      <c r="K294" s="15"/>
      <c r="L294" s="15"/>
      <c r="M294" s="15"/>
    </row>
    <row r="295" spans="2:13" x14ac:dyDescent="0.25">
      <c r="B295" s="1" t="s">
        <v>6</v>
      </c>
      <c r="C295" s="1"/>
      <c r="D295" s="3">
        <v>1565.98</v>
      </c>
      <c r="E295" s="95"/>
      <c r="G295" s="23" t="s">
        <v>47</v>
      </c>
      <c r="H295" s="23"/>
      <c r="I295" s="23">
        <f>900.8*3-55*3-50*3</f>
        <v>2387.3999999999996</v>
      </c>
      <c r="K295" s="15"/>
      <c r="L295" s="15"/>
      <c r="M295" s="15"/>
    </row>
    <row r="296" spans="2:13" x14ac:dyDescent="0.25">
      <c r="G296" s="29" t="s">
        <v>56</v>
      </c>
      <c r="H296" s="29"/>
      <c r="I296" s="29">
        <v>1200</v>
      </c>
      <c r="K296" s="15"/>
      <c r="L296" s="15"/>
      <c r="M296" s="15"/>
    </row>
    <row r="297" spans="2:13" x14ac:dyDescent="0.25">
      <c r="B297" s="1" t="s">
        <v>4</v>
      </c>
      <c r="C297" s="10"/>
      <c r="D297" s="1">
        <f>B307*1.18</f>
        <v>214346.15039999998</v>
      </c>
      <c r="E297" s="94"/>
      <c r="G297" s="1" t="s">
        <v>19</v>
      </c>
      <c r="H297" s="1"/>
      <c r="I297" s="1">
        <v>20284.2</v>
      </c>
      <c r="K297" s="15"/>
      <c r="L297" s="15"/>
      <c r="M297" s="15"/>
    </row>
    <row r="298" spans="2:13" x14ac:dyDescent="0.25">
      <c r="D298" s="1"/>
      <c r="E298" s="94"/>
      <c r="G298" s="1" t="s">
        <v>20</v>
      </c>
      <c r="H298" s="1"/>
      <c r="I298" s="1">
        <v>36421.699999999997</v>
      </c>
      <c r="J298">
        <v>36421.699999999997</v>
      </c>
      <c r="M298" s="24"/>
    </row>
    <row r="299" spans="2:13" x14ac:dyDescent="0.25">
      <c r="B299" s="1" t="s">
        <v>1</v>
      </c>
      <c r="C299" s="1"/>
      <c r="D299" s="3">
        <v>96609.89</v>
      </c>
      <c r="E299" s="95"/>
      <c r="M299" s="24"/>
    </row>
    <row r="300" spans="2:13" x14ac:dyDescent="0.25">
      <c r="B300" s="1" t="s">
        <v>0</v>
      </c>
      <c r="C300" s="1" t="s">
        <v>54</v>
      </c>
      <c r="D300" s="1">
        <v>448.47</v>
      </c>
      <c r="E300" s="94"/>
      <c r="G300" s="1" t="s">
        <v>41</v>
      </c>
      <c r="H300" s="1"/>
      <c r="I300" s="1"/>
      <c r="K300" s="1"/>
      <c r="L300" s="1"/>
      <c r="M300" s="24"/>
    </row>
    <row r="301" spans="2:13" x14ac:dyDescent="0.25">
      <c r="B301" t="s">
        <v>0</v>
      </c>
      <c r="C301" t="s">
        <v>55</v>
      </c>
      <c r="D301">
        <v>3906.7</v>
      </c>
      <c r="G301" s="23" t="s">
        <v>48</v>
      </c>
      <c r="H301" s="23"/>
      <c r="I301" s="23">
        <f>16*80</f>
        <v>1280</v>
      </c>
      <c r="K301" s="1"/>
      <c r="L301" s="1"/>
      <c r="M301" s="24"/>
    </row>
    <row r="302" spans="2:13" x14ac:dyDescent="0.25">
      <c r="J302" s="11"/>
      <c r="K302" s="1"/>
      <c r="L302" s="1"/>
      <c r="M302" s="2"/>
    </row>
    <row r="303" spans="2:13" x14ac:dyDescent="0.25">
      <c r="G303" s="11"/>
      <c r="H303" s="11"/>
      <c r="M303" t="s">
        <v>36</v>
      </c>
    </row>
    <row r="304" spans="2:13" x14ac:dyDescent="0.25">
      <c r="M304" s="1"/>
    </row>
    <row r="305" spans="2:13" x14ac:dyDescent="0.25">
      <c r="D305" s="13">
        <f>SUM(D293:D304)</f>
        <v>351719.89039999997</v>
      </c>
      <c r="E305" s="13"/>
      <c r="I305" s="11">
        <f>SUM(I293:I304)</f>
        <v>196731.27000000002</v>
      </c>
      <c r="K305" s="16" t="s">
        <v>18</v>
      </c>
      <c r="M305" s="1"/>
    </row>
    <row r="306" spans="2:13" ht="15.75" x14ac:dyDescent="0.25">
      <c r="K306" s="28">
        <f>+D305-I305</f>
        <v>154988.62039999996</v>
      </c>
      <c r="M306" s="26"/>
    </row>
    <row r="307" spans="2:13" x14ac:dyDescent="0.25">
      <c r="B307">
        <v>181649.28</v>
      </c>
      <c r="F307" s="11"/>
    </row>
    <row r="309" spans="2:13" x14ac:dyDescent="0.25">
      <c r="J309" t="s">
        <v>39</v>
      </c>
      <c r="K309" s="12">
        <v>151122.22079999995</v>
      </c>
    </row>
    <row r="310" spans="2:13" x14ac:dyDescent="0.25">
      <c r="C310" s="5"/>
    </row>
    <row r="311" spans="2:13" ht="18.75" x14ac:dyDescent="0.3">
      <c r="J311" s="17" t="s">
        <v>40</v>
      </c>
      <c r="K311" s="18">
        <f>+K306-K309</f>
        <v>3866.3996000000043</v>
      </c>
      <c r="M311" s="11"/>
    </row>
    <row r="312" spans="2:13" x14ac:dyDescent="0.25">
      <c r="B312" s="27"/>
    </row>
    <row r="313" spans="2:13" x14ac:dyDescent="0.25">
      <c r="B313" s="27"/>
      <c r="C313" s="5"/>
    </row>
    <row r="314" spans="2:13" x14ac:dyDescent="0.25">
      <c r="B314" s="27"/>
    </row>
    <row r="321" spans="1:13" x14ac:dyDescent="0.25">
      <c r="B321" s="80" t="s">
        <v>53</v>
      </c>
      <c r="C321" s="80"/>
      <c r="D321" s="80"/>
      <c r="E321" s="80"/>
      <c r="F321" s="80"/>
      <c r="G321" s="80"/>
      <c r="H321" s="80"/>
      <c r="I321" s="80"/>
      <c r="J321" s="80"/>
      <c r="K321" s="80"/>
      <c r="L321" s="80"/>
      <c r="M321" s="80"/>
    </row>
    <row r="322" spans="1:13" ht="18.75" x14ac:dyDescent="0.3">
      <c r="B322" s="19" t="s">
        <v>17</v>
      </c>
      <c r="C322" s="20">
        <v>46172</v>
      </c>
    </row>
    <row r="324" spans="1:13" x14ac:dyDescent="0.25">
      <c r="F324" s="16"/>
      <c r="K324" s="81"/>
      <c r="L324" s="81"/>
      <c r="M324" s="81"/>
    </row>
    <row r="325" spans="1:13" x14ac:dyDescent="0.25">
      <c r="B325" t="s">
        <v>14</v>
      </c>
      <c r="H325" s="21"/>
      <c r="I325" s="21"/>
      <c r="K325" s="15"/>
      <c r="L325" s="15"/>
      <c r="M325" s="15"/>
    </row>
    <row r="326" spans="1:13" x14ac:dyDescent="0.25">
      <c r="H326" s="21"/>
      <c r="I326" s="22"/>
      <c r="K326" s="15"/>
      <c r="L326" s="15"/>
      <c r="M326" s="15"/>
    </row>
    <row r="327" spans="1:13" x14ac:dyDescent="0.25">
      <c r="A327" t="s">
        <v>57</v>
      </c>
      <c r="B327" s="1" t="s">
        <v>10</v>
      </c>
      <c r="C327" s="1"/>
      <c r="D327" s="3">
        <v>1075.53</v>
      </c>
      <c r="E327" s="95"/>
      <c r="G327" s="1" t="s">
        <v>9</v>
      </c>
      <c r="H327" s="1"/>
      <c r="I327" s="7">
        <v>29774.05</v>
      </c>
      <c r="J327" t="s">
        <v>57</v>
      </c>
      <c r="K327" s="15"/>
      <c r="L327" s="15"/>
      <c r="M327" s="15"/>
    </row>
    <row r="328" spans="1:13" x14ac:dyDescent="0.25">
      <c r="A328" t="s">
        <v>57</v>
      </c>
      <c r="B328" s="1" t="s">
        <v>8</v>
      </c>
      <c r="C328" s="1"/>
      <c r="D328" s="1">
        <v>1061.5</v>
      </c>
      <c r="E328" s="94"/>
      <c r="G328" s="1" t="s">
        <v>7</v>
      </c>
      <c r="H328" s="1"/>
      <c r="I328" s="3">
        <v>68301</v>
      </c>
      <c r="J328" t="s">
        <v>57</v>
      </c>
      <c r="K328" s="15"/>
      <c r="L328" s="15"/>
      <c r="M328" s="15"/>
    </row>
    <row r="329" spans="1:13" x14ac:dyDescent="0.25">
      <c r="A329" t="s">
        <v>57</v>
      </c>
      <c r="B329" s="1" t="s">
        <v>6</v>
      </c>
      <c r="C329" s="1"/>
      <c r="D329" s="3">
        <v>3750.48</v>
      </c>
      <c r="E329" s="95"/>
      <c r="G329" s="1" t="s">
        <v>19</v>
      </c>
      <c r="H329" s="1"/>
      <c r="I329" s="1">
        <v>20284.2</v>
      </c>
      <c r="J329" t="s">
        <v>57</v>
      </c>
      <c r="K329" s="15"/>
      <c r="L329" s="15"/>
      <c r="M329" s="15"/>
    </row>
    <row r="330" spans="1:13" x14ac:dyDescent="0.25">
      <c r="G330" s="1" t="s">
        <v>20</v>
      </c>
      <c r="H330" s="1"/>
      <c r="I330" s="1">
        <v>36421.699999999997</v>
      </c>
      <c r="J330" t="s">
        <v>57</v>
      </c>
      <c r="K330" s="15"/>
      <c r="L330" s="15"/>
      <c r="M330" s="15"/>
    </row>
    <row r="331" spans="1:13" x14ac:dyDescent="0.25">
      <c r="A331" t="s">
        <v>57</v>
      </c>
      <c r="B331" s="1" t="s">
        <v>4</v>
      </c>
      <c r="C331" s="10"/>
      <c r="D331" s="1">
        <f>B341*1.18</f>
        <v>193441.83679999999</v>
      </c>
      <c r="E331" s="94"/>
      <c r="K331" s="15"/>
      <c r="L331" s="15"/>
      <c r="M331" s="15"/>
    </row>
    <row r="332" spans="1:13" x14ac:dyDescent="0.25">
      <c r="D332" s="1"/>
      <c r="E332" s="94"/>
      <c r="J332">
        <v>36421.699999999997</v>
      </c>
      <c r="M332" s="24"/>
    </row>
    <row r="333" spans="1:13" x14ac:dyDescent="0.25">
      <c r="A333" t="s">
        <v>57</v>
      </c>
      <c r="B333" s="1" t="s">
        <v>1</v>
      </c>
      <c r="C333" s="1"/>
      <c r="D333" s="3">
        <v>78331.490000000005</v>
      </c>
      <c r="E333" s="95"/>
      <c r="G333" s="11"/>
      <c r="H333" s="11"/>
      <c r="M333" s="24"/>
    </row>
    <row r="334" spans="1:13" x14ac:dyDescent="0.25">
      <c r="A334" t="s">
        <v>57</v>
      </c>
      <c r="B334" s="1" t="s">
        <v>0</v>
      </c>
      <c r="C334" s="1" t="s">
        <v>54</v>
      </c>
      <c r="D334" s="1">
        <v>448.47</v>
      </c>
      <c r="E334" s="94"/>
      <c r="K334" s="1"/>
      <c r="L334" s="1"/>
      <c r="M334" s="24"/>
    </row>
    <row r="335" spans="1:13" x14ac:dyDescent="0.25">
      <c r="A335" t="s">
        <v>57</v>
      </c>
      <c r="B335" t="s">
        <v>0</v>
      </c>
      <c r="C335" t="s">
        <v>55</v>
      </c>
      <c r="D335">
        <v>3906.7</v>
      </c>
      <c r="I335" s="11">
        <f>SUM(I327:I334)</f>
        <v>154780.95000000001</v>
      </c>
      <c r="K335" s="1"/>
      <c r="L335" s="1"/>
      <c r="M335" s="24"/>
    </row>
    <row r="336" spans="1:13" x14ac:dyDescent="0.25">
      <c r="A336" t="s">
        <v>57</v>
      </c>
      <c r="B336" t="s">
        <v>58</v>
      </c>
      <c r="D336">
        <v>30000</v>
      </c>
      <c r="J336" s="11"/>
      <c r="K336" s="1"/>
      <c r="L336" s="1"/>
      <c r="M336" s="2"/>
    </row>
    <row r="337" spans="2:13" x14ac:dyDescent="0.25">
      <c r="M337" t="s">
        <v>36</v>
      </c>
    </row>
    <row r="338" spans="2:13" x14ac:dyDescent="0.25">
      <c r="M338" s="1"/>
    </row>
    <row r="339" spans="2:13" x14ac:dyDescent="0.25">
      <c r="D339" s="13">
        <f>SUM(D327:D338)</f>
        <v>312016.00679999997</v>
      </c>
      <c r="E339" s="13"/>
      <c r="K339" s="16" t="s">
        <v>18</v>
      </c>
      <c r="M339" s="1"/>
    </row>
    <row r="340" spans="2:13" ht="15.75" x14ac:dyDescent="0.25">
      <c r="K340" s="28">
        <f>+D339-I335</f>
        <v>157235.05679999996</v>
      </c>
      <c r="M340" s="26"/>
    </row>
    <row r="341" spans="2:13" x14ac:dyDescent="0.25">
      <c r="B341">
        <v>163933.76000000001</v>
      </c>
      <c r="F341" s="11"/>
    </row>
    <row r="343" spans="2:13" x14ac:dyDescent="0.25">
      <c r="J343" t="s">
        <v>39</v>
      </c>
      <c r="K343" s="12">
        <v>154988.62040000001</v>
      </c>
    </row>
    <row r="344" spans="2:13" x14ac:dyDescent="0.25">
      <c r="C344" s="5"/>
    </row>
    <row r="345" spans="2:13" ht="18.75" x14ac:dyDescent="0.3">
      <c r="J345" s="17" t="s">
        <v>40</v>
      </c>
      <c r="K345" s="18">
        <f>+K340-K343</f>
        <v>2246.4363999999478</v>
      </c>
      <c r="M345" s="11"/>
    </row>
    <row r="346" spans="2:13" x14ac:dyDescent="0.25">
      <c r="B346" s="27"/>
    </row>
    <row r="347" spans="2:13" x14ac:dyDescent="0.25">
      <c r="B347" s="27"/>
      <c r="C347" s="5"/>
    </row>
    <row r="349" spans="2:13" x14ac:dyDescent="0.25">
      <c r="F349" s="5"/>
    </row>
    <row r="355" spans="1:13" x14ac:dyDescent="0.25">
      <c r="B355" s="80" t="s">
        <v>53</v>
      </c>
      <c r="C355" s="80"/>
      <c r="D355" s="80"/>
      <c r="E355" s="80"/>
      <c r="F355" s="80"/>
      <c r="G355" s="80"/>
      <c r="H355" s="80"/>
      <c r="I355" s="80"/>
      <c r="J355" s="80"/>
      <c r="K355" s="80"/>
      <c r="L355" s="80"/>
      <c r="M355" s="80"/>
    </row>
    <row r="356" spans="1:13" ht="18.75" x14ac:dyDescent="0.3">
      <c r="B356" s="19" t="s">
        <v>17</v>
      </c>
      <c r="C356" s="20">
        <v>46174</v>
      </c>
    </row>
    <row r="358" spans="1:13" x14ac:dyDescent="0.25">
      <c r="F358" s="16"/>
      <c r="K358" s="81"/>
      <c r="L358" s="81"/>
      <c r="M358" s="81"/>
    </row>
    <row r="359" spans="1:13" x14ac:dyDescent="0.25">
      <c r="B359" t="s">
        <v>14</v>
      </c>
      <c r="H359" s="21"/>
      <c r="I359" s="21"/>
      <c r="K359" s="15"/>
      <c r="L359" s="15"/>
      <c r="M359" s="15"/>
    </row>
    <row r="360" spans="1:13" x14ac:dyDescent="0.25">
      <c r="H360" s="21"/>
      <c r="I360" s="22"/>
      <c r="K360" s="15"/>
      <c r="L360" s="15"/>
      <c r="M360" s="15"/>
    </row>
    <row r="361" spans="1:13" x14ac:dyDescent="0.25">
      <c r="A361" s="32" t="s">
        <v>57</v>
      </c>
      <c r="B361" s="1" t="s">
        <v>10</v>
      </c>
      <c r="C361" s="1"/>
      <c r="D361" s="3">
        <v>794.98</v>
      </c>
      <c r="E361" s="95"/>
      <c r="G361" s="1" t="s">
        <v>9</v>
      </c>
      <c r="H361" s="1"/>
      <c r="I361" s="7">
        <v>81882.929999999993</v>
      </c>
      <c r="J361" t="s">
        <v>57</v>
      </c>
      <c r="K361" s="15"/>
      <c r="L361" s="15"/>
      <c r="M361" s="15"/>
    </row>
    <row r="362" spans="1:13" x14ac:dyDescent="0.25">
      <c r="A362" s="32" t="s">
        <v>57</v>
      </c>
      <c r="B362" s="1" t="s">
        <v>8</v>
      </c>
      <c r="C362" s="1"/>
      <c r="D362" s="1">
        <v>3647.46</v>
      </c>
      <c r="E362" s="94"/>
      <c r="G362" s="1" t="s">
        <v>7</v>
      </c>
      <c r="H362" s="1"/>
      <c r="I362" s="3">
        <v>55569</v>
      </c>
      <c r="J362" t="s">
        <v>57</v>
      </c>
      <c r="K362" s="15" t="s">
        <v>61</v>
      </c>
      <c r="L362" s="15"/>
      <c r="M362" s="15">
        <v>1264</v>
      </c>
    </row>
    <row r="363" spans="1:13" x14ac:dyDescent="0.25">
      <c r="A363" s="32" t="s">
        <v>57</v>
      </c>
      <c r="B363" s="1" t="s">
        <v>6</v>
      </c>
      <c r="C363" s="1"/>
      <c r="D363" s="3">
        <v>3133.2</v>
      </c>
      <c r="E363" s="95"/>
      <c r="G363" s="1" t="s">
        <v>19</v>
      </c>
      <c r="H363" s="1"/>
      <c r="I363" s="1">
        <v>20284.2</v>
      </c>
      <c r="J363" t="s">
        <v>57</v>
      </c>
      <c r="K363" s="15" t="s">
        <v>62</v>
      </c>
      <c r="L363" s="15"/>
      <c r="M363" s="15">
        <v>40</v>
      </c>
    </row>
    <row r="364" spans="1:13" x14ac:dyDescent="0.25">
      <c r="A364" s="32"/>
      <c r="G364" s="1" t="s">
        <v>20</v>
      </c>
      <c r="H364" s="1"/>
      <c r="I364" s="1">
        <v>36421.699999999997</v>
      </c>
      <c r="J364" t="s">
        <v>57</v>
      </c>
      <c r="K364" s="15"/>
      <c r="L364" s="15"/>
      <c r="M364" s="15"/>
    </row>
    <row r="365" spans="1:13" x14ac:dyDescent="0.25">
      <c r="A365" s="32" t="s">
        <v>57</v>
      </c>
      <c r="B365" s="30" t="s">
        <v>4</v>
      </c>
      <c r="C365" s="31"/>
      <c r="D365" s="30" t="e">
        <f>[1]!'!01-06!F931C10'</f>
        <v>#REF!</v>
      </c>
      <c r="E365" s="96"/>
      <c r="K365" s="15"/>
      <c r="L365" s="15"/>
      <c r="M365" s="15"/>
    </row>
    <row r="366" spans="1:13" x14ac:dyDescent="0.25">
      <c r="A366" s="32"/>
      <c r="B366" s="90" t="s">
        <v>63</v>
      </c>
      <c r="C366" s="90"/>
      <c r="D366" s="91"/>
      <c r="E366" s="97"/>
      <c r="G366" t="s">
        <v>52</v>
      </c>
      <c r="I366">
        <v>400</v>
      </c>
      <c r="M366" s="24">
        <f>SUM(M362:M364)</f>
        <v>1304</v>
      </c>
    </row>
    <row r="367" spans="1:13" x14ac:dyDescent="0.25">
      <c r="A367" s="32" t="s">
        <v>57</v>
      </c>
      <c r="B367" s="1" t="s">
        <v>1</v>
      </c>
      <c r="C367" s="1"/>
      <c r="D367" s="3">
        <v>81795.289999999994</v>
      </c>
      <c r="E367" s="95"/>
      <c r="G367" s="11"/>
      <c r="H367" s="11"/>
      <c r="M367" s="24"/>
    </row>
    <row r="368" spans="1:13" x14ac:dyDescent="0.25">
      <c r="A368" s="32" t="s">
        <v>57</v>
      </c>
      <c r="B368" s="1" t="s">
        <v>0</v>
      </c>
      <c r="C368" s="1" t="s">
        <v>54</v>
      </c>
      <c r="D368" s="1">
        <v>448.47</v>
      </c>
      <c r="E368" s="94"/>
      <c r="K368" s="1"/>
      <c r="L368" s="1"/>
      <c r="M368" s="24"/>
    </row>
    <row r="369" spans="1:13" x14ac:dyDescent="0.25">
      <c r="A369" s="32" t="s">
        <v>57</v>
      </c>
      <c r="B369" t="s">
        <v>0</v>
      </c>
      <c r="C369" t="s">
        <v>55</v>
      </c>
      <c r="D369">
        <v>3906.7</v>
      </c>
      <c r="I369" s="11">
        <f>SUM(I361:I368)</f>
        <v>194557.83000000002</v>
      </c>
      <c r="K369" s="1"/>
      <c r="L369" s="1"/>
      <c r="M369" s="24"/>
    </row>
    <row r="370" spans="1:13" x14ac:dyDescent="0.25">
      <c r="A370" s="32" t="s">
        <v>57</v>
      </c>
      <c r="J370" s="11"/>
      <c r="K370" s="1"/>
      <c r="L370" s="1"/>
      <c r="M370" s="2"/>
    </row>
    <row r="371" spans="1:13" x14ac:dyDescent="0.25">
      <c r="M371" t="s">
        <v>36</v>
      </c>
    </row>
    <row r="372" spans="1:13" x14ac:dyDescent="0.25">
      <c r="M372" s="1"/>
    </row>
    <row r="373" spans="1:13" x14ac:dyDescent="0.25">
      <c r="D373" s="13" t="e">
        <f>SUM(D361:D372)</f>
        <v>#REF!</v>
      </c>
      <c r="E373" s="13"/>
      <c r="K373" s="16" t="s">
        <v>18</v>
      </c>
      <c r="M373" s="1"/>
    </row>
    <row r="374" spans="1:13" ht="15.75" x14ac:dyDescent="0.25">
      <c r="K374" s="28" t="e">
        <f>+D373-I369</f>
        <v>#REF!</v>
      </c>
      <c r="M374" s="26"/>
    </row>
    <row r="375" spans="1:13" x14ac:dyDescent="0.25">
      <c r="B375">
        <v>220946.95</v>
      </c>
      <c r="F375" s="11"/>
    </row>
    <row r="377" spans="1:13" x14ac:dyDescent="0.25">
      <c r="J377" t="s">
        <v>39</v>
      </c>
      <c r="K377" s="12">
        <v>157235.05679999999</v>
      </c>
    </row>
    <row r="378" spans="1:13" x14ac:dyDescent="0.25">
      <c r="C378" s="5"/>
    </row>
    <row r="379" spans="1:13" ht="18.75" x14ac:dyDescent="0.3">
      <c r="J379" s="17" t="s">
        <v>40</v>
      </c>
      <c r="K379" s="18" t="e">
        <f>+K374-K377</f>
        <v>#REF!</v>
      </c>
      <c r="M379" s="11" t="e">
        <f>+K379+M366</f>
        <v>#REF!</v>
      </c>
    </row>
    <row r="380" spans="1:13" x14ac:dyDescent="0.25">
      <c r="B380" s="27"/>
    </row>
    <row r="387" spans="1:13" x14ac:dyDescent="0.25">
      <c r="B387" s="80" t="s">
        <v>53</v>
      </c>
      <c r="C387" s="80"/>
      <c r="D387" s="80"/>
      <c r="E387" s="80"/>
      <c r="F387" s="80"/>
      <c r="G387" s="80"/>
      <c r="H387" s="80"/>
      <c r="I387" s="80"/>
      <c r="J387" s="80"/>
      <c r="K387" s="80"/>
      <c r="L387" s="80"/>
      <c r="M387" s="80"/>
    </row>
    <row r="388" spans="1:13" ht="18.75" x14ac:dyDescent="0.3">
      <c r="B388" s="19" t="s">
        <v>17</v>
      </c>
      <c r="C388" s="20">
        <v>46175</v>
      </c>
    </row>
    <row r="390" spans="1:13" x14ac:dyDescent="0.25">
      <c r="F390" s="16"/>
      <c r="K390" s="81"/>
      <c r="L390" s="81"/>
      <c r="M390" s="81"/>
    </row>
    <row r="391" spans="1:13" x14ac:dyDescent="0.25">
      <c r="B391" t="s">
        <v>14</v>
      </c>
      <c r="H391" s="21"/>
      <c r="I391" s="21"/>
      <c r="K391" s="15"/>
      <c r="L391" s="15"/>
      <c r="M391" s="15"/>
    </row>
    <row r="392" spans="1:13" x14ac:dyDescent="0.25">
      <c r="H392" s="21"/>
      <c r="I392" s="22"/>
      <c r="K392" s="15"/>
      <c r="L392" s="15"/>
      <c r="M392" s="15"/>
    </row>
    <row r="393" spans="1:13" x14ac:dyDescent="0.25">
      <c r="A393" t="s">
        <v>57</v>
      </c>
      <c r="B393" s="1" t="s">
        <v>10</v>
      </c>
      <c r="C393" s="1"/>
      <c r="D393" s="3">
        <v>6507.93</v>
      </c>
      <c r="E393" s="95"/>
      <c r="G393" s="1" t="s">
        <v>9</v>
      </c>
      <c r="H393" s="1"/>
      <c r="I393" s="7">
        <v>70882.929999999993</v>
      </c>
      <c r="J393" t="s">
        <v>57</v>
      </c>
      <c r="K393" s="15" t="s">
        <v>59</v>
      </c>
      <c r="L393" s="15"/>
      <c r="M393" s="15"/>
    </row>
    <row r="394" spans="1:13" x14ac:dyDescent="0.25">
      <c r="A394" t="s">
        <v>57</v>
      </c>
      <c r="B394" s="1" t="s">
        <v>8</v>
      </c>
      <c r="C394" s="1"/>
      <c r="D394" s="1">
        <v>3607.46</v>
      </c>
      <c r="E394" s="94"/>
      <c r="G394" s="1" t="s">
        <v>7</v>
      </c>
      <c r="H394" s="1"/>
      <c r="I394" s="3">
        <v>61297.4</v>
      </c>
      <c r="J394" t="s">
        <v>57</v>
      </c>
      <c r="K394" s="15" t="s">
        <v>60</v>
      </c>
      <c r="L394" s="15"/>
      <c r="M394" s="15">
        <v>350</v>
      </c>
    </row>
    <row r="395" spans="1:13" x14ac:dyDescent="0.25">
      <c r="A395" t="s">
        <v>57</v>
      </c>
      <c r="B395" s="1" t="s">
        <v>6</v>
      </c>
      <c r="C395" s="1"/>
      <c r="D395" s="3">
        <v>12715.28</v>
      </c>
      <c r="E395" s="95"/>
      <c r="G395" s="1" t="s">
        <v>19</v>
      </c>
      <c r="H395" s="1"/>
      <c r="I395" s="1">
        <v>20284.2</v>
      </c>
      <c r="J395" t="s">
        <v>57</v>
      </c>
      <c r="K395" s="15"/>
      <c r="L395" s="15"/>
      <c r="M395" s="15"/>
    </row>
    <row r="396" spans="1:13" x14ac:dyDescent="0.25">
      <c r="G396" s="1" t="s">
        <v>20</v>
      </c>
      <c r="H396" s="1"/>
      <c r="I396" s="1">
        <v>36421.699999999997</v>
      </c>
      <c r="J396" t="s">
        <v>57</v>
      </c>
      <c r="K396" s="15"/>
      <c r="L396" s="15"/>
      <c r="M396" s="15"/>
    </row>
    <row r="397" spans="1:13" x14ac:dyDescent="0.25">
      <c r="A397" t="s">
        <v>57</v>
      </c>
      <c r="B397" s="30" t="s">
        <v>4</v>
      </c>
      <c r="C397" s="31"/>
      <c r="D397" s="30">
        <f>B407*1.18</f>
        <v>227364.6538</v>
      </c>
      <c r="E397" s="96"/>
      <c r="K397" s="15"/>
      <c r="L397" s="15"/>
      <c r="M397" s="15"/>
    </row>
    <row r="398" spans="1:13" x14ac:dyDescent="0.25">
      <c r="D398" s="1"/>
      <c r="E398" s="94"/>
      <c r="G398" t="s">
        <v>52</v>
      </c>
      <c r="I398">
        <v>800</v>
      </c>
      <c r="M398" s="24"/>
    </row>
    <row r="399" spans="1:13" x14ac:dyDescent="0.25">
      <c r="A399" t="s">
        <v>57</v>
      </c>
      <c r="B399" s="1" t="s">
        <v>1</v>
      </c>
      <c r="C399" s="1"/>
      <c r="D399" s="3">
        <v>91670.79</v>
      </c>
      <c r="E399" s="95"/>
      <c r="G399" s="11"/>
      <c r="H399" s="11"/>
      <c r="M399" s="24"/>
    </row>
    <row r="400" spans="1:13" x14ac:dyDescent="0.25">
      <c r="A400" t="s">
        <v>57</v>
      </c>
      <c r="B400" s="1" t="s">
        <v>0</v>
      </c>
      <c r="C400" s="1" t="s">
        <v>54</v>
      </c>
      <c r="D400" s="1">
        <v>448.47</v>
      </c>
      <c r="E400" s="94"/>
      <c r="K400" s="1"/>
      <c r="L400" s="1"/>
      <c r="M400" s="24"/>
    </row>
    <row r="401" spans="1:13" x14ac:dyDescent="0.25">
      <c r="A401" t="s">
        <v>57</v>
      </c>
      <c r="B401" t="s">
        <v>0</v>
      </c>
      <c r="C401" t="s">
        <v>55</v>
      </c>
      <c r="D401">
        <v>3906.7</v>
      </c>
      <c r="I401" s="11">
        <f>SUM(I393:I400)</f>
        <v>189686.22999999998</v>
      </c>
      <c r="K401" s="1"/>
      <c r="L401" s="1"/>
      <c r="M401" s="24"/>
    </row>
    <row r="402" spans="1:13" x14ac:dyDescent="0.25">
      <c r="A402" t="s">
        <v>57</v>
      </c>
      <c r="J402" s="11"/>
      <c r="K402" s="1"/>
      <c r="L402" s="1"/>
      <c r="M402" s="2"/>
    </row>
    <row r="403" spans="1:13" x14ac:dyDescent="0.25">
      <c r="M403" t="s">
        <v>36</v>
      </c>
    </row>
    <row r="404" spans="1:13" x14ac:dyDescent="0.25">
      <c r="M404" s="1"/>
    </row>
    <row r="405" spans="1:13" x14ac:dyDescent="0.25">
      <c r="D405" s="13">
        <f>SUM(D393:D404)</f>
        <v>346221.28379999998</v>
      </c>
      <c r="E405" s="13"/>
      <c r="K405" s="16" t="s">
        <v>18</v>
      </c>
      <c r="M405" s="1"/>
    </row>
    <row r="406" spans="1:13" ht="15.75" x14ac:dyDescent="0.25">
      <c r="K406" s="28">
        <f>+D405-I401</f>
        <v>156535.05379999999</v>
      </c>
      <c r="M406" s="26"/>
    </row>
    <row r="407" spans="1:13" x14ac:dyDescent="0.25">
      <c r="B407">
        <v>192681.91</v>
      </c>
      <c r="F407" s="11"/>
    </row>
    <row r="409" spans="1:13" x14ac:dyDescent="0.25">
      <c r="J409" t="s">
        <v>39</v>
      </c>
      <c r="K409" s="12" t="e">
        <f>K374</f>
        <v>#REF!</v>
      </c>
    </row>
    <row r="410" spans="1:13" x14ac:dyDescent="0.25">
      <c r="C410" s="5"/>
    </row>
    <row r="411" spans="1:13" ht="18.75" x14ac:dyDescent="0.3">
      <c r="J411" s="17" t="s">
        <v>40</v>
      </c>
      <c r="K411" s="18" t="e">
        <f>+K406-K409</f>
        <v>#REF!</v>
      </c>
      <c r="M411" s="11"/>
    </row>
    <row r="412" spans="1:13" x14ac:dyDescent="0.25">
      <c r="B412" s="27"/>
    </row>
    <row r="422" spans="1:13" x14ac:dyDescent="0.25">
      <c r="B422" s="80" t="s">
        <v>53</v>
      </c>
      <c r="C422" s="80"/>
      <c r="D422" s="80"/>
      <c r="E422" s="80"/>
      <c r="F422" s="80"/>
      <c r="G422" s="80"/>
      <c r="H422" s="80"/>
      <c r="I422" s="80"/>
      <c r="J422" s="80"/>
      <c r="K422" s="80"/>
      <c r="L422" s="80"/>
      <c r="M422" s="80"/>
    </row>
    <row r="423" spans="1:13" ht="18.75" x14ac:dyDescent="0.3">
      <c r="B423" s="19" t="s">
        <v>17</v>
      </c>
      <c r="C423" s="20">
        <v>46176</v>
      </c>
    </row>
    <row r="425" spans="1:13" x14ac:dyDescent="0.25">
      <c r="F425" s="16"/>
      <c r="K425" s="81"/>
      <c r="L425" s="81"/>
      <c r="M425" s="81"/>
    </row>
    <row r="426" spans="1:13" x14ac:dyDescent="0.25">
      <c r="B426" t="s">
        <v>14</v>
      </c>
      <c r="H426" s="21"/>
      <c r="I426" s="21"/>
      <c r="K426" s="15"/>
      <c r="L426" s="15"/>
      <c r="M426" s="15"/>
    </row>
    <row r="427" spans="1:13" x14ac:dyDescent="0.25">
      <c r="H427" s="21"/>
      <c r="I427" s="22"/>
      <c r="K427" s="15"/>
      <c r="L427" s="15"/>
      <c r="M427" s="15"/>
    </row>
    <row r="428" spans="1:13" x14ac:dyDescent="0.25">
      <c r="A428" s="32" t="s">
        <v>57</v>
      </c>
      <c r="B428" s="1" t="s">
        <v>10</v>
      </c>
      <c r="C428" s="1"/>
      <c r="D428" s="3">
        <v>2943.32</v>
      </c>
      <c r="E428" s="95"/>
      <c r="G428" s="1" t="s">
        <v>9</v>
      </c>
      <c r="H428" s="1"/>
      <c r="I428" s="7">
        <v>36402.28</v>
      </c>
      <c r="J428" t="s">
        <v>57</v>
      </c>
      <c r="K428" s="15" t="s">
        <v>59</v>
      </c>
      <c r="L428" s="15"/>
      <c r="M428" s="15"/>
    </row>
    <row r="429" spans="1:13" x14ac:dyDescent="0.25">
      <c r="A429" s="32" t="s">
        <v>57</v>
      </c>
      <c r="B429" s="1" t="s">
        <v>8</v>
      </c>
      <c r="C429" s="1"/>
      <c r="D429" s="1">
        <v>3607.46</v>
      </c>
      <c r="E429" s="94"/>
      <c r="G429" s="1" t="s">
        <v>7</v>
      </c>
      <c r="H429" s="1"/>
      <c r="I429" s="3">
        <v>57212</v>
      </c>
      <c r="J429" t="s">
        <v>57</v>
      </c>
      <c r="K429" s="15"/>
      <c r="L429" s="15"/>
      <c r="M429" s="15"/>
    </row>
    <row r="430" spans="1:13" x14ac:dyDescent="0.25">
      <c r="A430" s="32" t="s">
        <v>57</v>
      </c>
      <c r="B430" s="1" t="s">
        <v>6</v>
      </c>
      <c r="C430" s="1"/>
      <c r="D430" s="3">
        <v>3858.37</v>
      </c>
      <c r="E430" s="95"/>
      <c r="G430" s="1" t="s">
        <v>19</v>
      </c>
      <c r="H430" s="1"/>
      <c r="I430" s="1">
        <v>20284.2</v>
      </c>
      <c r="J430" t="s">
        <v>57</v>
      </c>
      <c r="K430" s="15" t="s">
        <v>65</v>
      </c>
      <c r="L430" s="15"/>
      <c r="M430" s="15">
        <v>240.7</v>
      </c>
    </row>
    <row r="431" spans="1:13" x14ac:dyDescent="0.25">
      <c r="A431" s="32"/>
      <c r="G431" s="1" t="s">
        <v>20</v>
      </c>
      <c r="H431" s="1"/>
      <c r="I431" s="1">
        <v>36421.699999999997</v>
      </c>
      <c r="J431" t="s">
        <v>57</v>
      </c>
      <c r="K431" s="15" t="s">
        <v>66</v>
      </c>
      <c r="L431" s="15"/>
      <c r="M431" s="15">
        <v>386.6</v>
      </c>
    </row>
    <row r="432" spans="1:13" x14ac:dyDescent="0.25">
      <c r="A432" s="32" t="s">
        <v>57</v>
      </c>
      <c r="B432" s="30" t="s">
        <v>4</v>
      </c>
      <c r="C432" s="31"/>
      <c r="D432" s="30">
        <f>B442*1.18</f>
        <v>203743.14239999998</v>
      </c>
      <c r="E432" s="96"/>
      <c r="K432" s="15" t="s">
        <v>69</v>
      </c>
      <c r="L432" s="15"/>
      <c r="M432" s="15">
        <v>823.8</v>
      </c>
    </row>
    <row r="433" spans="1:13" x14ac:dyDescent="0.25">
      <c r="A433" s="32"/>
      <c r="D433" s="1"/>
      <c r="E433" s="94"/>
      <c r="G433" t="s">
        <v>52</v>
      </c>
      <c r="I433">
        <v>1200</v>
      </c>
      <c r="K433" s="15"/>
      <c r="L433" s="15"/>
      <c r="M433" s="15"/>
    </row>
    <row r="434" spans="1:13" x14ac:dyDescent="0.25">
      <c r="A434" s="32" t="s">
        <v>57</v>
      </c>
      <c r="B434" s="1" t="s">
        <v>1</v>
      </c>
      <c r="C434" s="1"/>
      <c r="D434" s="3">
        <v>104157.79</v>
      </c>
      <c r="E434" s="95"/>
      <c r="G434" s="11" t="s">
        <v>68</v>
      </c>
      <c r="H434" s="11"/>
      <c r="I434" s="33">
        <v>15567.9</v>
      </c>
      <c r="M434" s="24"/>
    </row>
    <row r="435" spans="1:13" x14ac:dyDescent="0.25">
      <c r="A435" s="32" t="s">
        <v>57</v>
      </c>
      <c r="B435" s="1" t="s">
        <v>0</v>
      </c>
      <c r="C435" s="1" t="s">
        <v>54</v>
      </c>
      <c r="D435" s="1">
        <v>448.47</v>
      </c>
      <c r="E435" s="94"/>
      <c r="M435" s="24">
        <f>SUM(M429:M434)</f>
        <v>1451.1</v>
      </c>
    </row>
    <row r="436" spans="1:13" x14ac:dyDescent="0.25">
      <c r="A436" s="32" t="s">
        <v>57</v>
      </c>
      <c r="B436" t="s">
        <v>0</v>
      </c>
      <c r="C436" t="s">
        <v>55</v>
      </c>
      <c r="D436">
        <v>3906.7</v>
      </c>
      <c r="I436" s="11">
        <f>SUM(I428:I435)</f>
        <v>167088.07999999999</v>
      </c>
      <c r="K436" s="1"/>
      <c r="L436" s="1"/>
      <c r="M436" s="24"/>
    </row>
    <row r="437" spans="1:13" x14ac:dyDescent="0.25">
      <c r="A437" t="s">
        <v>57</v>
      </c>
      <c r="B437" t="s">
        <v>64</v>
      </c>
      <c r="D437">
        <v>32</v>
      </c>
      <c r="J437" s="11"/>
      <c r="K437" s="1"/>
      <c r="L437" s="1"/>
      <c r="M437" s="24"/>
    </row>
    <row r="438" spans="1:13" x14ac:dyDescent="0.25">
      <c r="L438" s="1"/>
      <c r="M438" s="2"/>
    </row>
    <row r="439" spans="1:13" x14ac:dyDescent="0.25">
      <c r="M439" t="s">
        <v>36</v>
      </c>
    </row>
    <row r="440" spans="1:13" x14ac:dyDescent="0.25">
      <c r="D440" s="13">
        <f>SUM(D428:D439)</f>
        <v>322697.25239999994</v>
      </c>
      <c r="E440" s="13"/>
      <c r="K440" s="16" t="s">
        <v>18</v>
      </c>
      <c r="M440" s="1"/>
    </row>
    <row r="441" spans="1:13" ht="15.75" x14ac:dyDescent="0.25">
      <c r="K441" s="28">
        <f>+D440-I436</f>
        <v>155609.17239999995</v>
      </c>
      <c r="M441" s="1"/>
    </row>
    <row r="442" spans="1:13" x14ac:dyDescent="0.25">
      <c r="B442">
        <v>172663.67999999999</v>
      </c>
      <c r="F442" s="11"/>
      <c r="L442" s="34" t="s">
        <v>67</v>
      </c>
      <c r="M442" s="35">
        <f>+M435+K446</f>
        <v>525.21859999995786</v>
      </c>
    </row>
    <row r="444" spans="1:13" x14ac:dyDescent="0.25">
      <c r="J444" t="s">
        <v>39</v>
      </c>
      <c r="K444" s="12">
        <v>156535.05379999999</v>
      </c>
    </row>
    <row r="445" spans="1:13" x14ac:dyDescent="0.25">
      <c r="C445" s="5"/>
    </row>
    <row r="446" spans="1:13" ht="18.75" x14ac:dyDescent="0.3">
      <c r="J446" s="17" t="s">
        <v>40</v>
      </c>
      <c r="K446" s="18">
        <f>+K441-K444</f>
        <v>-925.88140000004205</v>
      </c>
    </row>
    <row r="447" spans="1:13" x14ac:dyDescent="0.25">
      <c r="B447" s="27"/>
      <c r="M447" s="11"/>
    </row>
    <row r="456" spans="1:13" x14ac:dyDescent="0.25">
      <c r="B456" s="80" t="s">
        <v>53</v>
      </c>
      <c r="C456" s="80"/>
      <c r="D456" s="80"/>
      <c r="E456" s="80"/>
      <c r="F456" s="80"/>
      <c r="G456" s="80"/>
      <c r="H456" s="80"/>
      <c r="I456" s="80"/>
      <c r="J456" s="80"/>
      <c r="K456" s="80"/>
      <c r="L456" s="80"/>
      <c r="M456" s="80"/>
    </row>
    <row r="457" spans="1:13" ht="18.75" x14ac:dyDescent="0.3">
      <c r="B457" s="19" t="s">
        <v>17</v>
      </c>
      <c r="C457" s="20">
        <v>46177</v>
      </c>
    </row>
    <row r="459" spans="1:13" x14ac:dyDescent="0.25">
      <c r="F459" s="16"/>
      <c r="K459" s="81"/>
      <c r="L459" s="81"/>
      <c r="M459" s="81"/>
    </row>
    <row r="460" spans="1:13" x14ac:dyDescent="0.25">
      <c r="B460" t="s">
        <v>14</v>
      </c>
      <c r="H460" s="21"/>
      <c r="I460" s="21"/>
      <c r="K460" s="15"/>
      <c r="L460" s="15"/>
      <c r="M460" s="15"/>
    </row>
    <row r="461" spans="1:13" x14ac:dyDescent="0.25">
      <c r="H461" s="21"/>
      <c r="I461" s="22"/>
      <c r="K461" s="15"/>
      <c r="L461" s="15"/>
      <c r="M461" s="15"/>
    </row>
    <row r="462" spans="1:13" x14ac:dyDescent="0.25">
      <c r="A462" s="32" t="s">
        <v>57</v>
      </c>
      <c r="B462" s="1" t="s">
        <v>10</v>
      </c>
      <c r="C462" s="1"/>
      <c r="D462" s="3">
        <v>8729.6200000000008</v>
      </c>
      <c r="E462" s="95"/>
      <c r="G462" s="1" t="s">
        <v>9</v>
      </c>
      <c r="H462" s="1"/>
      <c r="I462" s="7">
        <v>33178.28</v>
      </c>
      <c r="J462" t="s">
        <v>57</v>
      </c>
      <c r="K462" s="15" t="s">
        <v>59</v>
      </c>
      <c r="L462" s="15"/>
      <c r="M462" s="15"/>
    </row>
    <row r="463" spans="1:13" x14ac:dyDescent="0.25">
      <c r="A463" s="32" t="s">
        <v>57</v>
      </c>
      <c r="B463" s="1" t="s">
        <v>8</v>
      </c>
      <c r="C463" s="1"/>
      <c r="D463" s="1">
        <v>13676.96</v>
      </c>
      <c r="E463" s="94"/>
      <c r="G463" s="1" t="s">
        <v>7</v>
      </c>
      <c r="H463" s="1"/>
      <c r="I463" s="3">
        <v>66846.100000000006</v>
      </c>
      <c r="J463" t="s">
        <v>57</v>
      </c>
      <c r="K463" s="15"/>
      <c r="L463" s="15"/>
      <c r="M463" s="15"/>
    </row>
    <row r="464" spans="1:13" x14ac:dyDescent="0.25">
      <c r="A464" s="32" t="s">
        <v>57</v>
      </c>
      <c r="B464" s="1" t="s">
        <v>6</v>
      </c>
      <c r="C464" s="1"/>
      <c r="D464" s="3">
        <v>11566.57</v>
      </c>
      <c r="E464" s="95"/>
      <c r="G464" s="1" t="s">
        <v>19</v>
      </c>
      <c r="H464" s="1"/>
      <c r="I464" s="1">
        <v>20284.2</v>
      </c>
      <c r="J464" t="s">
        <v>57</v>
      </c>
      <c r="K464" s="15"/>
      <c r="L464" s="15"/>
      <c r="M464" s="15"/>
    </row>
    <row r="465" spans="1:13" x14ac:dyDescent="0.25">
      <c r="A465" s="32"/>
      <c r="G465" s="1" t="s">
        <v>20</v>
      </c>
      <c r="H465" s="1"/>
      <c r="I465" s="1">
        <v>36421.699999999997</v>
      </c>
      <c r="J465" t="s">
        <v>57</v>
      </c>
      <c r="K465" s="15"/>
      <c r="L465" s="15"/>
      <c r="M465" s="15"/>
    </row>
    <row r="466" spans="1:13" x14ac:dyDescent="0.25">
      <c r="A466" s="32" t="s">
        <v>57</v>
      </c>
      <c r="B466" s="30" t="s">
        <v>4</v>
      </c>
      <c r="C466" s="31"/>
      <c r="D466" s="30">
        <f>B478*1.18</f>
        <v>188745.82619999998</v>
      </c>
      <c r="E466" s="96"/>
      <c r="G466" t="s">
        <v>70</v>
      </c>
      <c r="I466">
        <v>1364</v>
      </c>
      <c r="K466" s="15"/>
      <c r="L466" s="15"/>
      <c r="M466" s="15"/>
    </row>
    <row r="467" spans="1:13" x14ac:dyDescent="0.25">
      <c r="A467" s="32"/>
      <c r="D467" s="1"/>
      <c r="E467" s="94"/>
      <c r="K467" s="15"/>
      <c r="L467" s="15"/>
      <c r="M467" s="15"/>
    </row>
    <row r="468" spans="1:13" x14ac:dyDescent="0.25">
      <c r="A468" s="32" t="s">
        <v>57</v>
      </c>
      <c r="B468" s="1" t="s">
        <v>1</v>
      </c>
      <c r="C468" s="1"/>
      <c r="D468" s="3">
        <v>89456.69</v>
      </c>
      <c r="E468" s="95"/>
      <c r="M468" s="24"/>
    </row>
    <row r="469" spans="1:13" x14ac:dyDescent="0.25">
      <c r="A469" s="32" t="s">
        <v>57</v>
      </c>
      <c r="B469" s="1" t="s">
        <v>0</v>
      </c>
      <c r="C469" s="1" t="s">
        <v>54</v>
      </c>
      <c r="D469" s="1">
        <v>448.47</v>
      </c>
      <c r="E469" s="94"/>
      <c r="G469" t="s">
        <v>52</v>
      </c>
      <c r="I469">
        <v>1600</v>
      </c>
      <c r="M469" s="24">
        <f>SUM(M463:M468)</f>
        <v>0</v>
      </c>
    </row>
    <row r="470" spans="1:13" x14ac:dyDescent="0.25">
      <c r="A470" s="32" t="s">
        <v>57</v>
      </c>
      <c r="B470" t="s">
        <v>0</v>
      </c>
      <c r="C470" t="s">
        <v>55</v>
      </c>
      <c r="D470">
        <v>3906.7</v>
      </c>
      <c r="G470" s="11"/>
      <c r="H470" s="11"/>
      <c r="I470" s="33"/>
      <c r="K470" s="1"/>
      <c r="L470" s="1"/>
      <c r="M470" s="24"/>
    </row>
    <row r="471" spans="1:13" x14ac:dyDescent="0.25">
      <c r="A471" t="s">
        <v>57</v>
      </c>
      <c r="B471" t="s">
        <v>64</v>
      </c>
      <c r="D471">
        <v>32</v>
      </c>
      <c r="J471" s="11"/>
      <c r="K471" s="1"/>
      <c r="L471" s="1"/>
      <c r="M471" s="24"/>
    </row>
    <row r="472" spans="1:13" x14ac:dyDescent="0.25">
      <c r="I472" s="11">
        <f>SUM(I462:I471)</f>
        <v>159694.28</v>
      </c>
      <c r="L472" s="1"/>
      <c r="M472" s="2"/>
    </row>
    <row r="473" spans="1:13" x14ac:dyDescent="0.25">
      <c r="M473" t="s">
        <v>36</v>
      </c>
    </row>
    <row r="474" spans="1:13" x14ac:dyDescent="0.25">
      <c r="D474" s="13">
        <f>SUM(D462:D473)</f>
        <v>316562.83619999996</v>
      </c>
      <c r="E474" s="13"/>
      <c r="K474" s="16" t="s">
        <v>18</v>
      </c>
      <c r="M474" s="1"/>
    </row>
    <row r="475" spans="1:13" ht="15.75" x14ac:dyDescent="0.25">
      <c r="K475" s="28">
        <f>+D474-I472</f>
        <v>156868.55619999996</v>
      </c>
      <c r="M475" s="1"/>
    </row>
    <row r="476" spans="1:13" x14ac:dyDescent="0.25">
      <c r="F476" s="11"/>
      <c r="L476" s="34" t="s">
        <v>67</v>
      </c>
      <c r="M476" s="35">
        <f>+M469+K480</f>
        <v>1259.3838000000105</v>
      </c>
    </row>
    <row r="478" spans="1:13" ht="15.75" x14ac:dyDescent="0.25">
      <c r="B478">
        <v>159954.09</v>
      </c>
      <c r="J478" t="s">
        <v>39</v>
      </c>
      <c r="K478" s="28">
        <v>155609.17239999995</v>
      </c>
    </row>
    <row r="479" spans="1:13" x14ac:dyDescent="0.25">
      <c r="C479" s="5"/>
    </row>
    <row r="480" spans="1:13" ht="18.75" x14ac:dyDescent="0.3">
      <c r="J480" s="17" t="s">
        <v>40</v>
      </c>
      <c r="K480" s="18">
        <f>+K475-K478</f>
        <v>1259.3838000000105</v>
      </c>
    </row>
    <row r="481" spans="1:13" x14ac:dyDescent="0.25">
      <c r="B481" s="27"/>
      <c r="M481" s="11"/>
    </row>
    <row r="489" spans="1:13" x14ac:dyDescent="0.25">
      <c r="B489" s="80" t="s">
        <v>53</v>
      </c>
      <c r="C489" s="80"/>
      <c r="D489" s="80"/>
      <c r="E489" s="80"/>
      <c r="F489" s="80"/>
      <c r="G489" s="80"/>
      <c r="H489" s="80"/>
      <c r="I489" s="80"/>
      <c r="J489" s="80"/>
      <c r="K489" s="80"/>
      <c r="L489" s="80"/>
      <c r="M489" s="80"/>
    </row>
    <row r="490" spans="1:13" ht="18.75" x14ac:dyDescent="0.3">
      <c r="B490" s="19" t="s">
        <v>17</v>
      </c>
      <c r="C490" s="20">
        <v>46178</v>
      </c>
    </row>
    <row r="492" spans="1:13" x14ac:dyDescent="0.25">
      <c r="F492" s="16"/>
      <c r="K492" s="81"/>
      <c r="L492" s="81"/>
      <c r="M492" s="81"/>
    </row>
    <row r="493" spans="1:13" x14ac:dyDescent="0.25">
      <c r="B493" t="s">
        <v>14</v>
      </c>
      <c r="H493" s="21"/>
      <c r="I493" s="21"/>
      <c r="K493" s="15"/>
      <c r="L493" s="15"/>
      <c r="M493" s="15"/>
    </row>
    <row r="494" spans="1:13" x14ac:dyDescent="0.25">
      <c r="H494" s="21"/>
      <c r="I494" s="22"/>
      <c r="K494" s="15"/>
      <c r="L494" s="15"/>
      <c r="M494" s="15"/>
    </row>
    <row r="495" spans="1:13" x14ac:dyDescent="0.25">
      <c r="A495" s="32" t="s">
        <v>57</v>
      </c>
      <c r="B495" s="1" t="s">
        <v>10</v>
      </c>
      <c r="C495" s="1"/>
      <c r="D495" s="3">
        <v>21192.19</v>
      </c>
      <c r="E495" s="95"/>
      <c r="G495" s="1" t="s">
        <v>9</v>
      </c>
      <c r="H495" s="1"/>
      <c r="I495" s="7">
        <v>2293.4</v>
      </c>
      <c r="J495" t="s">
        <v>57</v>
      </c>
      <c r="K495" s="15" t="s">
        <v>59</v>
      </c>
      <c r="L495" s="15"/>
      <c r="M495" s="15"/>
    </row>
    <row r="496" spans="1:13" x14ac:dyDescent="0.25">
      <c r="A496" s="32" t="s">
        <v>57</v>
      </c>
      <c r="B496" s="1" t="s">
        <v>8</v>
      </c>
      <c r="C496" s="1"/>
      <c r="D496" s="1">
        <v>14090.96</v>
      </c>
      <c r="E496" s="94"/>
      <c r="G496" s="1" t="s">
        <v>7</v>
      </c>
      <c r="H496" s="1"/>
      <c r="I496" s="3">
        <v>68228.100000000006</v>
      </c>
      <c r="J496" t="s">
        <v>57</v>
      </c>
      <c r="K496" s="15"/>
      <c r="L496" s="15"/>
      <c r="M496" s="15"/>
    </row>
    <row r="497" spans="1:13" x14ac:dyDescent="0.25">
      <c r="A497" s="32" t="s">
        <v>57</v>
      </c>
      <c r="B497" s="1" t="s">
        <v>6</v>
      </c>
      <c r="C497" s="1"/>
      <c r="D497" s="3">
        <v>17636.57</v>
      </c>
      <c r="E497" s="95"/>
      <c r="G497" s="1" t="s">
        <v>19</v>
      </c>
      <c r="H497" s="1"/>
      <c r="I497" s="1">
        <v>20284.2</v>
      </c>
      <c r="J497" t="s">
        <v>57</v>
      </c>
      <c r="K497" s="15"/>
      <c r="L497" s="15"/>
      <c r="M497" s="15"/>
    </row>
    <row r="498" spans="1:13" x14ac:dyDescent="0.25">
      <c r="A498" s="32"/>
      <c r="G498" s="1" t="s">
        <v>20</v>
      </c>
      <c r="H498" s="1"/>
      <c r="I498" s="1">
        <v>36421.699999999997</v>
      </c>
      <c r="J498" t="s">
        <v>57</v>
      </c>
      <c r="K498" s="15"/>
      <c r="L498" s="15"/>
      <c r="M498" s="15"/>
    </row>
    <row r="499" spans="1:13" x14ac:dyDescent="0.25">
      <c r="A499" s="32" t="s">
        <v>57</v>
      </c>
      <c r="B499" s="30" t="s">
        <v>4</v>
      </c>
      <c r="C499" s="31"/>
      <c r="D499" s="30">
        <f>B511*1.18</f>
        <v>175700.43059999999</v>
      </c>
      <c r="E499" s="96"/>
      <c r="G499" t="s">
        <v>70</v>
      </c>
      <c r="I499">
        <v>1364</v>
      </c>
      <c r="K499" s="15"/>
      <c r="L499" s="15"/>
      <c r="M499" s="15"/>
    </row>
    <row r="500" spans="1:13" x14ac:dyDescent="0.25">
      <c r="A500" s="32"/>
      <c r="D500" s="1"/>
      <c r="E500" s="94"/>
      <c r="G500" t="s">
        <v>71</v>
      </c>
      <c r="I500">
        <v>1211</v>
      </c>
      <c r="K500" s="15"/>
      <c r="L500" s="15"/>
      <c r="M500" s="15"/>
    </row>
    <row r="501" spans="1:13" x14ac:dyDescent="0.25">
      <c r="A501" s="32" t="s">
        <v>57</v>
      </c>
      <c r="B501" s="1" t="s">
        <v>1</v>
      </c>
      <c r="C501" s="1"/>
      <c r="D501" s="3">
        <v>89761.19</v>
      </c>
      <c r="E501" s="95"/>
      <c r="M501" s="24"/>
    </row>
    <row r="502" spans="1:13" x14ac:dyDescent="0.25">
      <c r="A502" s="32" t="s">
        <v>57</v>
      </c>
      <c r="B502" s="1" t="s">
        <v>0</v>
      </c>
      <c r="C502" s="1" t="s">
        <v>54</v>
      </c>
      <c r="D502" s="1">
        <v>448.47</v>
      </c>
      <c r="E502" s="94"/>
      <c r="G502" t="s">
        <v>52</v>
      </c>
      <c r="I502">
        <v>2000</v>
      </c>
      <c r="M502" s="24"/>
    </row>
    <row r="503" spans="1:13" x14ac:dyDescent="0.25">
      <c r="A503" s="32" t="s">
        <v>57</v>
      </c>
      <c r="B503" t="s">
        <v>0</v>
      </c>
      <c r="C503" t="s">
        <v>55</v>
      </c>
      <c r="D503">
        <v>3906.7</v>
      </c>
      <c r="G503" s="11" t="s">
        <v>72</v>
      </c>
      <c r="H503" s="11"/>
      <c r="I503" s="37">
        <v>30898.720000000001</v>
      </c>
      <c r="K503" s="1"/>
      <c r="L503" s="1"/>
      <c r="M503" s="24"/>
    </row>
    <row r="504" spans="1:13" x14ac:dyDescent="0.25">
      <c r="A504" t="s">
        <v>57</v>
      </c>
      <c r="B504" t="s">
        <v>64</v>
      </c>
      <c r="D504">
        <v>32</v>
      </c>
      <c r="G504" s="38" t="s">
        <v>73</v>
      </c>
      <c r="H504" s="38"/>
      <c r="I504" s="39">
        <v>4510</v>
      </c>
      <c r="J504" s="11"/>
      <c r="K504" s="1"/>
      <c r="L504" s="1"/>
      <c r="M504" s="24"/>
    </row>
    <row r="505" spans="1:13" x14ac:dyDescent="0.25">
      <c r="B505" s="36" t="s">
        <v>74</v>
      </c>
      <c r="C505" s="36"/>
      <c r="D505" s="36">
        <v>3450</v>
      </c>
      <c r="E505" s="36"/>
      <c r="I505" s="11">
        <f>SUM(I495:I504)</f>
        <v>167211.12</v>
      </c>
      <c r="L505" s="1"/>
      <c r="M505" s="2"/>
    </row>
    <row r="506" spans="1:13" x14ac:dyDescent="0.25">
      <c r="M506" t="s">
        <v>36</v>
      </c>
    </row>
    <row r="507" spans="1:13" x14ac:dyDescent="0.25">
      <c r="D507" s="13">
        <f>SUM(D495:D506)</f>
        <v>326218.51059999998</v>
      </c>
      <c r="E507" s="13"/>
      <c r="K507" s="16" t="s">
        <v>18</v>
      </c>
      <c r="M507" s="1"/>
    </row>
    <row r="508" spans="1:13" ht="15.75" x14ac:dyDescent="0.25">
      <c r="K508" s="28">
        <f>+D507-I505</f>
        <v>159007.39059999998</v>
      </c>
      <c r="M508" s="1"/>
    </row>
    <row r="509" spans="1:13" x14ac:dyDescent="0.25">
      <c r="F509" s="11"/>
      <c r="L509" s="34" t="s">
        <v>67</v>
      </c>
      <c r="M509" s="35">
        <f>+M502+K513</f>
        <v>2138.8344000000216</v>
      </c>
    </row>
    <row r="511" spans="1:13" ht="15.75" x14ac:dyDescent="0.25">
      <c r="B511">
        <v>148898.67000000001</v>
      </c>
      <c r="J511" t="s">
        <v>39</v>
      </c>
      <c r="K511" s="28">
        <v>156868.55619999996</v>
      </c>
    </row>
    <row r="512" spans="1:13" x14ac:dyDescent="0.25">
      <c r="C512" s="5"/>
    </row>
    <row r="513" spans="2:13" ht="18.75" x14ac:dyDescent="0.3">
      <c r="J513" s="17" t="s">
        <v>40</v>
      </c>
      <c r="K513" s="18">
        <f>+K508-K511</f>
        <v>2138.8344000000216</v>
      </c>
    </row>
    <row r="514" spans="2:13" x14ac:dyDescent="0.25">
      <c r="B514" s="27"/>
      <c r="M514" s="11"/>
    </row>
    <row r="525" spans="2:13" x14ac:dyDescent="0.25">
      <c r="B525" s="80" t="s">
        <v>53</v>
      </c>
      <c r="C525" s="80"/>
      <c r="D525" s="80"/>
      <c r="E525" s="80"/>
      <c r="F525" s="80"/>
      <c r="G525" s="80"/>
      <c r="H525" s="80"/>
      <c r="I525" s="80"/>
      <c r="J525" s="80"/>
      <c r="K525" s="80"/>
      <c r="L525" s="80"/>
      <c r="M525" s="80"/>
    </row>
    <row r="526" spans="2:13" ht="18.75" x14ac:dyDescent="0.3">
      <c r="B526" s="19" t="s">
        <v>17</v>
      </c>
      <c r="C526" s="20">
        <v>46179</v>
      </c>
    </row>
    <row r="528" spans="2:13" x14ac:dyDescent="0.25">
      <c r="F528" s="40"/>
      <c r="K528" s="81"/>
      <c r="L528" s="81"/>
      <c r="M528" s="81"/>
    </row>
    <row r="529" spans="1:13" x14ac:dyDescent="0.25">
      <c r="B529" t="s">
        <v>14</v>
      </c>
      <c r="K529" s="84" t="s">
        <v>78</v>
      </c>
      <c r="L529" s="85"/>
      <c r="M529" s="86"/>
    </row>
    <row r="530" spans="1:13" ht="15.75" thickBot="1" x14ac:dyDescent="0.3">
      <c r="I530" s="5"/>
      <c r="K530" s="15"/>
      <c r="L530" s="15"/>
      <c r="M530" s="15"/>
    </row>
    <row r="531" spans="1:13" x14ac:dyDescent="0.25">
      <c r="A531" s="32" t="s">
        <v>57</v>
      </c>
      <c r="B531" s="1" t="s">
        <v>10</v>
      </c>
      <c r="C531" s="1"/>
      <c r="D531" s="44">
        <v>12649.29</v>
      </c>
      <c r="E531" s="95"/>
      <c r="F531" s="87">
        <f>SUM(D531:D533)</f>
        <v>28722.2</v>
      </c>
      <c r="G531" s="45" t="s">
        <v>9</v>
      </c>
      <c r="H531" s="1"/>
      <c r="I531" s="7">
        <v>33142.620000000003</v>
      </c>
      <c r="J531" t="s">
        <v>57</v>
      </c>
      <c r="K531" s="15" t="s">
        <v>59</v>
      </c>
      <c r="L531" s="15"/>
      <c r="M531" s="15"/>
    </row>
    <row r="532" spans="1:13" x14ac:dyDescent="0.25">
      <c r="A532" s="32" t="s">
        <v>57</v>
      </c>
      <c r="B532" s="1" t="s">
        <v>8</v>
      </c>
      <c r="C532" s="1"/>
      <c r="D532" s="10">
        <v>14090.96</v>
      </c>
      <c r="E532" s="94"/>
      <c r="F532" s="88"/>
      <c r="G532" s="45" t="s">
        <v>7</v>
      </c>
      <c r="H532" s="1"/>
      <c r="I532" s="3">
        <v>59731.1</v>
      </c>
      <c r="J532" t="s">
        <v>57</v>
      </c>
      <c r="K532" s="15" t="s">
        <v>76</v>
      </c>
      <c r="L532" s="15"/>
      <c r="M532" s="15">
        <v>36</v>
      </c>
    </row>
    <row r="533" spans="1:13" ht="15.75" thickBot="1" x14ac:dyDescent="0.3">
      <c r="A533" s="32" t="s">
        <v>57</v>
      </c>
      <c r="B533" s="1" t="s">
        <v>6</v>
      </c>
      <c r="C533" s="1"/>
      <c r="D533" s="44">
        <v>1981.95</v>
      </c>
      <c r="E533" s="95"/>
      <c r="F533" s="89"/>
      <c r="G533" s="45" t="s">
        <v>19</v>
      </c>
      <c r="H533" s="1"/>
      <c r="I533" s="1">
        <v>20284.2</v>
      </c>
      <c r="J533" t="s">
        <v>57</v>
      </c>
      <c r="K533" s="15" t="s">
        <v>75</v>
      </c>
      <c r="L533" s="15"/>
      <c r="M533" s="15">
        <v>100</v>
      </c>
    </row>
    <row r="534" spans="1:13" x14ac:dyDescent="0.25">
      <c r="A534" s="32"/>
      <c r="G534" s="1" t="s">
        <v>20</v>
      </c>
      <c r="H534" s="1"/>
      <c r="I534" s="1">
        <v>36421.699999999997</v>
      </c>
      <c r="J534" t="s">
        <v>57</v>
      </c>
      <c r="K534" s="15" t="s">
        <v>77</v>
      </c>
      <c r="L534" s="15"/>
      <c r="M534" s="15">
        <v>1240</v>
      </c>
    </row>
    <row r="535" spans="1:13" x14ac:dyDescent="0.25">
      <c r="A535" s="32" t="s">
        <v>57</v>
      </c>
      <c r="B535" s="30" t="s">
        <v>4</v>
      </c>
      <c r="C535" s="31"/>
      <c r="D535" s="30">
        <f>B546*1.18</f>
        <v>184671.71100000001</v>
      </c>
      <c r="E535" s="96"/>
      <c r="G535" t="s">
        <v>70</v>
      </c>
      <c r="I535">
        <v>1364</v>
      </c>
      <c r="K535" s="15"/>
      <c r="L535" s="15"/>
      <c r="M535" s="15"/>
    </row>
    <row r="536" spans="1:13" ht="15.75" thickBot="1" x14ac:dyDescent="0.3">
      <c r="A536" s="32"/>
      <c r="D536" s="1"/>
      <c r="E536" s="94"/>
      <c r="G536" t="s">
        <v>71</v>
      </c>
      <c r="I536">
        <v>1211</v>
      </c>
      <c r="K536" s="15"/>
      <c r="L536" s="15"/>
      <c r="M536" s="41"/>
    </row>
    <row r="537" spans="1:13" ht="15.75" thickBot="1" x14ac:dyDescent="0.3">
      <c r="A537" s="32" t="s">
        <v>57</v>
      </c>
      <c r="B537" s="1" t="s">
        <v>1</v>
      </c>
      <c r="C537" s="1"/>
      <c r="D537" s="3">
        <v>91373.19</v>
      </c>
      <c r="E537" s="95"/>
      <c r="K537" s="93" t="s">
        <v>79</v>
      </c>
      <c r="L537" s="93"/>
      <c r="M537" s="42">
        <f>SUM(M532:M536)</f>
        <v>1376</v>
      </c>
    </row>
    <row r="538" spans="1:13" x14ac:dyDescent="0.25">
      <c r="A538" s="32" t="s">
        <v>57</v>
      </c>
      <c r="B538" t="s">
        <v>0</v>
      </c>
      <c r="C538" t="s">
        <v>55</v>
      </c>
      <c r="D538">
        <v>3906.7</v>
      </c>
      <c r="M538" s="24"/>
    </row>
    <row r="539" spans="1:13" x14ac:dyDescent="0.25">
      <c r="A539" t="s">
        <v>57</v>
      </c>
      <c r="D539">
        <v>12800</v>
      </c>
      <c r="G539" s="11" t="s">
        <v>72</v>
      </c>
      <c r="H539" s="11"/>
      <c r="I539" s="37">
        <v>10000</v>
      </c>
      <c r="K539" s="1"/>
      <c r="L539" s="1"/>
      <c r="M539" s="24"/>
    </row>
    <row r="540" spans="1:13" x14ac:dyDescent="0.25">
      <c r="B540" s="36" t="s">
        <v>74</v>
      </c>
      <c r="C540" s="36"/>
      <c r="D540" s="36">
        <v>3450</v>
      </c>
      <c r="E540" s="36"/>
      <c r="G540" s="38" t="s">
        <v>73</v>
      </c>
      <c r="H540" s="38"/>
      <c r="I540" s="39">
        <v>4510</v>
      </c>
      <c r="J540" s="11"/>
      <c r="K540" s="1"/>
      <c r="L540" s="1"/>
      <c r="M540" s="24"/>
    </row>
    <row r="541" spans="1:13" x14ac:dyDescent="0.25">
      <c r="I541" s="11">
        <f>SUM(I531:I540)</f>
        <v>166664.62</v>
      </c>
      <c r="L541" s="1" t="s">
        <v>67</v>
      </c>
      <c r="M541" s="12">
        <f>M537+K549</f>
        <v>627.79040000002715</v>
      </c>
    </row>
    <row r="542" spans="1:13" x14ac:dyDescent="0.25">
      <c r="D542" s="13">
        <f>SUM(D531:D541)</f>
        <v>324923.80100000004</v>
      </c>
      <c r="E542" s="13"/>
      <c r="M542" t="s">
        <v>36</v>
      </c>
    </row>
    <row r="543" spans="1:13" x14ac:dyDescent="0.25">
      <c r="K543" s="16" t="s">
        <v>18</v>
      </c>
      <c r="M543" s="1"/>
    </row>
    <row r="544" spans="1:13" ht="15.75" x14ac:dyDescent="0.25">
      <c r="K544" s="28">
        <f>+D542-I541</f>
        <v>158259.18100000004</v>
      </c>
      <c r="M544" s="1"/>
    </row>
    <row r="545" spans="2:13" x14ac:dyDescent="0.25">
      <c r="F545" s="11"/>
      <c r="L545" s="34" t="s">
        <v>67</v>
      </c>
      <c r="M545" s="35"/>
    </row>
    <row r="546" spans="2:13" x14ac:dyDescent="0.25">
      <c r="B546">
        <v>156501.45000000001</v>
      </c>
    </row>
    <row r="547" spans="2:13" ht="15.75" x14ac:dyDescent="0.25">
      <c r="C547" s="5"/>
      <c r="J547" t="s">
        <v>39</v>
      </c>
      <c r="K547" s="28">
        <v>159007.39060000001</v>
      </c>
    </row>
    <row r="549" spans="2:13" ht="18.75" x14ac:dyDescent="0.3">
      <c r="B549" s="27"/>
      <c r="J549" s="17" t="s">
        <v>40</v>
      </c>
      <c r="K549" s="18">
        <f>+K544-K547</f>
        <v>-748.20959999997285</v>
      </c>
    </row>
    <row r="550" spans="2:13" x14ac:dyDescent="0.25">
      <c r="M550" s="11"/>
    </row>
    <row r="570" spans="1:13" x14ac:dyDescent="0.25">
      <c r="B570" s="80" t="s">
        <v>53</v>
      </c>
      <c r="C570" s="80"/>
      <c r="D570" s="80"/>
      <c r="E570" s="80"/>
      <c r="F570" s="80"/>
      <c r="G570" s="80"/>
      <c r="H570" s="80"/>
      <c r="I570" s="80"/>
      <c r="J570" s="80"/>
      <c r="K570" s="80"/>
      <c r="L570" s="80"/>
      <c r="M570" s="80"/>
    </row>
    <row r="571" spans="1:13" ht="18.75" x14ac:dyDescent="0.3">
      <c r="B571" s="19" t="s">
        <v>17</v>
      </c>
      <c r="C571" s="20">
        <v>46181</v>
      </c>
    </row>
    <row r="573" spans="1:13" x14ac:dyDescent="0.25">
      <c r="F573" s="40"/>
      <c r="K573" s="81"/>
      <c r="L573" s="81"/>
      <c r="M573" s="81"/>
    </row>
    <row r="574" spans="1:13" x14ac:dyDescent="0.25">
      <c r="B574" t="s">
        <v>14</v>
      </c>
      <c r="K574" s="84" t="s">
        <v>78</v>
      </c>
      <c r="L574" s="85"/>
      <c r="M574" s="86"/>
    </row>
    <row r="575" spans="1:13" ht="15.75" thickBot="1" x14ac:dyDescent="0.3">
      <c r="I575" s="5"/>
      <c r="K575" s="15"/>
      <c r="L575" s="15"/>
      <c r="M575" s="15"/>
    </row>
    <row r="576" spans="1:13" x14ac:dyDescent="0.25">
      <c r="A576" s="32" t="s">
        <v>57</v>
      </c>
      <c r="B576" s="1" t="s">
        <v>10</v>
      </c>
      <c r="C576" s="1"/>
      <c r="D576" s="44">
        <v>3657.74</v>
      </c>
      <c r="E576" s="95"/>
      <c r="F576" s="87">
        <f>SUM(D576:D578)</f>
        <v>21142.85</v>
      </c>
      <c r="G576" s="45" t="s">
        <v>9</v>
      </c>
      <c r="H576" s="1"/>
      <c r="I576" s="7">
        <v>65173.4</v>
      </c>
      <c r="J576" t="s">
        <v>57</v>
      </c>
      <c r="K576" s="15" t="s">
        <v>59</v>
      </c>
      <c r="L576" s="15"/>
      <c r="M576" s="15"/>
    </row>
    <row r="577" spans="1:13" x14ac:dyDescent="0.25">
      <c r="A577" s="32" t="s">
        <v>57</v>
      </c>
      <c r="B577" s="1" t="s">
        <v>8</v>
      </c>
      <c r="C577" s="1"/>
      <c r="D577" s="10">
        <v>14090.96</v>
      </c>
      <c r="E577" s="94"/>
      <c r="F577" s="88"/>
      <c r="G577" s="45" t="s">
        <v>7</v>
      </c>
      <c r="H577" s="1"/>
      <c r="I577" s="3">
        <v>52715.8</v>
      </c>
      <c r="J577" t="s">
        <v>57</v>
      </c>
      <c r="K577" s="15" t="s">
        <v>66</v>
      </c>
      <c r="L577" s="15"/>
      <c r="M577" s="15">
        <v>380</v>
      </c>
    </row>
    <row r="578" spans="1:13" ht="15.75" thickBot="1" x14ac:dyDescent="0.3">
      <c r="A578" s="32" t="s">
        <v>57</v>
      </c>
      <c r="B578" s="1" t="s">
        <v>6</v>
      </c>
      <c r="C578" s="1"/>
      <c r="D578" s="44">
        <v>3394.15</v>
      </c>
      <c r="E578" s="95"/>
      <c r="F578" s="89"/>
      <c r="G578" s="45" t="s">
        <v>19</v>
      </c>
      <c r="H578" s="1"/>
      <c r="I578" s="1">
        <v>20284.2</v>
      </c>
      <c r="J578" t="s">
        <v>57</v>
      </c>
      <c r="K578" s="15" t="s">
        <v>81</v>
      </c>
      <c r="L578" s="15"/>
      <c r="M578" s="15">
        <v>20</v>
      </c>
    </row>
    <row r="579" spans="1:13" x14ac:dyDescent="0.25">
      <c r="A579" s="32"/>
      <c r="G579" s="1" t="s">
        <v>20</v>
      </c>
      <c r="H579" s="1"/>
      <c r="I579" s="1">
        <v>36421.699999999997</v>
      </c>
      <c r="J579" t="s">
        <v>57</v>
      </c>
      <c r="K579" s="15" t="s">
        <v>82</v>
      </c>
      <c r="L579" s="15"/>
      <c r="M579" s="15">
        <v>100</v>
      </c>
    </row>
    <row r="580" spans="1:13" x14ac:dyDescent="0.25">
      <c r="A580" s="32" t="s">
        <v>57</v>
      </c>
      <c r="B580" s="30" t="s">
        <v>4</v>
      </c>
      <c r="C580" s="31"/>
      <c r="D580" s="30">
        <f>B591*1.18</f>
        <v>243312.60159999999</v>
      </c>
      <c r="E580" s="96"/>
      <c r="G580" t="s">
        <v>80</v>
      </c>
      <c r="I580">
        <v>1364</v>
      </c>
      <c r="K580" s="15" t="s">
        <v>83</v>
      </c>
      <c r="L580" s="15"/>
      <c r="M580" s="15">
        <v>150</v>
      </c>
    </row>
    <row r="581" spans="1:13" x14ac:dyDescent="0.25">
      <c r="A581" s="32"/>
      <c r="D581" s="1"/>
      <c r="E581" s="94"/>
      <c r="G581" t="s">
        <v>71</v>
      </c>
      <c r="I581">
        <v>1211</v>
      </c>
      <c r="K581" s="15" t="s">
        <v>84</v>
      </c>
      <c r="L581" s="15"/>
      <c r="M581" s="41">
        <v>550</v>
      </c>
    </row>
    <row r="582" spans="1:13" x14ac:dyDescent="0.25">
      <c r="A582" s="32" t="s">
        <v>57</v>
      </c>
      <c r="B582" s="1" t="s">
        <v>1</v>
      </c>
      <c r="C582" s="1"/>
      <c r="D582" s="3">
        <v>81372.490000000005</v>
      </c>
      <c r="E582" s="95"/>
      <c r="F582" s="5"/>
      <c r="G582" t="s">
        <v>52</v>
      </c>
      <c r="I582">
        <v>500</v>
      </c>
      <c r="K582" s="15"/>
      <c r="L582" s="15"/>
      <c r="M582" s="41"/>
    </row>
    <row r="583" spans="1:13" x14ac:dyDescent="0.25">
      <c r="A583" s="32"/>
      <c r="I583">
        <v>1414</v>
      </c>
      <c r="K583" s="15"/>
      <c r="L583" s="15"/>
      <c r="M583" s="41"/>
    </row>
    <row r="584" spans="1:13" ht="15.75" thickBot="1" x14ac:dyDescent="0.3">
      <c r="K584" s="15"/>
      <c r="L584" s="15"/>
      <c r="M584" s="41"/>
    </row>
    <row r="585" spans="1:13" ht="15.75" thickBot="1" x14ac:dyDescent="0.3">
      <c r="B585" s="36" t="s">
        <v>74</v>
      </c>
      <c r="C585" s="36"/>
      <c r="D585" s="36">
        <v>3450</v>
      </c>
      <c r="E585" s="36"/>
      <c r="G585" s="43" t="s">
        <v>72</v>
      </c>
      <c r="H585" s="11"/>
      <c r="I585" s="37">
        <v>10000</v>
      </c>
      <c r="J585" s="11"/>
      <c r="K585" s="93" t="s">
        <v>79</v>
      </c>
      <c r="L585" s="93"/>
      <c r="M585" s="42">
        <f>SUM(M577:M584)</f>
        <v>1200</v>
      </c>
    </row>
    <row r="586" spans="1:13" x14ac:dyDescent="0.25">
      <c r="G586" s="38" t="s">
        <v>73</v>
      </c>
      <c r="H586" s="38"/>
      <c r="I586" s="39">
        <v>4510</v>
      </c>
      <c r="M586" s="24"/>
    </row>
    <row r="587" spans="1:13" x14ac:dyDescent="0.25">
      <c r="D587" s="13">
        <f>SUM(D576:D586)</f>
        <v>349277.94159999996</v>
      </c>
      <c r="E587" s="13"/>
      <c r="G587" s="38"/>
      <c r="H587" s="38"/>
      <c r="I587" s="39"/>
      <c r="K587" s="1"/>
      <c r="L587" s="1"/>
      <c r="M587" s="24"/>
    </row>
    <row r="588" spans="1:13" x14ac:dyDescent="0.25">
      <c r="I588" s="11">
        <f>SUM(I576:I586)</f>
        <v>193594.10000000003</v>
      </c>
      <c r="K588" s="1"/>
      <c r="L588" s="1"/>
      <c r="M588" s="24"/>
    </row>
    <row r="589" spans="1:13" x14ac:dyDescent="0.25">
      <c r="L589" s="1" t="s">
        <v>67</v>
      </c>
      <c r="M589" s="12">
        <f>K597+M585</f>
        <v>-1375.3394000000844</v>
      </c>
    </row>
    <row r="590" spans="1:13" x14ac:dyDescent="0.25">
      <c r="F590" s="11"/>
      <c r="M590" t="s">
        <v>36</v>
      </c>
    </row>
    <row r="591" spans="1:13" x14ac:dyDescent="0.25">
      <c r="B591">
        <v>206197.12</v>
      </c>
      <c r="K591" s="16" t="s">
        <v>107</v>
      </c>
      <c r="M591" s="1"/>
    </row>
    <row r="592" spans="1:13" ht="15.75" x14ac:dyDescent="0.25">
      <c r="C592" s="5"/>
      <c r="D592" s="5">
        <f>D582-1760.5</f>
        <v>79611.990000000005</v>
      </c>
      <c r="E592" s="5"/>
      <c r="K592" s="28">
        <f>+D587-I588</f>
        <v>155683.84159999993</v>
      </c>
      <c r="M592" s="1"/>
    </row>
    <row r="593" spans="2:13" x14ac:dyDescent="0.25">
      <c r="F593">
        <v>83767.69</v>
      </c>
      <c r="L593" s="34" t="s">
        <v>67</v>
      </c>
      <c r="M593" s="35"/>
    </row>
    <row r="594" spans="2:13" x14ac:dyDescent="0.25">
      <c r="B594" s="27" t="s">
        <v>85</v>
      </c>
      <c r="C594">
        <f>1600*30.6</f>
        <v>48960</v>
      </c>
    </row>
    <row r="595" spans="2:13" ht="15.75" x14ac:dyDescent="0.25">
      <c r="C595">
        <f>800*33.3</f>
        <v>26639.999999999996</v>
      </c>
      <c r="J595" t="s">
        <v>39</v>
      </c>
      <c r="K595" s="28">
        <v>158259.18100000001</v>
      </c>
    </row>
    <row r="596" spans="2:13" x14ac:dyDescent="0.25">
      <c r="C596">
        <f>+C595+C594</f>
        <v>75600</v>
      </c>
      <c r="L596" s="11">
        <v>623</v>
      </c>
    </row>
    <row r="597" spans="2:13" ht="18.75" x14ac:dyDescent="0.3">
      <c r="J597" s="17" t="s">
        <v>40</v>
      </c>
      <c r="K597" s="18">
        <f>+K592-K595</f>
        <v>-2575.3394000000844</v>
      </c>
      <c r="M597" s="11">
        <f>++K595+L596</f>
        <v>158882.18100000001</v>
      </c>
    </row>
    <row r="598" spans="2:13" x14ac:dyDescent="0.25">
      <c r="M598" s="11"/>
    </row>
    <row r="606" spans="2:13" x14ac:dyDescent="0.25">
      <c r="B606" s="80" t="s">
        <v>53</v>
      </c>
      <c r="C606" s="80"/>
      <c r="D606" s="80"/>
      <c r="E606" s="80"/>
      <c r="F606" s="80"/>
      <c r="G606" s="80"/>
      <c r="H606" s="80"/>
      <c r="I606" s="80"/>
      <c r="J606" s="80"/>
      <c r="K606" s="80"/>
      <c r="L606" s="80"/>
      <c r="M606" s="80"/>
    </row>
    <row r="607" spans="2:13" ht="18.75" x14ac:dyDescent="0.3">
      <c r="B607" s="19" t="s">
        <v>17</v>
      </c>
      <c r="C607" s="20">
        <v>46182</v>
      </c>
    </row>
    <row r="609" spans="1:13" x14ac:dyDescent="0.25">
      <c r="F609" s="40"/>
      <c r="K609" s="81"/>
      <c r="L609" s="81"/>
      <c r="M609" s="81"/>
    </row>
    <row r="610" spans="1:13" x14ac:dyDescent="0.25">
      <c r="K610" s="84" t="s">
        <v>78</v>
      </c>
      <c r="L610" s="85"/>
      <c r="M610" s="86"/>
    </row>
    <row r="611" spans="1:13" ht="15.75" thickBot="1" x14ac:dyDescent="0.3">
      <c r="I611" s="5"/>
      <c r="K611" s="15"/>
      <c r="L611" s="15"/>
      <c r="M611" s="15"/>
    </row>
    <row r="612" spans="1:13" x14ac:dyDescent="0.25">
      <c r="A612" s="32" t="s">
        <v>57</v>
      </c>
      <c r="B612" s="1" t="s">
        <v>10</v>
      </c>
      <c r="C612" s="1"/>
      <c r="D612" s="44">
        <v>261.99</v>
      </c>
      <c r="E612" s="95"/>
      <c r="F612" s="87"/>
      <c r="G612" s="45" t="s">
        <v>9</v>
      </c>
      <c r="H612" s="1"/>
      <c r="I612" s="7">
        <v>44573.4</v>
      </c>
      <c r="J612" t="s">
        <v>57</v>
      </c>
      <c r="K612" s="15" t="s">
        <v>106</v>
      </c>
      <c r="L612" s="15"/>
      <c r="M612" s="15">
        <v>185</v>
      </c>
    </row>
    <row r="613" spans="1:13" x14ac:dyDescent="0.25">
      <c r="A613" s="32" t="s">
        <v>57</v>
      </c>
      <c r="B613" s="1" t="s">
        <v>8</v>
      </c>
      <c r="C613" s="1"/>
      <c r="D613" s="10">
        <v>1576.36</v>
      </c>
      <c r="E613" s="94"/>
      <c r="F613" s="88"/>
      <c r="G613" s="45" t="s">
        <v>7</v>
      </c>
      <c r="H613" s="1"/>
      <c r="I613" s="3">
        <v>53256.6</v>
      </c>
      <c r="J613" t="s">
        <v>57</v>
      </c>
      <c r="K613" s="15"/>
      <c r="L613" s="15"/>
      <c r="M613" s="15"/>
    </row>
    <row r="614" spans="1:13" ht="15.75" thickBot="1" x14ac:dyDescent="0.3">
      <c r="A614" s="32" t="s">
        <v>57</v>
      </c>
      <c r="B614" s="1" t="s">
        <v>6</v>
      </c>
      <c r="C614" s="1"/>
      <c r="D614" s="44">
        <v>1366.55</v>
      </c>
      <c r="E614" s="95"/>
      <c r="F614" s="89"/>
      <c r="G614" s="45" t="s">
        <v>19</v>
      </c>
      <c r="H614" s="1"/>
      <c r="I614" s="1">
        <v>20284.2</v>
      </c>
      <c r="J614" t="s">
        <v>57</v>
      </c>
      <c r="K614" s="15"/>
      <c r="L614" s="15"/>
      <c r="M614" s="15"/>
    </row>
    <row r="615" spans="1:13" x14ac:dyDescent="0.25">
      <c r="A615" s="32"/>
      <c r="G615" s="1" t="s">
        <v>20</v>
      </c>
      <c r="H615" s="1"/>
      <c r="I615" s="1">
        <v>36421.699999999997</v>
      </c>
      <c r="J615" t="s">
        <v>57</v>
      </c>
      <c r="K615" s="15"/>
      <c r="L615" s="15"/>
      <c r="M615" s="15"/>
    </row>
    <row r="616" spans="1:13" x14ac:dyDescent="0.25">
      <c r="A616" s="32" t="s">
        <v>57</v>
      </c>
      <c r="B616" s="30" t="s">
        <v>4</v>
      </c>
      <c r="C616" s="31"/>
      <c r="D616" s="30">
        <f>C627*1.18</f>
        <v>233296.86779999998</v>
      </c>
      <c r="E616" s="96"/>
      <c r="G616" t="s">
        <v>80</v>
      </c>
      <c r="I616">
        <v>1364</v>
      </c>
      <c r="K616" s="15"/>
      <c r="L616" s="15"/>
      <c r="M616" s="15"/>
    </row>
    <row r="617" spans="1:13" x14ac:dyDescent="0.25">
      <c r="A617" s="32"/>
      <c r="D617" s="1"/>
      <c r="E617" s="94"/>
      <c r="G617" t="s">
        <v>71</v>
      </c>
      <c r="I617">
        <v>1211</v>
      </c>
      <c r="K617" s="15"/>
      <c r="L617" s="15"/>
      <c r="M617" s="41"/>
    </row>
    <row r="618" spans="1:13" x14ac:dyDescent="0.25">
      <c r="A618" s="32" t="s">
        <v>57</v>
      </c>
      <c r="B618" s="1" t="s">
        <v>1</v>
      </c>
      <c r="C618" s="1"/>
      <c r="D618" s="3">
        <v>83069.89</v>
      </c>
      <c r="E618" s="95"/>
      <c r="F618" s="5"/>
      <c r="G618" t="s">
        <v>52</v>
      </c>
      <c r="I618">
        <v>1000</v>
      </c>
      <c r="K618" s="15"/>
      <c r="L618" s="15"/>
      <c r="M618" s="41"/>
    </row>
    <row r="619" spans="1:13" x14ac:dyDescent="0.25">
      <c r="A619" s="32"/>
      <c r="G619" t="s">
        <v>86</v>
      </c>
      <c r="I619">
        <v>1414</v>
      </c>
      <c r="K619" s="15"/>
      <c r="L619" s="15"/>
      <c r="M619" s="41"/>
    </row>
    <row r="620" spans="1:13" ht="15.75" thickBot="1" x14ac:dyDescent="0.3">
      <c r="G620" t="s">
        <v>87</v>
      </c>
      <c r="I620">
        <v>21</v>
      </c>
      <c r="K620" s="15"/>
      <c r="L620" s="15"/>
      <c r="M620" s="41"/>
    </row>
    <row r="621" spans="1:13" ht="15.75" thickBot="1" x14ac:dyDescent="0.3">
      <c r="B621" s="36" t="s">
        <v>74</v>
      </c>
      <c r="C621" s="36"/>
      <c r="D621" s="36">
        <v>3450</v>
      </c>
      <c r="E621" s="36"/>
      <c r="G621" s="43" t="s">
        <v>88</v>
      </c>
      <c r="H621" s="11"/>
      <c r="I621" s="37">
        <v>988.2</v>
      </c>
      <c r="J621" s="11"/>
      <c r="K621" s="93"/>
      <c r="L621" s="93"/>
      <c r="M621" s="42"/>
    </row>
    <row r="622" spans="1:13" x14ac:dyDescent="0.25">
      <c r="G622" s="38" t="s">
        <v>73</v>
      </c>
      <c r="H622" s="38"/>
      <c r="I622" s="39">
        <v>4510</v>
      </c>
      <c r="M622" s="24"/>
    </row>
    <row r="623" spans="1:13" x14ac:dyDescent="0.25">
      <c r="D623" s="13">
        <f>SUM(D612:D622)</f>
        <v>323021.65779999999</v>
      </c>
      <c r="E623" s="13"/>
      <c r="G623" s="38"/>
      <c r="H623" s="38"/>
      <c r="I623" s="39"/>
      <c r="K623" s="1"/>
      <c r="L623" s="1"/>
      <c r="M623" s="24"/>
    </row>
    <row r="624" spans="1:13" x14ac:dyDescent="0.25">
      <c r="I624" s="11">
        <f>SUM(I612:I622)</f>
        <v>165044.1</v>
      </c>
      <c r="K624" s="1"/>
      <c r="L624" s="1"/>
      <c r="M624" s="24"/>
    </row>
    <row r="625" spans="2:13" x14ac:dyDescent="0.25">
      <c r="L625" s="1" t="s">
        <v>67</v>
      </c>
      <c r="M625" s="12"/>
    </row>
    <row r="626" spans="2:13" x14ac:dyDescent="0.25">
      <c r="F626" s="11"/>
      <c r="M626" t="s">
        <v>36</v>
      </c>
    </row>
    <row r="627" spans="2:13" ht="17.25" customHeight="1" x14ac:dyDescent="0.25">
      <c r="B627" s="5"/>
      <c r="C627">
        <v>197709.21</v>
      </c>
      <c r="K627" s="16" t="s">
        <v>18</v>
      </c>
      <c r="M627" s="1"/>
    </row>
    <row r="628" spans="2:13" ht="15.75" x14ac:dyDescent="0.25">
      <c r="C628" s="5"/>
      <c r="D628" s="5"/>
      <c r="E628" s="5"/>
      <c r="K628" s="28">
        <f>+D623-I624</f>
        <v>157977.55779999998</v>
      </c>
      <c r="M628" s="1"/>
    </row>
    <row r="629" spans="2:13" x14ac:dyDescent="0.25">
      <c r="B629" t="s">
        <v>96</v>
      </c>
      <c r="C629" s="5">
        <f>D612+D613</f>
        <v>1838.35</v>
      </c>
      <c r="L629" s="34" t="s">
        <v>67</v>
      </c>
      <c r="M629" s="35"/>
    </row>
    <row r="630" spans="2:13" x14ac:dyDescent="0.25">
      <c r="B630" s="27"/>
    </row>
    <row r="631" spans="2:13" ht="15.75" x14ac:dyDescent="0.25">
      <c r="B631" t="s">
        <v>97</v>
      </c>
      <c r="C631">
        <v>8579.4</v>
      </c>
      <c r="J631" t="s">
        <v>39</v>
      </c>
      <c r="K631" s="28">
        <v>155683.84160000001</v>
      </c>
    </row>
    <row r="632" spans="2:13" x14ac:dyDescent="0.25">
      <c r="B632" t="s">
        <v>98</v>
      </c>
      <c r="C632">
        <f>50+556.2</f>
        <v>606.20000000000005</v>
      </c>
      <c r="L632" s="11">
        <f>+K628-K595</f>
        <v>-281.62320000003092</v>
      </c>
    </row>
    <row r="633" spans="2:13" ht="18.75" x14ac:dyDescent="0.3">
      <c r="B633" t="s">
        <v>99</v>
      </c>
      <c r="C633">
        <f>-C636</f>
        <v>13421.03</v>
      </c>
      <c r="J633" s="17" t="s">
        <v>40</v>
      </c>
      <c r="K633" s="18">
        <f>+K628-K631</f>
        <v>2293.7161999999662</v>
      </c>
    </row>
    <row r="634" spans="2:13" x14ac:dyDescent="0.25">
      <c r="C634">
        <v>-175</v>
      </c>
      <c r="M634" s="11"/>
    </row>
    <row r="635" spans="2:13" x14ac:dyDescent="0.25">
      <c r="C635">
        <v>-102</v>
      </c>
    </row>
    <row r="636" spans="2:13" x14ac:dyDescent="0.25">
      <c r="C636">
        <v>-13421.03</v>
      </c>
    </row>
    <row r="637" spans="2:13" x14ac:dyDescent="0.25">
      <c r="C637">
        <v>-180</v>
      </c>
    </row>
    <row r="638" spans="2:13" x14ac:dyDescent="0.25">
      <c r="C638">
        <v>-4023</v>
      </c>
    </row>
    <row r="639" spans="2:13" x14ac:dyDescent="0.25">
      <c r="C639">
        <v>-280</v>
      </c>
    </row>
    <row r="640" spans="2:13" x14ac:dyDescent="0.25">
      <c r="C640">
        <v>-420</v>
      </c>
    </row>
    <row r="643" spans="2:13" x14ac:dyDescent="0.25">
      <c r="C643" s="5">
        <f>SUM(C629:C642)</f>
        <v>5843.9500000000025</v>
      </c>
    </row>
    <row r="651" spans="2:13" x14ac:dyDescent="0.25">
      <c r="B651" s="80" t="s">
        <v>53</v>
      </c>
      <c r="C651" s="80"/>
      <c r="D651" s="80"/>
      <c r="E651" s="80"/>
      <c r="F651" s="80"/>
      <c r="G651" s="80"/>
      <c r="H651" s="80"/>
      <c r="I651" s="80"/>
      <c r="J651" s="80"/>
      <c r="K651" s="80"/>
      <c r="L651" s="80"/>
      <c r="M651" s="80"/>
    </row>
    <row r="652" spans="2:13" ht="18.75" x14ac:dyDescent="0.3">
      <c r="B652" s="19" t="s">
        <v>17</v>
      </c>
      <c r="C652" s="20">
        <v>46183</v>
      </c>
    </row>
    <row r="654" spans="2:13" x14ac:dyDescent="0.25">
      <c r="F654" s="40"/>
      <c r="K654" s="81"/>
      <c r="L654" s="81"/>
      <c r="M654" s="81"/>
    </row>
    <row r="655" spans="2:13" x14ac:dyDescent="0.25">
      <c r="B655" s="82" t="s">
        <v>14</v>
      </c>
      <c r="C655" s="82"/>
      <c r="D655" s="82"/>
      <c r="E655" s="40"/>
      <c r="G655" s="83" t="s">
        <v>100</v>
      </c>
      <c r="H655" s="83"/>
      <c r="I655" s="83"/>
      <c r="K655" s="84" t="s">
        <v>78</v>
      </c>
      <c r="L655" s="85"/>
      <c r="M655" s="86"/>
    </row>
    <row r="656" spans="2:13" ht="15.75" thickBot="1" x14ac:dyDescent="0.3">
      <c r="I656" s="5"/>
      <c r="K656" s="15"/>
      <c r="L656" s="15"/>
      <c r="M656" s="15"/>
    </row>
    <row r="657" spans="1:13" x14ac:dyDescent="0.25">
      <c r="A657" s="32" t="s">
        <v>57</v>
      </c>
      <c r="B657" s="1" t="s">
        <v>10</v>
      </c>
      <c r="C657" s="1"/>
      <c r="D657" s="44">
        <v>7632.39</v>
      </c>
      <c r="E657" s="95"/>
      <c r="F657" s="87"/>
      <c r="G657" s="45" t="s">
        <v>9</v>
      </c>
      <c r="H657" s="1"/>
      <c r="I657" s="7">
        <v>85780.7</v>
      </c>
      <c r="J657" t="s">
        <v>57</v>
      </c>
      <c r="K657" s="15"/>
      <c r="L657" s="15"/>
      <c r="M657" s="15"/>
    </row>
    <row r="658" spans="1:13" x14ac:dyDescent="0.25">
      <c r="A658" s="32" t="s">
        <v>57</v>
      </c>
      <c r="B658" s="1" t="s">
        <v>8</v>
      </c>
      <c r="C658" s="1"/>
      <c r="D658" s="10">
        <v>2246.36</v>
      </c>
      <c r="E658" s="94"/>
      <c r="F658" s="88"/>
      <c r="G658" s="45" t="s">
        <v>7</v>
      </c>
      <c r="H658" s="1"/>
      <c r="I658" s="3">
        <v>53011.4</v>
      </c>
      <c r="J658" t="s">
        <v>57</v>
      </c>
      <c r="K658" s="15" t="s">
        <v>105</v>
      </c>
      <c r="L658" s="15"/>
      <c r="M658" s="15">
        <v>353</v>
      </c>
    </row>
    <row r="659" spans="1:13" ht="15.75" thickBot="1" x14ac:dyDescent="0.3">
      <c r="A659" s="32" t="s">
        <v>57</v>
      </c>
      <c r="B659" s="1" t="s">
        <v>6</v>
      </c>
      <c r="C659" s="1"/>
      <c r="D659" s="44">
        <v>3718.75</v>
      </c>
      <c r="E659" s="95"/>
      <c r="F659" s="89"/>
      <c r="G659" s="45" t="s">
        <v>19</v>
      </c>
      <c r="H659" s="1"/>
      <c r="I659" s="1">
        <v>20284.2</v>
      </c>
      <c r="J659" t="s">
        <v>57</v>
      </c>
      <c r="K659" s="15" t="s">
        <v>90</v>
      </c>
      <c r="L659" s="15"/>
      <c r="M659" s="15">
        <v>70</v>
      </c>
    </row>
    <row r="660" spans="1:13" x14ac:dyDescent="0.25">
      <c r="A660" s="32"/>
      <c r="G660" s="1" t="s">
        <v>20</v>
      </c>
      <c r="H660" s="1"/>
      <c r="I660" s="1">
        <v>36421.699999999997</v>
      </c>
      <c r="J660" t="s">
        <v>57</v>
      </c>
      <c r="K660" s="15" t="s">
        <v>91</v>
      </c>
      <c r="L660" s="15"/>
      <c r="M660" s="15">
        <v>295</v>
      </c>
    </row>
    <row r="661" spans="1:13" x14ac:dyDescent="0.25">
      <c r="A661" s="32" t="s">
        <v>57</v>
      </c>
      <c r="B661" s="30" t="s">
        <v>4</v>
      </c>
      <c r="C661" s="31"/>
      <c r="D661" s="30">
        <f>C673*1.18</f>
        <v>256531.28020000001</v>
      </c>
      <c r="E661" s="96"/>
      <c r="K661" s="15" t="s">
        <v>92</v>
      </c>
      <c r="L661" s="15"/>
      <c r="M661" s="15">
        <v>35</v>
      </c>
    </row>
    <row r="662" spans="1:13" x14ac:dyDescent="0.25">
      <c r="A662" s="32"/>
      <c r="D662" s="1"/>
      <c r="E662" s="94"/>
      <c r="K662" s="15" t="s">
        <v>93</v>
      </c>
      <c r="L662" s="15"/>
      <c r="M662" s="15">
        <v>16.5</v>
      </c>
    </row>
    <row r="663" spans="1:13" x14ac:dyDescent="0.25">
      <c r="A663" s="32" t="s">
        <v>57</v>
      </c>
      <c r="B663" s="1" t="s">
        <v>1</v>
      </c>
      <c r="C663" s="1"/>
      <c r="D663" s="3">
        <v>86703.99</v>
      </c>
      <c r="E663" s="95"/>
      <c r="F663" s="5"/>
      <c r="G663" t="s">
        <v>52</v>
      </c>
      <c r="I663">
        <v>1500</v>
      </c>
      <c r="K663" s="15" t="s">
        <v>94</v>
      </c>
      <c r="L663" s="15"/>
      <c r="M663" s="15">
        <v>53.6</v>
      </c>
    </row>
    <row r="664" spans="1:13" x14ac:dyDescent="0.25">
      <c r="A664" s="32"/>
      <c r="D664" s="5"/>
      <c r="E664" s="5"/>
      <c r="G664" t="s">
        <v>86</v>
      </c>
      <c r="I664">
        <v>1414</v>
      </c>
      <c r="K664" s="15" t="s">
        <v>95</v>
      </c>
      <c r="L664" s="15"/>
      <c r="M664" s="15">
        <v>93.7</v>
      </c>
    </row>
    <row r="665" spans="1:13" x14ac:dyDescent="0.25">
      <c r="B665" t="s">
        <v>101</v>
      </c>
      <c r="K665" s="15"/>
      <c r="L665" s="15"/>
      <c r="M665" s="41"/>
    </row>
    <row r="666" spans="1:13" x14ac:dyDescent="0.25">
      <c r="B666" t="s">
        <v>89</v>
      </c>
      <c r="D666">
        <v>13421.03</v>
      </c>
      <c r="J666" s="11"/>
      <c r="K666" s="1"/>
      <c r="L666" s="1"/>
      <c r="M666" s="24"/>
    </row>
    <row r="667" spans="1:13" x14ac:dyDescent="0.25">
      <c r="B667" s="36" t="s">
        <v>74</v>
      </c>
      <c r="C667" s="36"/>
      <c r="D667" s="36">
        <v>3450</v>
      </c>
      <c r="E667" s="36"/>
      <c r="G667" s="43" t="s">
        <v>88</v>
      </c>
      <c r="H667" s="11"/>
      <c r="I667" s="37">
        <v>13421.03</v>
      </c>
      <c r="L667" s="1" t="s">
        <v>78</v>
      </c>
      <c r="M667" s="12">
        <f>SUM(M658:M664)</f>
        <v>916.80000000000007</v>
      </c>
    </row>
    <row r="668" spans="1:13" x14ac:dyDescent="0.25">
      <c r="G668" s="38" t="s">
        <v>73</v>
      </c>
      <c r="H668" s="38"/>
      <c r="I668" s="39">
        <v>4510</v>
      </c>
      <c r="M668" t="s">
        <v>36</v>
      </c>
    </row>
    <row r="669" spans="1:13" x14ac:dyDescent="0.25">
      <c r="D669" s="13">
        <f>SUM(D657:D668)</f>
        <v>373703.80020000006</v>
      </c>
      <c r="E669" s="13"/>
      <c r="G669" s="38"/>
      <c r="H669" s="38"/>
      <c r="I669" s="39"/>
      <c r="M669" s="1"/>
    </row>
    <row r="670" spans="1:13" x14ac:dyDescent="0.25">
      <c r="I670" s="11">
        <f>SUM(I657:I668)</f>
        <v>216343.03</v>
      </c>
      <c r="M670" s="1"/>
    </row>
    <row r="671" spans="1:13" x14ac:dyDescent="0.25">
      <c r="F671" s="11"/>
      <c r="M671" s="26"/>
    </row>
    <row r="672" spans="1:13" x14ac:dyDescent="0.25">
      <c r="K672" s="16"/>
    </row>
    <row r="673" spans="2:13" ht="15.75" x14ac:dyDescent="0.25">
      <c r="B673" s="5"/>
      <c r="C673">
        <v>217399.39</v>
      </c>
      <c r="J673" t="s">
        <v>103</v>
      </c>
      <c r="K673" s="28">
        <f>+D669-I670</f>
        <v>157360.77020000006</v>
      </c>
    </row>
    <row r="674" spans="2:13" x14ac:dyDescent="0.25">
      <c r="C674" s="5"/>
      <c r="D674" s="5"/>
      <c r="E674" s="5"/>
      <c r="L674" s="11"/>
    </row>
    <row r="676" spans="2:13" ht="15.75" x14ac:dyDescent="0.25">
      <c r="B676" s="27"/>
      <c r="J676" t="s">
        <v>104</v>
      </c>
      <c r="K676" s="28">
        <v>158001.90119999999</v>
      </c>
      <c r="M676" s="11"/>
    </row>
    <row r="678" spans="2:13" ht="18.75" x14ac:dyDescent="0.3">
      <c r="J678" s="17" t="s">
        <v>40</v>
      </c>
      <c r="K678" s="18">
        <f>+K673-K676</f>
        <v>-641.13099999993574</v>
      </c>
      <c r="L678" t="s">
        <v>102</v>
      </c>
      <c r="M678" s="11">
        <f>+K678+M667</f>
        <v>275.66900000006433</v>
      </c>
    </row>
    <row r="680" spans="2:13" x14ac:dyDescent="0.25">
      <c r="C680">
        <f>216372.81*1.18</f>
        <v>255319.91579999999</v>
      </c>
    </row>
    <row r="681" spans="2:13" x14ac:dyDescent="0.25">
      <c r="K681" s="11">
        <f>+M676-K673</f>
        <v>-157360.77020000006</v>
      </c>
    </row>
    <row r="694" spans="1:13" x14ac:dyDescent="0.25">
      <c r="B694" s="80" t="s">
        <v>53</v>
      </c>
      <c r="C694" s="80"/>
      <c r="D694" s="80"/>
      <c r="E694" s="80"/>
      <c r="F694" s="80"/>
      <c r="G694" s="80"/>
      <c r="H694" s="80"/>
      <c r="I694" s="80"/>
      <c r="J694" s="80"/>
      <c r="K694" s="80"/>
      <c r="L694" s="80"/>
      <c r="M694" s="80"/>
    </row>
    <row r="695" spans="1:13" ht="18.75" x14ac:dyDescent="0.3">
      <c r="B695" s="19" t="s">
        <v>17</v>
      </c>
      <c r="C695" s="20">
        <v>46184</v>
      </c>
    </row>
    <row r="697" spans="1:13" x14ac:dyDescent="0.25">
      <c r="D697">
        <v>224230.037216</v>
      </c>
      <c r="F697" s="40"/>
      <c r="K697" s="81"/>
      <c r="L697" s="81"/>
      <c r="M697" s="81"/>
    </row>
    <row r="698" spans="1:13" x14ac:dyDescent="0.25">
      <c r="B698" s="82" t="s">
        <v>14</v>
      </c>
      <c r="C698" s="82"/>
      <c r="D698" s="82"/>
      <c r="E698" s="40"/>
      <c r="G698" s="83" t="s">
        <v>100</v>
      </c>
      <c r="H698" s="83"/>
      <c r="I698" s="83"/>
      <c r="K698" s="84" t="s">
        <v>78</v>
      </c>
      <c r="L698" s="85"/>
      <c r="M698" s="86"/>
    </row>
    <row r="699" spans="1:13" ht="15.75" thickBot="1" x14ac:dyDescent="0.3">
      <c r="I699" s="5"/>
      <c r="K699" s="15"/>
      <c r="L699" s="15"/>
      <c r="M699" s="15"/>
    </row>
    <row r="700" spans="1:13" x14ac:dyDescent="0.25">
      <c r="A700" s="32" t="s">
        <v>57</v>
      </c>
      <c r="B700" s="1" t="s">
        <v>10</v>
      </c>
      <c r="C700" s="1"/>
      <c r="D700" s="44">
        <v>22540.6</v>
      </c>
      <c r="E700" s="95"/>
      <c r="F700" s="87"/>
      <c r="G700" s="45" t="s">
        <v>9</v>
      </c>
      <c r="H700" s="1"/>
      <c r="I700" s="7">
        <v>90795.7</v>
      </c>
      <c r="J700" t="s">
        <v>57</v>
      </c>
      <c r="K700" s="15"/>
      <c r="L700" s="15"/>
      <c r="M700" s="15"/>
    </row>
    <row r="701" spans="1:13" x14ac:dyDescent="0.25">
      <c r="A701" s="32" t="s">
        <v>57</v>
      </c>
      <c r="B701" s="1" t="s">
        <v>8</v>
      </c>
      <c r="C701" s="1"/>
      <c r="D701" s="10">
        <v>3230.3</v>
      </c>
      <c r="E701" s="94"/>
      <c r="F701" s="88"/>
      <c r="G701" s="45" t="s">
        <v>7</v>
      </c>
      <c r="H701" s="1"/>
      <c r="I701" s="3">
        <v>52139.5</v>
      </c>
      <c r="J701" t="s">
        <v>57</v>
      </c>
      <c r="K701" s="15" t="s">
        <v>105</v>
      </c>
      <c r="L701" s="15"/>
      <c r="M701" s="15">
        <v>353</v>
      </c>
    </row>
    <row r="702" spans="1:13" ht="15.75" thickBot="1" x14ac:dyDescent="0.3">
      <c r="A702" s="32" t="s">
        <v>57</v>
      </c>
      <c r="B702" s="1" t="s">
        <v>6</v>
      </c>
      <c r="C702" s="1"/>
      <c r="D702" s="44">
        <v>10143.25</v>
      </c>
      <c r="E702" s="95"/>
      <c r="F702" s="89"/>
      <c r="G702" s="45" t="s">
        <v>19</v>
      </c>
      <c r="H702" s="1"/>
      <c r="I702" s="1">
        <v>20284.2</v>
      </c>
      <c r="J702" t="s">
        <v>57</v>
      </c>
      <c r="K702" s="15" t="s">
        <v>90</v>
      </c>
      <c r="L702" s="15"/>
      <c r="M702" s="15">
        <v>70</v>
      </c>
    </row>
    <row r="703" spans="1:13" x14ac:dyDescent="0.25">
      <c r="A703" s="32"/>
      <c r="G703" s="1" t="s">
        <v>20</v>
      </c>
      <c r="H703" s="1"/>
      <c r="I703" s="1">
        <v>36421.699999999997</v>
      </c>
      <c r="J703" t="s">
        <v>57</v>
      </c>
      <c r="K703" s="15" t="s">
        <v>91</v>
      </c>
      <c r="L703" s="15"/>
      <c r="M703" s="15">
        <v>295</v>
      </c>
    </row>
    <row r="704" spans="1:13" x14ac:dyDescent="0.25">
      <c r="A704" s="32" t="s">
        <v>57</v>
      </c>
      <c r="B704" s="30" t="s">
        <v>4</v>
      </c>
      <c r="C704" s="31"/>
      <c r="D704" s="30">
        <f>C716*1.18</f>
        <v>254312.538</v>
      </c>
      <c r="E704" s="96"/>
      <c r="G704" t="s">
        <v>71</v>
      </c>
      <c r="I704">
        <v>1211</v>
      </c>
      <c r="K704" s="15" t="s">
        <v>92</v>
      </c>
      <c r="L704" s="15"/>
      <c r="M704" s="15">
        <v>35</v>
      </c>
    </row>
    <row r="705" spans="1:13" x14ac:dyDescent="0.25">
      <c r="A705" s="32"/>
      <c r="D705" s="1"/>
      <c r="E705" s="94"/>
      <c r="K705" s="15" t="s">
        <v>93</v>
      </c>
      <c r="L705" s="15"/>
      <c r="M705" s="15">
        <v>16.5</v>
      </c>
    </row>
    <row r="706" spans="1:13" x14ac:dyDescent="0.25">
      <c r="A706" s="32" t="s">
        <v>57</v>
      </c>
      <c r="B706" s="1" t="s">
        <v>1</v>
      </c>
      <c r="C706" s="1"/>
      <c r="D706" s="3">
        <v>88382.09</v>
      </c>
      <c r="E706" s="95"/>
      <c r="F706" s="5"/>
      <c r="G706" t="s">
        <v>52</v>
      </c>
      <c r="I706">
        <v>2000</v>
      </c>
      <c r="K706" s="15" t="s">
        <v>94</v>
      </c>
      <c r="L706" s="15"/>
      <c r="M706" s="15">
        <v>53.6</v>
      </c>
    </row>
    <row r="707" spans="1:13" x14ac:dyDescent="0.25">
      <c r="A707" s="32"/>
      <c r="D707" s="5"/>
      <c r="E707" s="5"/>
      <c r="G707" t="s">
        <v>86</v>
      </c>
      <c r="I707">
        <v>1414</v>
      </c>
      <c r="K707" s="15" t="s">
        <v>95</v>
      </c>
      <c r="L707" s="15"/>
      <c r="M707" s="15">
        <v>93.7</v>
      </c>
    </row>
    <row r="708" spans="1:13" x14ac:dyDescent="0.25">
      <c r="B708" t="s">
        <v>101</v>
      </c>
      <c r="D708">
        <v>15850.29</v>
      </c>
      <c r="K708" s="15"/>
      <c r="L708" s="15"/>
      <c r="M708" s="41"/>
    </row>
    <row r="709" spans="1:13" x14ac:dyDescent="0.25">
      <c r="I709">
        <v>15850.29</v>
      </c>
      <c r="J709" s="11"/>
      <c r="K709" s="1"/>
      <c r="L709" s="1"/>
      <c r="M709" s="24"/>
    </row>
    <row r="710" spans="1:13" x14ac:dyDescent="0.25">
      <c r="B710" s="36" t="s">
        <v>74</v>
      </c>
      <c r="C710" s="36"/>
      <c r="D710" s="36">
        <v>3450</v>
      </c>
      <c r="E710" s="36"/>
      <c r="G710" s="43" t="s">
        <v>88</v>
      </c>
      <c r="H710" s="11"/>
      <c r="I710" s="37">
        <v>13421.03</v>
      </c>
      <c r="L710" s="1" t="s">
        <v>78</v>
      </c>
      <c r="M710" s="12">
        <f>SUM(M701:M707)</f>
        <v>916.80000000000007</v>
      </c>
    </row>
    <row r="711" spans="1:13" x14ac:dyDescent="0.25">
      <c r="G711" s="38" t="s">
        <v>73</v>
      </c>
      <c r="H711" s="38"/>
      <c r="I711" s="39">
        <v>4510</v>
      </c>
      <c r="M711" t="s">
        <v>36</v>
      </c>
    </row>
    <row r="712" spans="1:13" x14ac:dyDescent="0.25">
      <c r="D712" s="13">
        <f>SUM(D700:D711)</f>
        <v>397909.06799999991</v>
      </c>
      <c r="E712" s="13"/>
      <c r="G712" s="38"/>
      <c r="H712" s="38"/>
      <c r="I712" s="39"/>
      <c r="M712" s="1"/>
    </row>
    <row r="713" spans="1:13" x14ac:dyDescent="0.25">
      <c r="I713" s="11">
        <f>SUM(I700:I711)</f>
        <v>238047.42000000004</v>
      </c>
      <c r="M713" s="1"/>
    </row>
    <row r="714" spans="1:13" x14ac:dyDescent="0.25">
      <c r="F714" s="11"/>
      <c r="M714" s="26"/>
    </row>
    <row r="715" spans="1:13" x14ac:dyDescent="0.25">
      <c r="K715" s="16"/>
    </row>
    <row r="716" spans="1:13" ht="15.75" x14ac:dyDescent="0.25">
      <c r="B716" s="5"/>
      <c r="C716">
        <v>215519.1</v>
      </c>
      <c r="J716" t="s">
        <v>103</v>
      </c>
      <c r="K716" s="28">
        <f>+D712-I713</f>
        <v>159861.64799999987</v>
      </c>
    </row>
    <row r="717" spans="1:13" x14ac:dyDescent="0.25">
      <c r="C717" s="5"/>
      <c r="D717" s="5"/>
      <c r="E717" s="5"/>
      <c r="L717" s="11"/>
    </row>
    <row r="719" spans="1:13" ht="15.75" x14ac:dyDescent="0.25">
      <c r="B719" s="27"/>
      <c r="J719" t="s">
        <v>104</v>
      </c>
      <c r="K719" s="28">
        <v>157360.77020000006</v>
      </c>
      <c r="M719" s="11"/>
    </row>
    <row r="721" spans="10:13" ht="18.75" x14ac:dyDescent="0.3">
      <c r="J721" s="17" t="s">
        <v>40</v>
      </c>
      <c r="K721" s="18">
        <f>+K716-K719</f>
        <v>2500.8777999998129</v>
      </c>
      <c r="M721" s="11"/>
    </row>
    <row r="750" spans="2:13" x14ac:dyDescent="0.25">
      <c r="B750" s="80" t="s">
        <v>53</v>
      </c>
      <c r="C750" s="80"/>
      <c r="D750" s="80"/>
      <c r="E750" s="80"/>
      <c r="F750" s="80"/>
      <c r="G750" s="80"/>
      <c r="H750" s="80"/>
      <c r="I750" s="80"/>
      <c r="J750" s="80"/>
      <c r="K750" s="80"/>
      <c r="L750" s="80"/>
      <c r="M750" s="80"/>
    </row>
    <row r="751" spans="2:13" ht="18.75" x14ac:dyDescent="0.3">
      <c r="B751" s="19" t="s">
        <v>17</v>
      </c>
      <c r="C751" s="20">
        <v>46186</v>
      </c>
    </row>
    <row r="753" spans="1:13" x14ac:dyDescent="0.25">
      <c r="D753">
        <v>224230.037216</v>
      </c>
      <c r="F753" s="40"/>
      <c r="K753" s="81"/>
      <c r="L753" s="81"/>
      <c r="M753" s="81"/>
    </row>
    <row r="754" spans="1:13" x14ac:dyDescent="0.25">
      <c r="B754" s="82" t="s">
        <v>14</v>
      </c>
      <c r="C754" s="82"/>
      <c r="D754" s="82"/>
      <c r="E754" s="40"/>
      <c r="G754" s="83" t="s">
        <v>100</v>
      </c>
      <c r="H754" s="83"/>
      <c r="I754" s="83"/>
      <c r="K754" s="84" t="s">
        <v>78</v>
      </c>
      <c r="L754" s="85"/>
      <c r="M754" s="86"/>
    </row>
    <row r="755" spans="1:13" ht="15.75" thickBot="1" x14ac:dyDescent="0.3">
      <c r="I755" s="5"/>
      <c r="K755" s="15"/>
      <c r="L755" s="15"/>
      <c r="M755" s="15"/>
    </row>
    <row r="756" spans="1:13" x14ac:dyDescent="0.25">
      <c r="A756" s="32" t="s">
        <v>57</v>
      </c>
      <c r="B756" s="1" t="s">
        <v>10</v>
      </c>
      <c r="C756" s="1"/>
      <c r="D756" s="44">
        <v>4841.2299999999996</v>
      </c>
      <c r="E756" s="95"/>
      <c r="F756" s="87"/>
      <c r="G756" s="45" t="s">
        <v>9</v>
      </c>
      <c r="H756" s="1"/>
      <c r="I756" s="7">
        <v>59896.14</v>
      </c>
      <c r="J756" t="s">
        <v>57</v>
      </c>
      <c r="K756" s="15"/>
      <c r="L756" s="15"/>
      <c r="M756" s="15"/>
    </row>
    <row r="757" spans="1:13" x14ac:dyDescent="0.25">
      <c r="A757" s="32" t="s">
        <v>57</v>
      </c>
      <c r="B757" s="1" t="s">
        <v>8</v>
      </c>
      <c r="C757" s="1"/>
      <c r="D757" s="10">
        <v>10094.11</v>
      </c>
      <c r="E757" s="94"/>
      <c r="F757" s="88"/>
      <c r="G757" s="45" t="s">
        <v>7</v>
      </c>
      <c r="H757" s="1"/>
      <c r="I757" s="3">
        <v>44493.4</v>
      </c>
      <c r="J757" t="s">
        <v>57</v>
      </c>
      <c r="K757" s="15" t="s">
        <v>105</v>
      </c>
      <c r="L757" s="15"/>
      <c r="M757" s="15">
        <v>353</v>
      </c>
    </row>
    <row r="758" spans="1:13" ht="15.75" thickBot="1" x14ac:dyDescent="0.3">
      <c r="A758" s="32" t="s">
        <v>57</v>
      </c>
      <c r="B758" s="1" t="s">
        <v>6</v>
      </c>
      <c r="C758" s="1"/>
      <c r="D758" s="44">
        <v>15252.25</v>
      </c>
      <c r="E758" s="95"/>
      <c r="F758" s="89"/>
      <c r="G758" s="45" t="s">
        <v>19</v>
      </c>
      <c r="H758" s="1"/>
      <c r="I758" s="1">
        <v>20284.2</v>
      </c>
      <c r="J758" t="s">
        <v>57</v>
      </c>
      <c r="K758" s="15" t="s">
        <v>90</v>
      </c>
      <c r="L758" s="15"/>
      <c r="M758" s="15">
        <v>70</v>
      </c>
    </row>
    <row r="759" spans="1:13" x14ac:dyDescent="0.25">
      <c r="A759" s="32"/>
      <c r="G759" s="1" t="s">
        <v>20</v>
      </c>
      <c r="H759" s="1"/>
      <c r="I759" s="1">
        <v>36421.699999999997</v>
      </c>
      <c r="J759" t="s">
        <v>57</v>
      </c>
      <c r="K759" s="15" t="s">
        <v>91</v>
      </c>
      <c r="L759" s="15"/>
      <c r="M759" s="15">
        <v>295</v>
      </c>
    </row>
    <row r="760" spans="1:13" x14ac:dyDescent="0.25">
      <c r="A760" s="32" t="s">
        <v>57</v>
      </c>
      <c r="B760" s="30" t="s">
        <v>4</v>
      </c>
      <c r="C760" s="31"/>
      <c r="D760" s="30">
        <f>C772*1.18</f>
        <v>225682.4222</v>
      </c>
      <c r="E760" s="96"/>
      <c r="G760" t="s">
        <v>71</v>
      </c>
      <c r="I760">
        <v>1211</v>
      </c>
      <c r="K760" s="15" t="s">
        <v>92</v>
      </c>
      <c r="L760" s="15"/>
      <c r="M760" s="15">
        <v>35</v>
      </c>
    </row>
    <row r="761" spans="1:13" x14ac:dyDescent="0.25">
      <c r="A761" s="32"/>
      <c r="D761" s="1"/>
      <c r="E761" s="94"/>
      <c r="K761" s="15" t="s">
        <v>93</v>
      </c>
      <c r="L761" s="15"/>
      <c r="M761" s="15">
        <v>16.5</v>
      </c>
    </row>
    <row r="762" spans="1:13" x14ac:dyDescent="0.25">
      <c r="A762" s="32" t="s">
        <v>57</v>
      </c>
      <c r="B762" s="1" t="s">
        <v>1</v>
      </c>
      <c r="C762" s="1"/>
      <c r="D762" s="3">
        <v>87093.39</v>
      </c>
      <c r="E762" s="95"/>
      <c r="F762" s="5"/>
      <c r="G762" t="s">
        <v>86</v>
      </c>
      <c r="I762">
        <v>1414</v>
      </c>
      <c r="K762" s="15" t="s">
        <v>94</v>
      </c>
      <c r="L762" s="15"/>
      <c r="M762" s="15">
        <v>53.6</v>
      </c>
    </row>
    <row r="763" spans="1:13" x14ac:dyDescent="0.25">
      <c r="A763" s="32"/>
      <c r="D763" s="5"/>
      <c r="E763" s="5"/>
      <c r="J763" s="5">
        <f>+I757-I807</f>
        <v>3678.5999999999985</v>
      </c>
      <c r="K763" s="15" t="s">
        <v>95</v>
      </c>
      <c r="L763" s="15"/>
      <c r="M763" s="15">
        <v>93.7</v>
      </c>
    </row>
    <row r="764" spans="1:13" x14ac:dyDescent="0.25">
      <c r="B764" t="s">
        <v>101</v>
      </c>
      <c r="D764">
        <v>15850.29</v>
      </c>
      <c r="G764" s="27" t="s">
        <v>108</v>
      </c>
      <c r="I764">
        <v>15850.29</v>
      </c>
      <c r="K764" s="15"/>
      <c r="L764" s="15"/>
      <c r="M764" s="41"/>
    </row>
    <row r="765" spans="1:13" x14ac:dyDescent="0.25">
      <c r="G765" s="43" t="s">
        <v>88</v>
      </c>
      <c r="H765" s="11"/>
      <c r="I765" s="37">
        <v>13421.03</v>
      </c>
      <c r="J765" s="11"/>
      <c r="K765" s="1"/>
      <c r="L765" s="1"/>
      <c r="M765" s="24"/>
    </row>
    <row r="766" spans="1:13" x14ac:dyDescent="0.25">
      <c r="B766" s="36" t="s">
        <v>74</v>
      </c>
      <c r="C766" s="36"/>
      <c r="D766" s="36">
        <v>3450</v>
      </c>
      <c r="E766" s="36"/>
      <c r="G766" s="46" t="s">
        <v>73</v>
      </c>
      <c r="H766" s="38"/>
      <c r="I766" s="39">
        <v>4510</v>
      </c>
      <c r="L766" s="1" t="s">
        <v>78</v>
      </c>
      <c r="M766" s="12">
        <f>SUM(M757:M763)</f>
        <v>916.80000000000007</v>
      </c>
    </row>
    <row r="767" spans="1:13" x14ac:dyDescent="0.25">
      <c r="G767" s="46"/>
      <c r="H767" s="38"/>
      <c r="I767" s="39"/>
      <c r="M767" t="s">
        <v>36</v>
      </c>
    </row>
    <row r="768" spans="1:13" x14ac:dyDescent="0.25">
      <c r="D768" s="13">
        <f>SUM(D756:D767)</f>
        <v>362263.69219999999</v>
      </c>
      <c r="E768" s="13"/>
      <c r="I768" s="11">
        <f>SUM(I756:I766)</f>
        <v>197501.76</v>
      </c>
      <c r="M768" s="1"/>
    </row>
    <row r="769" spans="2:13" x14ac:dyDescent="0.25">
      <c r="M769" s="1"/>
    </row>
    <row r="770" spans="2:13" x14ac:dyDescent="0.25">
      <c r="F770" s="11"/>
      <c r="M770" s="26"/>
    </row>
    <row r="771" spans="2:13" x14ac:dyDescent="0.25">
      <c r="K771" s="16"/>
    </row>
    <row r="772" spans="2:13" ht="15.75" x14ac:dyDescent="0.25">
      <c r="B772" s="5"/>
      <c r="C772">
        <v>191256.29</v>
      </c>
      <c r="J772" t="s">
        <v>103</v>
      </c>
      <c r="K772" s="28">
        <f>+D768-I768</f>
        <v>164761.93219999998</v>
      </c>
    </row>
    <row r="773" spans="2:13" x14ac:dyDescent="0.25">
      <c r="C773" s="5"/>
      <c r="D773" s="5"/>
      <c r="E773" s="5"/>
      <c r="L773" s="11"/>
    </row>
    <row r="775" spans="2:13" ht="15.75" x14ac:dyDescent="0.25">
      <c r="B775" s="27"/>
      <c r="J775" t="s">
        <v>104</v>
      </c>
      <c r="K775" s="28">
        <v>159861.64799999987</v>
      </c>
      <c r="M775" s="11"/>
    </row>
    <row r="777" spans="2:13" ht="18.75" x14ac:dyDescent="0.3">
      <c r="J777" s="17" t="s">
        <v>40</v>
      </c>
      <c r="K777" s="18">
        <f>+K772-K775</f>
        <v>4900.284200000111</v>
      </c>
      <c r="M777" s="11"/>
    </row>
    <row r="800" spans="2:13" x14ac:dyDescent="0.25">
      <c r="B800" s="80" t="s">
        <v>53</v>
      </c>
      <c r="C800" s="80"/>
      <c r="D800" s="80"/>
      <c r="E800" s="80"/>
      <c r="F800" s="80"/>
      <c r="G800" s="80"/>
      <c r="H800" s="80"/>
      <c r="I800" s="80"/>
      <c r="J800" s="80"/>
      <c r="K800" s="80"/>
      <c r="L800" s="80"/>
      <c r="M800" s="80"/>
    </row>
    <row r="801" spans="1:13" ht="18.75" x14ac:dyDescent="0.3">
      <c r="B801" s="19" t="s">
        <v>17</v>
      </c>
      <c r="C801" s="20">
        <v>46189</v>
      </c>
      <c r="J801" s="5"/>
    </row>
    <row r="802" spans="1:13" x14ac:dyDescent="0.25">
      <c r="H802" t="s">
        <v>121</v>
      </c>
      <c r="J802" s="5"/>
      <c r="K802" s="5"/>
    </row>
    <row r="803" spans="1:13" x14ac:dyDescent="0.25">
      <c r="F803" s="40"/>
      <c r="H803" t="s">
        <v>120</v>
      </c>
      <c r="K803" s="81"/>
      <c r="L803" s="81"/>
      <c r="M803" s="81"/>
    </row>
    <row r="804" spans="1:13" x14ac:dyDescent="0.25">
      <c r="B804" s="82" t="s">
        <v>14</v>
      </c>
      <c r="C804" s="82"/>
      <c r="D804" s="82"/>
      <c r="E804" s="40"/>
      <c r="G804" s="83" t="s">
        <v>100</v>
      </c>
      <c r="H804" s="83"/>
      <c r="I804" s="83"/>
      <c r="K804" s="84" t="s">
        <v>78</v>
      </c>
      <c r="L804" s="85"/>
      <c r="M804" s="86"/>
    </row>
    <row r="805" spans="1:13" x14ac:dyDescent="0.25">
      <c r="I805" s="5"/>
      <c r="J805" s="5">
        <f>+I807+2820+2389.5+1010</f>
        <v>47034.3</v>
      </c>
      <c r="K805" s="15" t="s">
        <v>110</v>
      </c>
      <c r="L805" s="15"/>
      <c r="M805" s="15">
        <v>90</v>
      </c>
    </row>
    <row r="806" spans="1:13" x14ac:dyDescent="0.25">
      <c r="A806" s="32" t="s">
        <v>57</v>
      </c>
      <c r="B806" s="1" t="s">
        <v>10</v>
      </c>
      <c r="C806" s="1"/>
      <c r="D806" s="44">
        <v>28.61</v>
      </c>
      <c r="E806" s="44"/>
      <c r="F806" s="55"/>
      <c r="G806" s="53" t="s">
        <v>9</v>
      </c>
      <c r="H806" s="1"/>
      <c r="I806" s="54">
        <v>98856.14</v>
      </c>
      <c r="J806" t="s">
        <v>57</v>
      </c>
      <c r="K806" s="15" t="s">
        <v>111</v>
      </c>
      <c r="L806" s="15"/>
      <c r="M806" s="15">
        <v>20</v>
      </c>
    </row>
    <row r="807" spans="1:13" x14ac:dyDescent="0.25">
      <c r="A807" s="32" t="s">
        <v>57</v>
      </c>
      <c r="B807" s="1" t="s">
        <v>8</v>
      </c>
      <c r="C807" s="1"/>
      <c r="D807" s="10">
        <v>857.86</v>
      </c>
      <c r="E807" s="10"/>
      <c r="F807" s="56"/>
      <c r="G807" s="53" t="s">
        <v>7</v>
      </c>
      <c r="H807" s="1"/>
      <c r="I807" s="54">
        <v>40814.800000000003</v>
      </c>
      <c r="J807" t="s">
        <v>57</v>
      </c>
      <c r="K807" s="15" t="s">
        <v>112</v>
      </c>
      <c r="L807" s="15"/>
      <c r="M807" s="15">
        <v>86</v>
      </c>
    </row>
    <row r="808" spans="1:13" x14ac:dyDescent="0.25">
      <c r="A808" s="32" t="s">
        <v>57</v>
      </c>
      <c r="B808" s="1" t="s">
        <v>6</v>
      </c>
      <c r="C808" s="1"/>
      <c r="D808" s="44">
        <v>4502.95</v>
      </c>
      <c r="E808" s="44"/>
      <c r="F808" s="56"/>
      <c r="G808" s="53" t="s">
        <v>19</v>
      </c>
      <c r="H808" s="1"/>
      <c r="I808" s="53">
        <v>20284.2</v>
      </c>
      <c r="J808" t="s">
        <v>57</v>
      </c>
      <c r="K808" s="15" t="s">
        <v>113</v>
      </c>
      <c r="L808" s="15"/>
      <c r="M808" s="15">
        <v>4.5</v>
      </c>
    </row>
    <row r="809" spans="1:13" x14ac:dyDescent="0.25">
      <c r="A809" s="32"/>
      <c r="G809" s="53" t="s">
        <v>20</v>
      </c>
      <c r="H809" s="1"/>
      <c r="I809" s="53">
        <v>36421.699999999997</v>
      </c>
      <c r="J809" t="s">
        <v>57</v>
      </c>
      <c r="K809" s="15" t="s">
        <v>114</v>
      </c>
      <c r="L809" s="15"/>
      <c r="M809" s="15">
        <v>10</v>
      </c>
    </row>
    <row r="810" spans="1:13" x14ac:dyDescent="0.25">
      <c r="A810" s="32" t="s">
        <v>57</v>
      </c>
      <c r="B810" s="30" t="s">
        <v>4</v>
      </c>
      <c r="C810" s="31"/>
      <c r="D810" s="30">
        <f>C821*1.18</f>
        <v>267428.9106</v>
      </c>
      <c r="E810" s="96"/>
      <c r="G810" s="53" t="s">
        <v>71</v>
      </c>
      <c r="H810" s="1"/>
      <c r="I810" s="53">
        <v>1211</v>
      </c>
      <c r="K810" s="15" t="s">
        <v>117</v>
      </c>
      <c r="L810" s="15"/>
      <c r="M810" s="15">
        <v>100</v>
      </c>
    </row>
    <row r="811" spans="1:13" x14ac:dyDescent="0.25">
      <c r="A811" s="32"/>
      <c r="D811" s="1"/>
      <c r="E811" s="94"/>
      <c r="G811" s="53" t="s">
        <v>109</v>
      </c>
      <c r="H811" s="1"/>
      <c r="I811" s="53">
        <v>1000</v>
      </c>
      <c r="K811" s="15" t="s">
        <v>118</v>
      </c>
      <c r="L811" s="15"/>
      <c r="M811" s="15">
        <v>30</v>
      </c>
    </row>
    <row r="812" spans="1:13" x14ac:dyDescent="0.25">
      <c r="A812" s="32" t="s">
        <v>57</v>
      </c>
      <c r="B812" s="1" t="s">
        <v>1</v>
      </c>
      <c r="C812" s="1"/>
      <c r="D812" s="3">
        <v>96256.75</v>
      </c>
      <c r="E812" s="95"/>
      <c r="F812" s="5"/>
      <c r="G812" s="27"/>
      <c r="K812" s="15" t="s">
        <v>115</v>
      </c>
      <c r="L812" s="15"/>
      <c r="M812" s="15">
        <v>900</v>
      </c>
    </row>
    <row r="813" spans="1:13" x14ac:dyDescent="0.25">
      <c r="A813" s="32"/>
      <c r="D813" s="5"/>
      <c r="E813" s="5"/>
      <c r="G813" s="52" t="s">
        <v>88</v>
      </c>
      <c r="H813" s="11"/>
      <c r="I813" s="49">
        <v>8000</v>
      </c>
      <c r="K813" s="15" t="s">
        <v>116</v>
      </c>
      <c r="L813" s="15"/>
      <c r="M813" s="15">
        <v>254</v>
      </c>
    </row>
    <row r="814" spans="1:13" x14ac:dyDescent="0.25">
      <c r="G814" s="50" t="s">
        <v>73</v>
      </c>
      <c r="H814" s="1"/>
      <c r="I814" s="51">
        <v>4510</v>
      </c>
      <c r="K814" s="15" t="s">
        <v>119</v>
      </c>
      <c r="L814" s="15"/>
      <c r="M814" s="15">
        <v>370</v>
      </c>
    </row>
    <row r="815" spans="1:13" x14ac:dyDescent="0.25">
      <c r="G815" s="27"/>
      <c r="I815" s="11"/>
      <c r="J815" s="11"/>
      <c r="K815" s="15"/>
      <c r="L815" s="15"/>
      <c r="M815" s="15"/>
    </row>
    <row r="816" spans="1:13" ht="15.75" x14ac:dyDescent="0.25">
      <c r="I816" s="47">
        <f>SUM(I806:I814)</f>
        <v>211097.84000000003</v>
      </c>
      <c r="K816" s="15"/>
      <c r="L816" s="15"/>
      <c r="M816" s="41"/>
    </row>
    <row r="817" spans="2:13" ht="15.75" x14ac:dyDescent="0.25">
      <c r="D817" s="48">
        <f>SUM(D806:D816)</f>
        <v>369075.08059999999</v>
      </c>
      <c r="E817" s="48"/>
      <c r="K817" s="1"/>
      <c r="L817" s="1"/>
      <c r="M817" s="24"/>
    </row>
    <row r="818" spans="2:13" x14ac:dyDescent="0.25">
      <c r="L818" s="1" t="s">
        <v>78</v>
      </c>
      <c r="M818" s="12">
        <f>SUM(M805:M817)</f>
        <v>1864.5</v>
      </c>
    </row>
    <row r="819" spans="2:13" x14ac:dyDescent="0.25">
      <c r="M819" t="s">
        <v>36</v>
      </c>
    </row>
    <row r="820" spans="2:13" x14ac:dyDescent="0.25">
      <c r="F820" s="11"/>
      <c r="M820" s="1"/>
    </row>
    <row r="821" spans="2:13" x14ac:dyDescent="0.25">
      <c r="B821" s="5"/>
      <c r="C821">
        <v>226634.67</v>
      </c>
      <c r="M821" s="1"/>
    </row>
    <row r="822" spans="2:13" x14ac:dyDescent="0.25">
      <c r="C822" s="5"/>
      <c r="D822" s="5"/>
      <c r="E822" s="5"/>
      <c r="M822" s="26"/>
    </row>
    <row r="823" spans="2:13" x14ac:dyDescent="0.25">
      <c r="K823" s="16"/>
    </row>
    <row r="824" spans="2:13" ht="15.75" x14ac:dyDescent="0.25">
      <c r="B824" s="27"/>
      <c r="J824" t="s">
        <v>103</v>
      </c>
      <c r="K824" s="28">
        <f>+D817-I816</f>
        <v>157977.24059999996</v>
      </c>
    </row>
    <row r="825" spans="2:13" x14ac:dyDescent="0.25">
      <c r="L825" s="11"/>
    </row>
    <row r="827" spans="2:13" ht="15.75" x14ac:dyDescent="0.25">
      <c r="J827" t="s">
        <v>104</v>
      </c>
      <c r="K827" s="28">
        <v>164761.93220000001</v>
      </c>
      <c r="M827" s="11"/>
    </row>
    <row r="829" spans="2:13" ht="18.75" x14ac:dyDescent="0.3">
      <c r="J829" s="17" t="s">
        <v>40</v>
      </c>
      <c r="K829" s="18">
        <f>+K824-K827</f>
        <v>-6784.6916000000492</v>
      </c>
      <c r="M829" s="11"/>
    </row>
    <row r="843" spans="2:13" x14ac:dyDescent="0.25">
      <c r="B843" s="80" t="s">
        <v>53</v>
      </c>
      <c r="C843" s="80"/>
      <c r="D843" s="80"/>
      <c r="E843" s="80"/>
      <c r="F843" s="80"/>
      <c r="G843" s="80"/>
      <c r="H843" s="80"/>
      <c r="I843" s="80"/>
      <c r="J843" s="80"/>
      <c r="K843" s="80"/>
      <c r="L843" s="80"/>
      <c r="M843" s="80"/>
    </row>
    <row r="844" spans="2:13" ht="18.75" x14ac:dyDescent="0.3">
      <c r="B844" s="19" t="s">
        <v>17</v>
      </c>
      <c r="C844" s="20">
        <v>46190</v>
      </c>
      <c r="J844" s="5"/>
    </row>
    <row r="845" spans="2:13" x14ac:dyDescent="0.25">
      <c r="J845" s="5"/>
      <c r="K845" s="5"/>
    </row>
    <row r="846" spans="2:13" x14ac:dyDescent="0.25">
      <c r="F846" s="40"/>
      <c r="K846" s="81"/>
      <c r="L846" s="81"/>
      <c r="M846" s="81"/>
    </row>
    <row r="847" spans="2:13" x14ac:dyDescent="0.25">
      <c r="B847" s="82" t="s">
        <v>14</v>
      </c>
      <c r="C847" s="82"/>
      <c r="D847" s="82"/>
      <c r="E847" s="40"/>
      <c r="G847" s="83" t="s">
        <v>100</v>
      </c>
      <c r="H847" s="83"/>
      <c r="I847" s="83"/>
      <c r="K847" s="84" t="s">
        <v>78</v>
      </c>
      <c r="L847" s="85"/>
      <c r="M847" s="86"/>
    </row>
    <row r="848" spans="2:13" x14ac:dyDescent="0.25">
      <c r="I848" s="5"/>
      <c r="J848" s="5"/>
      <c r="K848" s="15"/>
      <c r="L848" s="15"/>
      <c r="M848" s="15"/>
    </row>
    <row r="849" spans="1:13" x14ac:dyDescent="0.25">
      <c r="A849" s="32" t="s">
        <v>57</v>
      </c>
      <c r="B849" s="1" t="s">
        <v>10</v>
      </c>
      <c r="C849" s="1"/>
      <c r="D849" s="44">
        <v>10229.709999999999</v>
      </c>
      <c r="E849" s="44"/>
      <c r="F849" s="55"/>
      <c r="G849" s="53" t="s">
        <v>9</v>
      </c>
      <c r="H849" s="1"/>
      <c r="I849" s="54">
        <v>125368.11</v>
      </c>
      <c r="J849" t="s">
        <v>57</v>
      </c>
      <c r="K849" s="15" t="s">
        <v>124</v>
      </c>
      <c r="L849" s="15"/>
      <c r="M849" s="15">
        <v>43</v>
      </c>
    </row>
    <row r="850" spans="1:13" x14ac:dyDescent="0.25">
      <c r="A850" s="32" t="s">
        <v>57</v>
      </c>
      <c r="B850" s="1" t="s">
        <v>8</v>
      </c>
      <c r="C850" s="1"/>
      <c r="D850" s="10">
        <v>5307.16</v>
      </c>
      <c r="E850" s="10"/>
      <c r="F850" s="56"/>
      <c r="G850" s="53" t="s">
        <v>7</v>
      </c>
      <c r="H850" s="1"/>
      <c r="I850" s="54">
        <v>41946.400000000001</v>
      </c>
      <c r="J850" t="s">
        <v>57</v>
      </c>
      <c r="K850" s="15" t="s">
        <v>126</v>
      </c>
      <c r="L850" s="15"/>
      <c r="M850" s="15">
        <v>1082</v>
      </c>
    </row>
    <row r="851" spans="1:13" x14ac:dyDescent="0.25">
      <c r="A851" s="32" t="s">
        <v>57</v>
      </c>
      <c r="B851" s="1" t="s">
        <v>6</v>
      </c>
      <c r="C851" s="1"/>
      <c r="D851" s="44">
        <v>5984.15</v>
      </c>
      <c r="E851" s="44"/>
      <c r="F851" s="56"/>
      <c r="G851" s="53" t="s">
        <v>19</v>
      </c>
      <c r="H851" s="1"/>
      <c r="I851" s="53">
        <v>20284.2</v>
      </c>
      <c r="J851" t="s">
        <v>57</v>
      </c>
      <c r="K851" s="15"/>
      <c r="L851" s="15"/>
      <c r="M851" s="15"/>
    </row>
    <row r="852" spans="1:13" x14ac:dyDescent="0.25">
      <c r="A852" s="32"/>
      <c r="G852" s="53" t="s">
        <v>20</v>
      </c>
      <c r="H852" s="1"/>
      <c r="I852" s="53">
        <v>36421.699999999997</v>
      </c>
      <c r="J852" t="s">
        <v>57</v>
      </c>
      <c r="K852" s="15"/>
      <c r="L852" s="15"/>
      <c r="M852" s="15"/>
    </row>
    <row r="853" spans="1:13" x14ac:dyDescent="0.25">
      <c r="A853" s="32" t="s">
        <v>57</v>
      </c>
      <c r="B853" s="30" t="s">
        <v>4</v>
      </c>
      <c r="C853" s="31"/>
      <c r="D853" s="30">
        <f>C864*1.18</f>
        <v>276177.8554</v>
      </c>
      <c r="E853" s="96"/>
      <c r="G853" s="53" t="s">
        <v>71</v>
      </c>
      <c r="H853" s="1"/>
      <c r="I853" s="53">
        <v>1211</v>
      </c>
      <c r="K853" s="15"/>
      <c r="L853" s="15"/>
      <c r="M853" s="15"/>
    </row>
    <row r="854" spans="1:13" x14ac:dyDescent="0.25">
      <c r="A854" s="32"/>
      <c r="D854" s="1"/>
      <c r="E854" s="94"/>
      <c r="G854" s="53" t="s">
        <v>109</v>
      </c>
      <c r="H854" s="1"/>
      <c r="I854" s="53">
        <v>1500</v>
      </c>
      <c r="K854" s="15"/>
      <c r="L854" s="15"/>
      <c r="M854" s="15"/>
    </row>
    <row r="855" spans="1:13" x14ac:dyDescent="0.25">
      <c r="A855" s="32" t="s">
        <v>57</v>
      </c>
      <c r="B855" s="1" t="s">
        <v>1</v>
      </c>
      <c r="C855" s="1"/>
      <c r="D855" s="3">
        <v>89612.25</v>
      </c>
      <c r="E855" s="95"/>
      <c r="F855" s="5"/>
      <c r="G855" s="27"/>
      <c r="K855" s="15"/>
      <c r="L855" s="15"/>
      <c r="M855" s="15"/>
    </row>
    <row r="856" spans="1:13" x14ac:dyDescent="0.25">
      <c r="A856" s="32"/>
      <c r="D856" s="5"/>
      <c r="E856" s="5"/>
      <c r="G856" s="52" t="s">
        <v>88</v>
      </c>
      <c r="H856" s="11"/>
      <c r="I856" s="49">
        <v>8000</v>
      </c>
      <c r="K856" s="1"/>
      <c r="L856" s="1"/>
      <c r="M856" s="15"/>
    </row>
    <row r="857" spans="1:13" x14ac:dyDescent="0.25">
      <c r="B857" t="s">
        <v>125</v>
      </c>
      <c r="D857">
        <v>11500</v>
      </c>
      <c r="G857" s="50" t="s">
        <v>73</v>
      </c>
      <c r="H857" s="1"/>
      <c r="I857" s="51">
        <v>4510</v>
      </c>
      <c r="L857" s="1" t="s">
        <v>78</v>
      </c>
      <c r="M857" s="12">
        <f>SUM(M848:M856)</f>
        <v>1125</v>
      </c>
    </row>
    <row r="858" spans="1:13" x14ac:dyDescent="0.25">
      <c r="G858" s="27"/>
      <c r="I858" s="11"/>
      <c r="J858" s="11"/>
      <c r="M858" t="s">
        <v>36</v>
      </c>
    </row>
    <row r="859" spans="1:13" ht="15.75" x14ac:dyDescent="0.25">
      <c r="I859" s="47">
        <f>SUM(I849:I857)</f>
        <v>239241.41000000003</v>
      </c>
      <c r="M859" s="1"/>
    </row>
    <row r="860" spans="1:13" ht="16.5" thickBot="1" x14ac:dyDescent="0.3">
      <c r="D860" s="48">
        <f>SUM(D849:D859)</f>
        <v>398811.12540000002</v>
      </c>
      <c r="E860" s="48"/>
      <c r="M860" s="57"/>
    </row>
    <row r="861" spans="1:13" x14ac:dyDescent="0.25">
      <c r="M861" s="58" t="s">
        <v>127</v>
      </c>
    </row>
    <row r="862" spans="1:13" ht="15.75" thickBot="1" x14ac:dyDescent="0.3">
      <c r="K862" s="16"/>
      <c r="M862" s="59">
        <f>+K868-M857</f>
        <v>467.47480000002543</v>
      </c>
    </row>
    <row r="863" spans="1:13" ht="15.75" x14ac:dyDescent="0.25">
      <c r="F863" s="11"/>
      <c r="J863" t="s">
        <v>103</v>
      </c>
      <c r="K863" s="28">
        <f>+D860-I859</f>
        <v>159569.71539999999</v>
      </c>
    </row>
    <row r="864" spans="1:13" x14ac:dyDescent="0.25">
      <c r="B864" s="5"/>
      <c r="C864">
        <v>234049.03</v>
      </c>
      <c r="L864" s="11"/>
    </row>
    <row r="865" spans="2:13" x14ac:dyDescent="0.25">
      <c r="C865" s="5"/>
      <c r="D865" s="5"/>
      <c r="E865" s="5"/>
    </row>
    <row r="866" spans="2:13" ht="15.75" x14ac:dyDescent="0.25">
      <c r="J866" t="s">
        <v>104</v>
      </c>
      <c r="K866" s="28">
        <v>157977.24059999996</v>
      </c>
      <c r="M866" s="11"/>
    </row>
    <row r="867" spans="2:13" x14ac:dyDescent="0.25">
      <c r="B867" s="27"/>
    </row>
    <row r="868" spans="2:13" ht="18.75" x14ac:dyDescent="0.3">
      <c r="J868" s="17" t="s">
        <v>40</v>
      </c>
      <c r="K868" s="18">
        <f>+K863-K866</f>
        <v>1592.4748000000254</v>
      </c>
      <c r="M868" s="11"/>
    </row>
    <row r="891" spans="2:13" x14ac:dyDescent="0.25">
      <c r="B891" s="80" t="s">
        <v>53</v>
      </c>
      <c r="C891" s="80"/>
      <c r="D891" s="80"/>
      <c r="E891" s="80"/>
      <c r="F891" s="80"/>
      <c r="G891" s="80"/>
      <c r="H891" s="80"/>
      <c r="I891" s="80"/>
      <c r="J891" s="80"/>
      <c r="K891" s="80"/>
      <c r="L891" s="80"/>
      <c r="M891" s="80"/>
    </row>
    <row r="892" spans="2:13" ht="18.75" x14ac:dyDescent="0.3">
      <c r="B892" s="19" t="s">
        <v>17</v>
      </c>
      <c r="C892" s="20">
        <v>46191</v>
      </c>
      <c r="J892" s="5"/>
    </row>
    <row r="893" spans="2:13" x14ac:dyDescent="0.25">
      <c r="J893" s="5"/>
      <c r="K893" s="5"/>
    </row>
    <row r="894" spans="2:13" x14ac:dyDescent="0.25">
      <c r="F894" s="40"/>
      <c r="K894" s="81"/>
      <c r="L894" s="81"/>
      <c r="M894" s="81"/>
    </row>
    <row r="895" spans="2:13" x14ac:dyDescent="0.25">
      <c r="B895" s="82" t="s">
        <v>14</v>
      </c>
      <c r="C895" s="82"/>
      <c r="D895" s="82"/>
      <c r="E895" s="40"/>
      <c r="G895" s="83" t="s">
        <v>100</v>
      </c>
      <c r="H895" s="83"/>
      <c r="I895" s="83"/>
      <c r="K895" s="84" t="s">
        <v>78</v>
      </c>
      <c r="L895" s="85"/>
      <c r="M895" s="86"/>
    </row>
    <row r="896" spans="2:13" x14ac:dyDescent="0.25">
      <c r="I896" s="5"/>
      <c r="J896" s="5"/>
      <c r="K896" s="15" t="s">
        <v>128</v>
      </c>
      <c r="L896" s="15"/>
      <c r="M896" s="15">
        <v>362.8</v>
      </c>
    </row>
    <row r="897" spans="1:13" x14ac:dyDescent="0.25">
      <c r="A897" s="32" t="s">
        <v>57</v>
      </c>
      <c r="B897" s="1" t="s">
        <v>10</v>
      </c>
      <c r="C897" s="1"/>
      <c r="D897" s="44">
        <v>2566.06</v>
      </c>
      <c r="E897" s="44"/>
      <c r="F897" s="55"/>
      <c r="G897" s="53" t="s">
        <v>9</v>
      </c>
      <c r="H897" s="1"/>
      <c r="I897" s="54">
        <v>92893.11</v>
      </c>
      <c r="J897" t="s">
        <v>57</v>
      </c>
      <c r="K897" s="15"/>
      <c r="L897" s="15"/>
      <c r="M897" s="15"/>
    </row>
    <row r="898" spans="1:13" x14ac:dyDescent="0.25">
      <c r="A898" s="32" t="s">
        <v>57</v>
      </c>
      <c r="B898" s="1" t="s">
        <v>8</v>
      </c>
      <c r="C898" s="1"/>
      <c r="D898" s="10">
        <v>266.83999999999997</v>
      </c>
      <c r="E898" s="10"/>
      <c r="F898" s="56"/>
      <c r="G898" s="53" t="s">
        <v>7</v>
      </c>
      <c r="H898" s="1"/>
      <c r="I898" s="54">
        <v>33778.699999999997</v>
      </c>
      <c r="J898" t="s">
        <v>57</v>
      </c>
      <c r="K898" s="15"/>
      <c r="L898" s="15"/>
      <c r="M898" s="15"/>
    </row>
    <row r="899" spans="1:13" x14ac:dyDescent="0.25">
      <c r="A899" s="32" t="s">
        <v>57</v>
      </c>
      <c r="B899" s="1" t="s">
        <v>6</v>
      </c>
      <c r="C899" s="1"/>
      <c r="D899" s="44">
        <v>12419.45</v>
      </c>
      <c r="E899" s="44"/>
      <c r="F899" s="56"/>
      <c r="G899" s="53" t="s">
        <v>19</v>
      </c>
      <c r="H899" s="1"/>
      <c r="I899" s="53">
        <v>20284.2</v>
      </c>
      <c r="J899" t="s">
        <v>57</v>
      </c>
      <c r="K899" s="15"/>
      <c r="L899" s="15"/>
      <c r="M899" s="15"/>
    </row>
    <row r="900" spans="1:13" x14ac:dyDescent="0.25">
      <c r="A900" s="32"/>
      <c r="G900" s="53" t="s">
        <v>20</v>
      </c>
      <c r="H900" s="1"/>
      <c r="I900" s="53">
        <v>36421.699999999997</v>
      </c>
      <c r="J900" t="s">
        <v>57</v>
      </c>
      <c r="K900" s="15"/>
      <c r="L900" s="15"/>
      <c r="M900" s="15"/>
    </row>
    <row r="901" spans="1:13" x14ac:dyDescent="0.25">
      <c r="A901" s="32" t="s">
        <v>57</v>
      </c>
      <c r="B901" s="30" t="s">
        <v>4</v>
      </c>
      <c r="C901" s="31"/>
      <c r="D901" s="30">
        <f>C906*1.18</f>
        <v>251314.39399999997</v>
      </c>
      <c r="E901" s="96"/>
      <c r="G901" s="53" t="s">
        <v>71</v>
      </c>
      <c r="H901" s="1"/>
      <c r="I901" s="53">
        <v>1211</v>
      </c>
      <c r="K901" s="15"/>
      <c r="L901" s="15"/>
      <c r="M901" s="15"/>
    </row>
    <row r="902" spans="1:13" x14ac:dyDescent="0.25">
      <c r="A902" s="32"/>
      <c r="D902" s="1"/>
      <c r="E902" s="94"/>
      <c r="G902" s="53" t="s">
        <v>109</v>
      </c>
      <c r="H902" s="1"/>
      <c r="I902" s="53">
        <v>2000</v>
      </c>
      <c r="K902" s="15"/>
      <c r="L902" s="15"/>
      <c r="M902" s="15"/>
    </row>
    <row r="903" spans="1:13" x14ac:dyDescent="0.25">
      <c r="A903" s="32" t="s">
        <v>57</v>
      </c>
      <c r="B903" s="1" t="s">
        <v>1</v>
      </c>
      <c r="C903" s="1"/>
      <c r="D903" s="3">
        <v>93798.05</v>
      </c>
      <c r="E903" s="95"/>
      <c r="F903" s="5"/>
      <c r="G903" s="27"/>
      <c r="K903" s="15"/>
      <c r="L903" s="15"/>
      <c r="M903" s="15"/>
    </row>
    <row r="904" spans="1:13" x14ac:dyDescent="0.25">
      <c r="A904" s="32"/>
      <c r="D904" s="5"/>
      <c r="E904" s="5"/>
      <c r="G904" s="52" t="s">
        <v>88</v>
      </c>
      <c r="H904" s="11"/>
      <c r="I904" s="49">
        <v>8000</v>
      </c>
      <c r="K904" s="1"/>
      <c r="L904" s="1"/>
      <c r="M904" s="15"/>
    </row>
    <row r="905" spans="1:13" x14ac:dyDescent="0.25">
      <c r="G905" s="50" t="s">
        <v>73</v>
      </c>
      <c r="H905" s="1"/>
      <c r="I905" s="51">
        <v>4510</v>
      </c>
      <c r="L905" s="1" t="s">
        <v>78</v>
      </c>
      <c r="M905" s="12">
        <f>SUM(M896:M904)</f>
        <v>362.8</v>
      </c>
    </row>
    <row r="906" spans="1:13" x14ac:dyDescent="0.25">
      <c r="C906">
        <v>212978.3</v>
      </c>
      <c r="G906" s="27"/>
      <c r="I906" s="11"/>
      <c r="J906" s="11"/>
      <c r="M906" t="s">
        <v>36</v>
      </c>
    </row>
    <row r="907" spans="1:13" ht="15.75" x14ac:dyDescent="0.25">
      <c r="I907" s="47">
        <f>SUM(I897:I905)</f>
        <v>199098.71000000002</v>
      </c>
      <c r="M907" s="1"/>
    </row>
    <row r="908" spans="1:13" ht="16.5" thickBot="1" x14ac:dyDescent="0.3">
      <c r="D908" s="48">
        <f>SUM(D897:D907)</f>
        <v>360364.79399999994</v>
      </c>
      <c r="E908" s="48"/>
      <c r="M908" s="57"/>
    </row>
    <row r="909" spans="1:13" x14ac:dyDescent="0.25">
      <c r="M909" s="58" t="s">
        <v>127</v>
      </c>
    </row>
    <row r="910" spans="1:13" ht="15.75" thickBot="1" x14ac:dyDescent="0.3">
      <c r="K910" s="16"/>
      <c r="M910" s="59">
        <f>+K916-M905</f>
        <v>1333.5685999999289</v>
      </c>
    </row>
    <row r="911" spans="1:13" ht="15.75" x14ac:dyDescent="0.25">
      <c r="F911" s="11"/>
      <c r="J911" t="s">
        <v>103</v>
      </c>
      <c r="K911" s="28">
        <f>+D908-I907</f>
        <v>161266.08399999992</v>
      </c>
    </row>
    <row r="912" spans="1:13" x14ac:dyDescent="0.25">
      <c r="B912" s="5"/>
      <c r="L912" s="11"/>
    </row>
    <row r="913" spans="2:13" x14ac:dyDescent="0.25">
      <c r="C913" s="5"/>
      <c r="D913" s="5"/>
      <c r="E913" s="5"/>
    </row>
    <row r="914" spans="2:13" ht="15.75" x14ac:dyDescent="0.25">
      <c r="J914" t="s">
        <v>104</v>
      </c>
      <c r="K914" s="28">
        <v>159569.71539999999</v>
      </c>
      <c r="M914" s="11"/>
    </row>
    <row r="915" spans="2:13" x14ac:dyDescent="0.25">
      <c r="B915" s="27"/>
    </row>
    <row r="916" spans="2:13" ht="18.75" x14ac:dyDescent="0.3">
      <c r="J916" s="17" t="s">
        <v>40</v>
      </c>
      <c r="K916" s="18">
        <f>+K911-K914</f>
        <v>1696.3685999999288</v>
      </c>
      <c r="M916" s="11"/>
    </row>
    <row r="936" spans="1:13" x14ac:dyDescent="0.25">
      <c r="B936" s="80" t="s">
        <v>53</v>
      </c>
      <c r="C936" s="80"/>
      <c r="D936" s="80"/>
      <c r="E936" s="80"/>
      <c r="F936" s="80"/>
      <c r="G936" s="80"/>
      <c r="H936" s="80"/>
      <c r="I936" s="80"/>
      <c r="J936" s="80"/>
      <c r="K936" s="80"/>
      <c r="L936" s="80"/>
      <c r="M936" s="80"/>
    </row>
    <row r="937" spans="1:13" ht="18.75" x14ac:dyDescent="0.3">
      <c r="B937" s="19" t="s">
        <v>17</v>
      </c>
      <c r="C937" s="20">
        <v>46192</v>
      </c>
      <c r="J937" s="5"/>
    </row>
    <row r="938" spans="1:13" x14ac:dyDescent="0.25">
      <c r="J938" s="5"/>
      <c r="K938" s="5"/>
    </row>
    <row r="939" spans="1:13" x14ac:dyDescent="0.25">
      <c r="F939" s="40"/>
      <c r="K939" s="81"/>
      <c r="L939" s="81"/>
      <c r="M939" s="81"/>
    </row>
    <row r="940" spans="1:13" x14ac:dyDescent="0.25">
      <c r="B940" s="82" t="s">
        <v>14</v>
      </c>
      <c r="C940" s="82"/>
      <c r="D940" s="82"/>
      <c r="E940" s="40"/>
      <c r="G940" s="83" t="s">
        <v>100</v>
      </c>
      <c r="H940" s="83"/>
      <c r="I940" s="83"/>
      <c r="K940" s="84" t="s">
        <v>78</v>
      </c>
      <c r="L940" s="85"/>
      <c r="M940" s="86"/>
    </row>
    <row r="941" spans="1:13" x14ac:dyDescent="0.25">
      <c r="I941" s="5"/>
      <c r="J941" s="5"/>
      <c r="K941" s="15" t="s">
        <v>129</v>
      </c>
      <c r="L941" s="15"/>
      <c r="M941" s="15">
        <v>1400</v>
      </c>
    </row>
    <row r="942" spans="1:13" x14ac:dyDescent="0.25">
      <c r="A942" s="32" t="s">
        <v>57</v>
      </c>
      <c r="B942" s="1" t="s">
        <v>10</v>
      </c>
      <c r="C942" s="1"/>
      <c r="D942" s="44">
        <v>71840.89</v>
      </c>
      <c r="E942" s="44"/>
      <c r="F942" s="55"/>
      <c r="G942" s="53" t="s">
        <v>9</v>
      </c>
      <c r="H942" s="1"/>
      <c r="I942" s="54">
        <v>92499.71</v>
      </c>
      <c r="J942" t="s">
        <v>57</v>
      </c>
      <c r="K942" s="15" t="s">
        <v>134</v>
      </c>
      <c r="L942" s="15"/>
      <c r="M942" s="15">
        <v>40</v>
      </c>
    </row>
    <row r="943" spans="1:13" x14ac:dyDescent="0.25">
      <c r="A943" s="32" t="s">
        <v>57</v>
      </c>
      <c r="B943" s="1" t="s">
        <v>8</v>
      </c>
      <c r="C943" s="1"/>
      <c r="D943" s="10">
        <v>266.83999999999997</v>
      </c>
      <c r="E943" s="10"/>
      <c r="F943" s="56"/>
      <c r="G943" s="53" t="s">
        <v>7</v>
      </c>
      <c r="H943" s="1"/>
      <c r="I943" s="54">
        <v>35348.300000000003</v>
      </c>
      <c r="J943" t="s">
        <v>57</v>
      </c>
      <c r="K943" s="15" t="s">
        <v>135</v>
      </c>
      <c r="L943" s="15"/>
      <c r="M943" s="15">
        <v>3</v>
      </c>
    </row>
    <row r="944" spans="1:13" x14ac:dyDescent="0.25">
      <c r="A944" s="32" t="s">
        <v>57</v>
      </c>
      <c r="B944" s="1" t="s">
        <v>6</v>
      </c>
      <c r="C944" s="1"/>
      <c r="D944" s="44">
        <v>3260.05</v>
      </c>
      <c r="E944" s="44"/>
      <c r="F944" s="56"/>
      <c r="G944" s="53" t="s">
        <v>19</v>
      </c>
      <c r="H944" s="1"/>
      <c r="I944" s="53">
        <v>20284.2</v>
      </c>
      <c r="J944" t="s">
        <v>57</v>
      </c>
      <c r="K944" s="15"/>
      <c r="L944" s="15"/>
      <c r="M944" s="15"/>
    </row>
    <row r="945" spans="1:13" x14ac:dyDescent="0.25">
      <c r="A945" s="32"/>
      <c r="G945" s="53" t="s">
        <v>20</v>
      </c>
      <c r="H945" s="1"/>
      <c r="I945" s="53">
        <v>36421.699999999997</v>
      </c>
      <c r="J945" t="s">
        <v>57</v>
      </c>
      <c r="K945" s="15"/>
      <c r="L945" s="15"/>
      <c r="M945" s="15"/>
    </row>
    <row r="946" spans="1:13" x14ac:dyDescent="0.25">
      <c r="A946" s="32" t="s">
        <v>57</v>
      </c>
      <c r="B946" s="30" t="s">
        <v>4</v>
      </c>
      <c r="C946" s="31"/>
      <c r="D946" s="30">
        <f>C951*1.18</f>
        <v>239070.91459999999</v>
      </c>
      <c r="E946" s="96"/>
      <c r="G946" s="53" t="s">
        <v>71</v>
      </c>
      <c r="H946" s="1"/>
      <c r="I946" s="53">
        <v>1211</v>
      </c>
      <c r="K946" s="15"/>
      <c r="L946" s="15"/>
      <c r="M946" s="15"/>
    </row>
    <row r="947" spans="1:13" x14ac:dyDescent="0.25">
      <c r="A947" s="32"/>
      <c r="D947" s="1"/>
      <c r="E947" s="94"/>
      <c r="G947" s="53" t="s">
        <v>109</v>
      </c>
      <c r="H947" s="1"/>
      <c r="I947" s="53">
        <v>2500</v>
      </c>
      <c r="K947" s="15"/>
      <c r="L947" s="15"/>
      <c r="M947" s="15"/>
    </row>
    <row r="948" spans="1:13" x14ac:dyDescent="0.25">
      <c r="A948" s="32" t="s">
        <v>57</v>
      </c>
      <c r="B948" s="1" t="s">
        <v>1</v>
      </c>
      <c r="C948" s="1"/>
      <c r="D948" s="3">
        <v>97807.95</v>
      </c>
      <c r="E948" s="95"/>
      <c r="F948" s="5"/>
      <c r="G948" s="27" t="s">
        <v>130</v>
      </c>
      <c r="I948" s="60">
        <v>50000</v>
      </c>
      <c r="K948" s="15"/>
      <c r="L948" s="15"/>
      <c r="M948" s="15"/>
    </row>
    <row r="949" spans="1:13" x14ac:dyDescent="0.25">
      <c r="A949" s="32"/>
      <c r="D949" s="5"/>
      <c r="E949" s="5"/>
      <c r="G949" s="52" t="s">
        <v>88</v>
      </c>
      <c r="H949" s="11"/>
      <c r="I949" s="49">
        <v>8000</v>
      </c>
      <c r="K949" s="1"/>
      <c r="L949" s="1"/>
      <c r="M949" s="15"/>
    </row>
    <row r="950" spans="1:13" x14ac:dyDescent="0.25">
      <c r="B950" t="s">
        <v>132</v>
      </c>
      <c r="D950">
        <v>5385.1</v>
      </c>
      <c r="G950" s="50" t="s">
        <v>73</v>
      </c>
      <c r="H950" s="1"/>
      <c r="I950" s="51">
        <v>4510</v>
      </c>
      <c r="L950" s="1" t="s">
        <v>78</v>
      </c>
      <c r="M950" s="12">
        <f>SUM(M941:M949)</f>
        <v>1443</v>
      </c>
    </row>
    <row r="951" spans="1:13" x14ac:dyDescent="0.25">
      <c r="C951">
        <v>202602.47</v>
      </c>
      <c r="G951" s="27" t="s">
        <v>133</v>
      </c>
      <c r="I951" s="11">
        <v>486</v>
      </c>
      <c r="J951" s="11"/>
      <c r="M951" t="s">
        <v>36</v>
      </c>
    </row>
    <row r="952" spans="1:13" x14ac:dyDescent="0.25">
      <c r="G952" t="s">
        <v>131</v>
      </c>
      <c r="I952" s="11">
        <v>5385.1</v>
      </c>
      <c r="M952" s="1"/>
    </row>
    <row r="953" spans="1:13" ht="16.5" thickBot="1" x14ac:dyDescent="0.3">
      <c r="D953" s="48">
        <f>SUM(D942:D952)</f>
        <v>417631.74459999998</v>
      </c>
      <c r="E953" s="48"/>
      <c r="I953" s="47">
        <f>SUM(I942:I952)</f>
        <v>256646.01000000004</v>
      </c>
      <c r="M953" s="57"/>
    </row>
    <row r="954" spans="1:13" x14ac:dyDescent="0.25">
      <c r="M954" s="58" t="s">
        <v>127</v>
      </c>
    </row>
    <row r="955" spans="1:13" ht="15.75" thickBot="1" x14ac:dyDescent="0.3">
      <c r="K955" s="16"/>
      <c r="M955" s="59">
        <f>+K961-M950</f>
        <v>-1723.3493999999773</v>
      </c>
    </row>
    <row r="956" spans="1:13" ht="15.75" x14ac:dyDescent="0.25">
      <c r="F956" s="11"/>
      <c r="J956" t="s">
        <v>103</v>
      </c>
      <c r="K956" s="28">
        <f>+D953-I953</f>
        <v>160985.73459999994</v>
      </c>
    </row>
    <row r="957" spans="1:13" x14ac:dyDescent="0.25">
      <c r="B957" s="5"/>
      <c r="L957" s="11"/>
    </row>
    <row r="958" spans="1:13" x14ac:dyDescent="0.25">
      <c r="C958" s="5"/>
      <c r="D958" s="5"/>
      <c r="E958" s="5"/>
    </row>
    <row r="959" spans="1:13" ht="15.75" x14ac:dyDescent="0.25">
      <c r="J959" t="s">
        <v>104</v>
      </c>
      <c r="K959" s="28">
        <v>161266.08399999992</v>
      </c>
      <c r="M959" s="11"/>
    </row>
    <row r="960" spans="1:13" x14ac:dyDescent="0.25">
      <c r="B960" s="27"/>
    </row>
    <row r="961" spans="10:13" ht="18.75" x14ac:dyDescent="0.3">
      <c r="J961" s="17" t="s">
        <v>40</v>
      </c>
      <c r="K961" s="18">
        <f>+K956-K959</f>
        <v>-280.34939999997732</v>
      </c>
      <c r="M961" s="11"/>
    </row>
    <row r="993" spans="1:13" x14ac:dyDescent="0.25">
      <c r="B993" s="80" t="s">
        <v>53</v>
      </c>
      <c r="C993" s="80"/>
      <c r="D993" s="80"/>
      <c r="E993" s="80"/>
      <c r="F993" s="80"/>
      <c r="G993" s="80"/>
      <c r="H993" s="80"/>
      <c r="I993" s="80"/>
      <c r="J993" s="80"/>
      <c r="K993" s="80"/>
      <c r="L993" s="80"/>
      <c r="M993" s="80"/>
    </row>
    <row r="994" spans="1:13" ht="18.75" x14ac:dyDescent="0.3">
      <c r="B994" s="19" t="s">
        <v>17</v>
      </c>
      <c r="C994" s="20">
        <v>46193</v>
      </c>
      <c r="J994" s="5"/>
    </row>
    <row r="995" spans="1:13" x14ac:dyDescent="0.25">
      <c r="J995" s="5"/>
      <c r="K995" s="5"/>
    </row>
    <row r="996" spans="1:13" x14ac:dyDescent="0.25">
      <c r="F996" s="40"/>
      <c r="K996" s="81"/>
      <c r="L996" s="81"/>
      <c r="M996" s="81"/>
    </row>
    <row r="997" spans="1:13" x14ac:dyDescent="0.25">
      <c r="B997" s="82" t="s">
        <v>14</v>
      </c>
      <c r="C997" s="82"/>
      <c r="D997" s="82"/>
      <c r="E997" s="40"/>
      <c r="G997" s="83" t="s">
        <v>100</v>
      </c>
      <c r="H997" s="83"/>
      <c r="I997" s="83"/>
      <c r="K997" s="84" t="s">
        <v>78</v>
      </c>
      <c r="L997" s="85"/>
      <c r="M997" s="86"/>
    </row>
    <row r="998" spans="1:13" x14ac:dyDescent="0.25">
      <c r="I998" s="5"/>
      <c r="J998" s="5"/>
      <c r="K998" s="15" t="s">
        <v>137</v>
      </c>
      <c r="L998" s="15"/>
      <c r="M998" s="15">
        <v>36</v>
      </c>
    </row>
    <row r="999" spans="1:13" x14ac:dyDescent="0.25">
      <c r="A999" s="32" t="s">
        <v>57</v>
      </c>
      <c r="B999" s="1" t="s">
        <v>10</v>
      </c>
      <c r="C999" s="1"/>
      <c r="D999" s="44">
        <v>79366.240000000005</v>
      </c>
      <c r="E999" s="44"/>
      <c r="F999" s="55"/>
      <c r="G999" s="53" t="s">
        <v>9</v>
      </c>
      <c r="H999" s="1"/>
      <c r="I999" s="54">
        <v>92499.71</v>
      </c>
      <c r="J999" t="s">
        <v>57</v>
      </c>
      <c r="K999" s="15" t="s">
        <v>138</v>
      </c>
      <c r="L999" s="15"/>
      <c r="M999" s="15">
        <v>10</v>
      </c>
    </row>
    <row r="1000" spans="1:13" x14ac:dyDescent="0.25">
      <c r="A1000" s="32" t="s">
        <v>57</v>
      </c>
      <c r="B1000" s="1" t="s">
        <v>8</v>
      </c>
      <c r="C1000" s="1"/>
      <c r="D1000" s="10">
        <v>266.83999999999997</v>
      </c>
      <c r="E1000" s="10"/>
      <c r="F1000" s="56"/>
      <c r="G1000" s="53" t="s">
        <v>7</v>
      </c>
      <c r="H1000" s="1"/>
      <c r="I1000" s="54">
        <v>28266.3</v>
      </c>
      <c r="J1000" t="s">
        <v>57</v>
      </c>
      <c r="K1000" s="15" t="s">
        <v>139</v>
      </c>
      <c r="L1000" s="15"/>
      <c r="M1000" s="15">
        <v>100</v>
      </c>
    </row>
    <row r="1001" spans="1:13" x14ac:dyDescent="0.25">
      <c r="A1001" s="32" t="s">
        <v>57</v>
      </c>
      <c r="B1001" s="1" t="s">
        <v>6</v>
      </c>
      <c r="C1001" s="1"/>
      <c r="D1001" s="44">
        <v>14320.55</v>
      </c>
      <c r="E1001" s="44"/>
      <c r="F1001" s="56"/>
      <c r="G1001" s="53" t="s">
        <v>19</v>
      </c>
      <c r="H1001" s="1"/>
      <c r="I1001" s="53">
        <v>20284.2</v>
      </c>
      <c r="J1001" t="s">
        <v>57</v>
      </c>
      <c r="K1001" s="15"/>
      <c r="L1001" s="15"/>
      <c r="M1001" s="15"/>
    </row>
    <row r="1002" spans="1:13" x14ac:dyDescent="0.25">
      <c r="A1002" s="32"/>
      <c r="G1002" s="53" t="s">
        <v>20</v>
      </c>
      <c r="H1002" s="1"/>
      <c r="I1002" s="53">
        <v>36421.699999999997</v>
      </c>
      <c r="J1002" t="s">
        <v>57</v>
      </c>
      <c r="K1002" s="15"/>
      <c r="L1002" s="15"/>
      <c r="M1002" s="15"/>
    </row>
    <row r="1003" spans="1:13" x14ac:dyDescent="0.25">
      <c r="A1003" s="32" t="s">
        <v>57</v>
      </c>
      <c r="B1003" s="30" t="s">
        <v>4</v>
      </c>
      <c r="C1003" s="31"/>
      <c r="D1003" s="30">
        <f>C1008*1.18</f>
        <v>225376.44819999998</v>
      </c>
      <c r="E1003" s="96"/>
      <c r="G1003" s="1"/>
      <c r="H1003" s="1"/>
      <c r="I1003" s="1"/>
      <c r="K1003" s="15"/>
      <c r="L1003" s="15"/>
      <c r="M1003" s="15"/>
    </row>
    <row r="1004" spans="1:13" x14ac:dyDescent="0.25">
      <c r="A1004" s="32"/>
      <c r="D1004" s="1"/>
      <c r="E1004" s="94"/>
      <c r="G1004" s="53" t="s">
        <v>136</v>
      </c>
      <c r="H1004" s="1"/>
      <c r="I1004" s="53">
        <v>500</v>
      </c>
      <c r="K1004" s="15"/>
      <c r="L1004" s="15"/>
      <c r="M1004" s="15"/>
    </row>
    <row r="1005" spans="1:13" x14ac:dyDescent="0.25">
      <c r="A1005" s="32" t="s">
        <v>57</v>
      </c>
      <c r="B1005" s="1" t="s">
        <v>1</v>
      </c>
      <c r="C1005" s="1"/>
      <c r="D1005" s="3">
        <v>83661.89</v>
      </c>
      <c r="E1005" s="95"/>
      <c r="F1005" s="5"/>
      <c r="G1005" s="27" t="s">
        <v>130</v>
      </c>
      <c r="I1005" s="60">
        <v>50000</v>
      </c>
      <c r="K1005" s="15"/>
      <c r="L1005" s="15"/>
      <c r="M1005" s="15"/>
    </row>
    <row r="1006" spans="1:13" x14ac:dyDescent="0.25">
      <c r="A1006" s="32"/>
      <c r="D1006" s="5"/>
      <c r="E1006" s="5"/>
      <c r="G1006" s="52" t="s">
        <v>88</v>
      </c>
      <c r="H1006" s="11"/>
      <c r="I1006" s="49">
        <v>8000</v>
      </c>
      <c r="K1006" s="1"/>
      <c r="L1006" s="1"/>
      <c r="M1006" s="15"/>
    </row>
    <row r="1007" spans="1:13" x14ac:dyDescent="0.25">
      <c r="B1007" t="s">
        <v>132</v>
      </c>
      <c r="D1007">
        <v>5385.1</v>
      </c>
      <c r="G1007" s="50" t="s">
        <v>73</v>
      </c>
      <c r="H1007" s="1"/>
      <c r="I1007" s="51">
        <v>4510</v>
      </c>
      <c r="L1007" s="1" t="s">
        <v>78</v>
      </c>
      <c r="M1007" s="12">
        <f>SUM(M998:M1006)</f>
        <v>146</v>
      </c>
    </row>
    <row r="1008" spans="1:13" x14ac:dyDescent="0.25">
      <c r="C1008">
        <v>190996.99</v>
      </c>
      <c r="G1008" s="27"/>
      <c r="I1008" s="11"/>
      <c r="J1008" s="11"/>
      <c r="M1008" t="s">
        <v>36</v>
      </c>
    </row>
    <row r="1009" spans="2:13" x14ac:dyDescent="0.25">
      <c r="G1009" t="s">
        <v>131</v>
      </c>
      <c r="I1009" s="11">
        <v>5385.1</v>
      </c>
      <c r="M1009" s="1"/>
    </row>
    <row r="1010" spans="2:13" ht="16.5" thickBot="1" x14ac:dyDescent="0.3">
      <c r="D1010" s="48">
        <f>SUM(D999:D1009)</f>
        <v>408377.06819999998</v>
      </c>
      <c r="E1010" s="48"/>
      <c r="I1010" s="47">
        <f>SUM(I999:I1009)</f>
        <v>245867.01000000004</v>
      </c>
      <c r="M1010" s="57"/>
    </row>
    <row r="1011" spans="2:13" x14ac:dyDescent="0.25">
      <c r="M1011" s="58" t="s">
        <v>127</v>
      </c>
    </row>
    <row r="1012" spans="2:13" ht="15.75" thickBot="1" x14ac:dyDescent="0.3">
      <c r="K1012" s="16"/>
      <c r="M1012" s="59">
        <f>+K1018-M1007</f>
        <v>1378.3236000000034</v>
      </c>
    </row>
    <row r="1013" spans="2:13" ht="15.75" x14ac:dyDescent="0.25">
      <c r="F1013" s="11"/>
      <c r="J1013" t="s">
        <v>103</v>
      </c>
      <c r="K1013" s="28">
        <f>+D1010-I1010</f>
        <v>162510.05819999994</v>
      </c>
    </row>
    <row r="1014" spans="2:13" x14ac:dyDescent="0.25">
      <c r="B1014" s="5"/>
      <c r="L1014" s="11"/>
    </row>
    <row r="1015" spans="2:13" x14ac:dyDescent="0.25">
      <c r="C1015" s="5"/>
      <c r="D1015" s="5"/>
      <c r="E1015" s="5"/>
    </row>
    <row r="1016" spans="2:13" ht="15.75" x14ac:dyDescent="0.25">
      <c r="J1016" t="s">
        <v>104</v>
      </c>
      <c r="K1016" s="28">
        <v>160985.73459999994</v>
      </c>
      <c r="M1016" s="11"/>
    </row>
    <row r="1017" spans="2:13" x14ac:dyDescent="0.25">
      <c r="B1017" s="27"/>
    </row>
    <row r="1018" spans="2:13" ht="18.75" x14ac:dyDescent="0.3">
      <c r="J1018" s="17" t="s">
        <v>40</v>
      </c>
      <c r="K1018" s="18">
        <f>+K1013-K1016</f>
        <v>1524.3236000000034</v>
      </c>
      <c r="M1018" s="11"/>
    </row>
    <row r="1049" spans="1:13" x14ac:dyDescent="0.25">
      <c r="B1049" s="80" t="s">
        <v>53</v>
      </c>
      <c r="C1049" s="80"/>
      <c r="D1049" s="80"/>
      <c r="E1049" s="80"/>
      <c r="F1049" s="80"/>
      <c r="G1049" s="80"/>
      <c r="H1049" s="80"/>
      <c r="I1049" s="80"/>
      <c r="J1049" s="80"/>
      <c r="K1049" s="80"/>
      <c r="L1049" s="80"/>
      <c r="M1049" s="80"/>
    </row>
    <row r="1050" spans="1:13" ht="18.75" x14ac:dyDescent="0.3">
      <c r="B1050" s="19" t="s">
        <v>17</v>
      </c>
      <c r="C1050" s="20">
        <v>46195</v>
      </c>
      <c r="J1050" s="5"/>
    </row>
    <row r="1051" spans="1:13" x14ac:dyDescent="0.25">
      <c r="J1051" s="5"/>
      <c r="K1051" s="5"/>
    </row>
    <row r="1052" spans="1:13" x14ac:dyDescent="0.25">
      <c r="F1052" s="40"/>
      <c r="K1052" s="81"/>
      <c r="L1052" s="81"/>
      <c r="M1052" s="81"/>
    </row>
    <row r="1053" spans="1:13" x14ac:dyDescent="0.25">
      <c r="B1053" s="82" t="s">
        <v>14</v>
      </c>
      <c r="C1053" s="82"/>
      <c r="D1053" s="82"/>
      <c r="E1053" s="40"/>
      <c r="G1053" s="83" t="s">
        <v>100</v>
      </c>
      <c r="H1053" s="83"/>
      <c r="I1053" s="83"/>
      <c r="K1053" s="84" t="s">
        <v>78</v>
      </c>
      <c r="L1053" s="85"/>
      <c r="M1053" s="86"/>
    </row>
    <row r="1054" spans="1:13" x14ac:dyDescent="0.25">
      <c r="I1054" s="5"/>
      <c r="J1054" s="5"/>
      <c r="K1054" s="15" t="s">
        <v>140</v>
      </c>
      <c r="L1054" s="15"/>
      <c r="M1054" s="15">
        <v>30</v>
      </c>
    </row>
    <row r="1055" spans="1:13" x14ac:dyDescent="0.25">
      <c r="A1055" s="32" t="s">
        <v>57</v>
      </c>
      <c r="B1055" s="1" t="s">
        <v>10</v>
      </c>
      <c r="C1055" s="1"/>
      <c r="D1055" s="44">
        <v>8736.2999999999993</v>
      </c>
      <c r="E1055" s="44"/>
      <c r="F1055" s="55"/>
      <c r="G1055" s="53" t="s">
        <v>9</v>
      </c>
      <c r="H1055" s="1"/>
      <c r="I1055" s="54">
        <v>81800.02</v>
      </c>
      <c r="J1055" t="s">
        <v>57</v>
      </c>
      <c r="K1055" s="15" t="s">
        <v>141</v>
      </c>
      <c r="L1055" s="15"/>
      <c r="M1055" s="15">
        <v>373</v>
      </c>
    </row>
    <row r="1056" spans="1:13" ht="15.75" x14ac:dyDescent="0.25">
      <c r="A1056" s="32" t="s">
        <v>57</v>
      </c>
      <c r="B1056" s="1" t="s">
        <v>8</v>
      </c>
      <c r="C1056" s="1"/>
      <c r="D1056" s="10">
        <v>266.83999999999997</v>
      </c>
      <c r="E1056" s="10"/>
      <c r="F1056" s="56"/>
      <c r="G1056" s="53" t="s">
        <v>7</v>
      </c>
      <c r="H1056" s="1"/>
      <c r="I1056" s="54">
        <v>35029.1</v>
      </c>
      <c r="J1056" t="s">
        <v>57</v>
      </c>
      <c r="K1056" s="61" t="s">
        <v>142</v>
      </c>
      <c r="L1056" s="15"/>
      <c r="M1056" s="15">
        <v>22</v>
      </c>
    </row>
    <row r="1057" spans="1:13" ht="15.75" x14ac:dyDescent="0.25">
      <c r="A1057" s="32" t="s">
        <v>57</v>
      </c>
      <c r="B1057" s="1" t="s">
        <v>6</v>
      </c>
      <c r="C1057" s="1"/>
      <c r="D1057" s="44">
        <v>17737.53</v>
      </c>
      <c r="E1057" s="44"/>
      <c r="F1057" s="56"/>
      <c r="G1057" s="53" t="s">
        <v>19</v>
      </c>
      <c r="H1057" s="1"/>
      <c r="I1057" s="53">
        <v>20284.2</v>
      </c>
      <c r="J1057" t="s">
        <v>57</v>
      </c>
      <c r="K1057" s="15" t="s">
        <v>143</v>
      </c>
      <c r="L1057" s="15"/>
      <c r="M1057" s="61">
        <v>305</v>
      </c>
    </row>
    <row r="1058" spans="1:13" ht="15.75" x14ac:dyDescent="0.25">
      <c r="A1058" s="32"/>
      <c r="G1058" s="53" t="s">
        <v>20</v>
      </c>
      <c r="H1058" s="1"/>
      <c r="I1058" s="53">
        <v>36421.699999999997</v>
      </c>
      <c r="J1058" t="s">
        <v>57</v>
      </c>
      <c r="K1058" s="61" t="s">
        <v>144</v>
      </c>
      <c r="L1058" s="15"/>
      <c r="M1058" s="15">
        <v>25</v>
      </c>
    </row>
    <row r="1059" spans="1:13" x14ac:dyDescent="0.25">
      <c r="A1059" s="32" t="s">
        <v>57</v>
      </c>
      <c r="B1059" s="30" t="s">
        <v>145</v>
      </c>
      <c r="C1059" s="31"/>
      <c r="D1059">
        <v>222531.19864599933</v>
      </c>
      <c r="G1059" s="1"/>
      <c r="H1059" s="1"/>
      <c r="I1059" s="1"/>
      <c r="K1059" s="15"/>
      <c r="L1059" s="15"/>
      <c r="M1059" s="15"/>
    </row>
    <row r="1060" spans="1:13" x14ac:dyDescent="0.25">
      <c r="A1060" s="32"/>
      <c r="D1060" s="1"/>
      <c r="E1060" s="94"/>
      <c r="G1060" s="53" t="s">
        <v>52</v>
      </c>
      <c r="H1060" s="1"/>
      <c r="I1060" s="53">
        <v>1000</v>
      </c>
      <c r="K1060" s="15"/>
      <c r="L1060" s="15"/>
      <c r="M1060" s="15"/>
    </row>
    <row r="1061" spans="1:13" x14ac:dyDescent="0.25">
      <c r="A1061" s="32" t="s">
        <v>57</v>
      </c>
      <c r="B1061" s="1" t="s">
        <v>1</v>
      </c>
      <c r="C1061" s="1"/>
      <c r="D1061" s="3">
        <v>90907.89</v>
      </c>
      <c r="E1061" s="95"/>
      <c r="F1061" s="5"/>
      <c r="G1061" s="50" t="s">
        <v>73</v>
      </c>
      <c r="H1061" s="1"/>
      <c r="I1061" s="51">
        <v>4510</v>
      </c>
      <c r="K1061" s="15"/>
      <c r="L1061" s="15"/>
      <c r="M1061" s="15"/>
    </row>
    <row r="1062" spans="1:13" x14ac:dyDescent="0.25">
      <c r="A1062" s="32"/>
      <c r="D1062" s="5"/>
      <c r="E1062" s="5"/>
      <c r="G1062" s="27"/>
      <c r="I1062" s="11"/>
      <c r="K1062" s="1"/>
      <c r="L1062" s="1"/>
      <c r="M1062" s="15"/>
    </row>
    <row r="1063" spans="1:13" x14ac:dyDescent="0.25">
      <c r="B1063" t="s">
        <v>132</v>
      </c>
      <c r="D1063">
        <v>5385.1</v>
      </c>
      <c r="G1063" t="s">
        <v>131</v>
      </c>
      <c r="I1063" s="11">
        <v>5385.1</v>
      </c>
      <c r="L1063" s="1" t="s">
        <v>78</v>
      </c>
      <c r="M1063" s="12">
        <f>SUM(M1054:M1062)</f>
        <v>755</v>
      </c>
    </row>
    <row r="1064" spans="1:13" x14ac:dyDescent="0.25">
      <c r="C1064">
        <v>188746.53</v>
      </c>
      <c r="I1064" s="11"/>
      <c r="J1064" s="11"/>
      <c r="M1064" t="s">
        <v>36</v>
      </c>
    </row>
    <row r="1065" spans="1:13" ht="15.75" x14ac:dyDescent="0.25">
      <c r="I1065" s="47">
        <f>SUM(I1055:I1063)</f>
        <v>184430.12000000002</v>
      </c>
      <c r="M1065" s="1"/>
    </row>
    <row r="1066" spans="1:13" ht="16.5" thickBot="1" x14ac:dyDescent="0.3">
      <c r="D1066" s="48">
        <f>SUM(D1055:D1065)</f>
        <v>345564.85864599934</v>
      </c>
      <c r="E1066" s="48"/>
      <c r="M1066" s="57"/>
    </row>
    <row r="1067" spans="1:13" x14ac:dyDescent="0.25">
      <c r="M1067" s="58" t="s">
        <v>127</v>
      </c>
    </row>
    <row r="1068" spans="1:13" ht="15.75" thickBot="1" x14ac:dyDescent="0.3">
      <c r="K1068" s="16"/>
      <c r="M1068" s="59">
        <f>+K1074+M1063</f>
        <v>-620.31955400062725</v>
      </c>
    </row>
    <row r="1069" spans="1:13" ht="15.75" x14ac:dyDescent="0.25">
      <c r="F1069" s="11"/>
      <c r="J1069" t="s">
        <v>163</v>
      </c>
      <c r="K1069" s="28">
        <f>+D1066-I1065</f>
        <v>161134.73864599931</v>
      </c>
    </row>
    <row r="1070" spans="1:13" x14ac:dyDescent="0.25">
      <c r="B1070" s="5"/>
      <c r="L1070" s="11"/>
    </row>
    <row r="1071" spans="1:13" x14ac:dyDescent="0.25">
      <c r="C1071" s="5"/>
      <c r="D1071" s="5"/>
      <c r="E1071" s="5"/>
    </row>
    <row r="1072" spans="1:13" ht="15.75" x14ac:dyDescent="0.25">
      <c r="J1072" t="s">
        <v>104</v>
      </c>
      <c r="K1072" s="28">
        <v>162510.05819999994</v>
      </c>
      <c r="M1072" s="11"/>
    </row>
    <row r="1073" spans="2:13" x14ac:dyDescent="0.25">
      <c r="B1073" s="27"/>
    </row>
    <row r="1074" spans="2:13" ht="18.75" x14ac:dyDescent="0.3">
      <c r="J1074" s="17" t="s">
        <v>40</v>
      </c>
      <c r="K1074" s="18">
        <f>+K1069-K1072</f>
        <v>-1375.3195540006272</v>
      </c>
      <c r="M1074" s="11"/>
    </row>
    <row r="1101" spans="2:13" x14ac:dyDescent="0.25">
      <c r="B1101" s="80" t="s">
        <v>53</v>
      </c>
      <c r="C1101" s="80"/>
      <c r="D1101" s="80"/>
      <c r="E1101" s="80"/>
      <c r="F1101" s="80"/>
      <c r="G1101" s="80"/>
      <c r="H1101" s="80"/>
      <c r="I1101" s="80"/>
      <c r="J1101" s="80"/>
      <c r="K1101" s="80"/>
      <c r="L1101" s="80"/>
      <c r="M1101" s="80"/>
    </row>
    <row r="1102" spans="2:13" ht="18.75" x14ac:dyDescent="0.3">
      <c r="B1102" s="19" t="s">
        <v>17</v>
      </c>
      <c r="C1102" s="20">
        <v>46196</v>
      </c>
      <c r="J1102" s="5"/>
    </row>
    <row r="1103" spans="2:13" x14ac:dyDescent="0.25">
      <c r="J1103" s="5"/>
      <c r="K1103" s="5"/>
    </row>
    <row r="1104" spans="2:13" x14ac:dyDescent="0.25">
      <c r="F1104" s="40"/>
      <c r="K1104" s="81"/>
      <c r="L1104" s="81"/>
      <c r="M1104" s="81"/>
    </row>
    <row r="1105" spans="1:13" x14ac:dyDescent="0.25">
      <c r="B1105" s="82" t="s">
        <v>14</v>
      </c>
      <c r="C1105" s="82"/>
      <c r="D1105" s="82"/>
      <c r="E1105" s="40"/>
      <c r="G1105" s="83" t="s">
        <v>100</v>
      </c>
      <c r="H1105" s="83"/>
      <c r="I1105" s="83"/>
      <c r="K1105" s="84" t="s">
        <v>78</v>
      </c>
      <c r="L1105" s="85"/>
      <c r="M1105" s="86"/>
    </row>
    <row r="1106" spans="1:13" x14ac:dyDescent="0.25">
      <c r="I1106" s="5"/>
      <c r="J1106" s="5"/>
      <c r="K1106" s="15" t="s">
        <v>146</v>
      </c>
      <c r="L1106" s="15"/>
      <c r="M1106" s="15">
        <v>100</v>
      </c>
    </row>
    <row r="1107" spans="1:13" x14ac:dyDescent="0.25">
      <c r="A1107" s="32" t="s">
        <v>57</v>
      </c>
      <c r="B1107" s="1" t="s">
        <v>10</v>
      </c>
      <c r="C1107" s="1"/>
      <c r="D1107" s="44">
        <v>7285.3</v>
      </c>
      <c r="E1107" s="44"/>
      <c r="F1107" s="55"/>
      <c r="G1107" s="53" t="s">
        <v>9</v>
      </c>
      <c r="H1107" s="1"/>
      <c r="I1107" s="54">
        <v>68229.36</v>
      </c>
      <c r="J1107" t="s">
        <v>57</v>
      </c>
      <c r="K1107" s="15" t="s">
        <v>147</v>
      </c>
      <c r="L1107" s="15"/>
      <c r="M1107" s="15">
        <v>20</v>
      </c>
    </row>
    <row r="1108" spans="1:13" ht="15.75" x14ac:dyDescent="0.25">
      <c r="A1108" s="32" t="s">
        <v>57</v>
      </c>
      <c r="B1108" s="1" t="s">
        <v>8</v>
      </c>
      <c r="C1108" s="1"/>
      <c r="D1108" s="10">
        <v>2326.7399999999998</v>
      </c>
      <c r="E1108" s="10"/>
      <c r="F1108" s="56"/>
      <c r="G1108" s="53" t="s">
        <v>7</v>
      </c>
      <c r="H1108" s="1"/>
      <c r="I1108" s="54">
        <v>34409.1</v>
      </c>
      <c r="J1108" t="s">
        <v>57</v>
      </c>
      <c r="K1108" s="61"/>
      <c r="L1108" s="15"/>
      <c r="M1108" s="15"/>
    </row>
    <row r="1109" spans="1:13" ht="15.75" x14ac:dyDescent="0.25">
      <c r="A1109" s="32" t="s">
        <v>57</v>
      </c>
      <c r="B1109" s="1" t="s">
        <v>6</v>
      </c>
      <c r="C1109" s="1"/>
      <c r="D1109" s="44">
        <v>424.28</v>
      </c>
      <c r="E1109" s="44"/>
      <c r="F1109" s="56"/>
      <c r="G1109" s="53" t="s">
        <v>19</v>
      </c>
      <c r="H1109" s="1"/>
      <c r="I1109" s="53">
        <v>20284.2</v>
      </c>
      <c r="J1109" t="s">
        <v>57</v>
      </c>
      <c r="K1109" s="15"/>
      <c r="L1109" s="15"/>
      <c r="M1109" s="61"/>
    </row>
    <row r="1110" spans="1:13" ht="15.75" x14ac:dyDescent="0.25">
      <c r="A1110" s="32"/>
      <c r="G1110" s="53" t="s">
        <v>20</v>
      </c>
      <c r="H1110" s="1"/>
      <c r="I1110" s="53">
        <v>36421.699999999997</v>
      </c>
      <c r="J1110" t="s">
        <v>57</v>
      </c>
      <c r="K1110" s="61"/>
      <c r="L1110" s="15"/>
      <c r="M1110" s="15"/>
    </row>
    <row r="1111" spans="1:13" x14ac:dyDescent="0.25">
      <c r="A1111" s="32" t="s">
        <v>57</v>
      </c>
      <c r="B1111" s="30" t="s">
        <v>145</v>
      </c>
      <c r="C1111" s="31"/>
      <c r="D1111">
        <f>C1116*1.18</f>
        <v>231664.90419999999</v>
      </c>
      <c r="G1111" s="1"/>
      <c r="H1111" s="1"/>
      <c r="I1111" s="1"/>
      <c r="K1111" s="15"/>
      <c r="L1111" s="15"/>
      <c r="M1111" s="15"/>
    </row>
    <row r="1112" spans="1:13" x14ac:dyDescent="0.25">
      <c r="A1112" s="32"/>
      <c r="D1112" s="1"/>
      <c r="E1112" s="94"/>
      <c r="G1112" s="53" t="s">
        <v>52</v>
      </c>
      <c r="H1112" s="1"/>
      <c r="I1112" s="53">
        <v>1400</v>
      </c>
      <c r="K1112" s="15"/>
      <c r="L1112" s="15"/>
      <c r="M1112" s="15"/>
    </row>
    <row r="1113" spans="1:13" x14ac:dyDescent="0.25">
      <c r="A1113" s="32" t="s">
        <v>57</v>
      </c>
      <c r="B1113" s="1" t="s">
        <v>1</v>
      </c>
      <c r="C1113" s="1"/>
      <c r="D1113" s="3">
        <v>96247.89</v>
      </c>
      <c r="E1113" s="95"/>
      <c r="F1113" s="5"/>
      <c r="G1113" s="50" t="s">
        <v>73</v>
      </c>
      <c r="H1113" s="1"/>
      <c r="I1113" s="51">
        <v>4510</v>
      </c>
      <c r="K1113" s="15"/>
      <c r="L1113" s="15"/>
      <c r="M1113" s="15"/>
    </row>
    <row r="1114" spans="1:13" x14ac:dyDescent="0.25">
      <c r="A1114" s="32"/>
      <c r="D1114" s="5"/>
      <c r="E1114" s="5"/>
      <c r="G1114" s="27"/>
      <c r="I1114" s="11"/>
      <c r="K1114" s="1"/>
      <c r="L1114" s="1"/>
      <c r="M1114" s="15"/>
    </row>
    <row r="1115" spans="1:13" x14ac:dyDescent="0.25">
      <c r="G1115" s="62" t="s">
        <v>148</v>
      </c>
      <c r="H1115" s="62"/>
      <c r="I1115" s="63">
        <v>11060.6</v>
      </c>
      <c r="L1115" s="1" t="s">
        <v>78</v>
      </c>
      <c r="M1115" s="12">
        <f>SUM(M1106:M1114)</f>
        <v>120</v>
      </c>
    </row>
    <row r="1116" spans="1:13" x14ac:dyDescent="0.25">
      <c r="C1116" s="5">
        <v>196326.19</v>
      </c>
      <c r="I1116" s="11"/>
      <c r="J1116" s="11"/>
      <c r="M1116" t="s">
        <v>36</v>
      </c>
    </row>
    <row r="1117" spans="1:13" ht="15.75" x14ac:dyDescent="0.25">
      <c r="I1117" s="47">
        <f>SUM(I1107:I1115)</f>
        <v>176314.96</v>
      </c>
      <c r="M1117" s="1"/>
    </row>
    <row r="1118" spans="1:13" ht="16.5" thickBot="1" x14ac:dyDescent="0.3">
      <c r="D1118" s="48">
        <f>SUM(D1107:D1117)</f>
        <v>337949.11420000001</v>
      </c>
      <c r="E1118" s="48"/>
      <c r="M1118" s="57"/>
    </row>
    <row r="1119" spans="1:13" x14ac:dyDescent="0.25">
      <c r="M1119" s="58" t="s">
        <v>127</v>
      </c>
    </row>
    <row r="1120" spans="1:13" ht="15.75" thickBot="1" x14ac:dyDescent="0.3">
      <c r="K1120" s="16"/>
      <c r="M1120" s="59">
        <f>+K1126+M1115</f>
        <v>619.41555400070501</v>
      </c>
    </row>
    <row r="1121" spans="2:13" ht="15.75" x14ac:dyDescent="0.25">
      <c r="F1121" s="11"/>
      <c r="J1121" t="s">
        <v>103</v>
      </c>
      <c r="K1121" s="28">
        <f>+D1118-I1117</f>
        <v>161634.15420000002</v>
      </c>
    </row>
    <row r="1122" spans="2:13" x14ac:dyDescent="0.25">
      <c r="B1122" s="5"/>
      <c r="L1122" s="11"/>
    </row>
    <row r="1123" spans="2:13" x14ac:dyDescent="0.25">
      <c r="C1123" s="5"/>
      <c r="D1123" s="5"/>
      <c r="E1123" s="5"/>
    </row>
    <row r="1124" spans="2:13" ht="15.75" x14ac:dyDescent="0.25">
      <c r="J1124" t="s">
        <v>104</v>
      </c>
      <c r="K1124" s="28">
        <v>161134.73864599931</v>
      </c>
      <c r="M1124" s="11"/>
    </row>
    <row r="1125" spans="2:13" x14ac:dyDescent="0.25">
      <c r="B1125" s="27"/>
    </row>
    <row r="1126" spans="2:13" ht="18.75" x14ac:dyDescent="0.3">
      <c r="J1126" s="17" t="s">
        <v>40</v>
      </c>
      <c r="K1126" s="18">
        <f>+K1121-K1124</f>
        <v>499.41555400070501</v>
      </c>
      <c r="M1126" s="11"/>
    </row>
    <row r="1151" spans="2:13" x14ac:dyDescent="0.25">
      <c r="B1151" s="80" t="s">
        <v>53</v>
      </c>
      <c r="C1151" s="80"/>
      <c r="D1151" s="80"/>
      <c r="E1151" s="80"/>
      <c r="F1151" s="80"/>
      <c r="G1151" s="80"/>
      <c r="H1151" s="80"/>
      <c r="I1151" s="80"/>
      <c r="J1151" s="80"/>
      <c r="K1151" s="80"/>
      <c r="L1151" s="80"/>
      <c r="M1151" s="80"/>
    </row>
    <row r="1152" spans="2:13" ht="18.75" x14ac:dyDescent="0.3">
      <c r="B1152" s="19" t="s">
        <v>17</v>
      </c>
      <c r="C1152" s="20">
        <v>46197</v>
      </c>
      <c r="J1152" s="5"/>
    </row>
    <row r="1153" spans="1:13" x14ac:dyDescent="0.25">
      <c r="J1153" s="5"/>
      <c r="K1153" s="5"/>
    </row>
    <row r="1154" spans="1:13" x14ac:dyDescent="0.25">
      <c r="F1154" s="40"/>
      <c r="K1154" s="81"/>
      <c r="L1154" s="81"/>
      <c r="M1154" s="81"/>
    </row>
    <row r="1155" spans="1:13" x14ac:dyDescent="0.25">
      <c r="B1155" s="82" t="s">
        <v>14</v>
      </c>
      <c r="C1155" s="82"/>
      <c r="D1155" s="82"/>
      <c r="E1155" s="40"/>
      <c r="G1155" s="83" t="s">
        <v>100</v>
      </c>
      <c r="H1155" s="83"/>
      <c r="I1155" s="83"/>
      <c r="K1155" s="84" t="s">
        <v>78</v>
      </c>
      <c r="L1155" s="85"/>
      <c r="M1155" s="86"/>
    </row>
    <row r="1156" spans="1:13" x14ac:dyDescent="0.25">
      <c r="I1156" s="5"/>
      <c r="J1156" s="5"/>
      <c r="K1156" s="15"/>
      <c r="L1156" s="15"/>
      <c r="M1156" s="15"/>
    </row>
    <row r="1157" spans="1:13" x14ac:dyDescent="0.25">
      <c r="A1157" s="32" t="s">
        <v>57</v>
      </c>
      <c r="B1157" s="1" t="s">
        <v>10</v>
      </c>
      <c r="C1157" s="1"/>
      <c r="D1157" s="44">
        <v>12911.65</v>
      </c>
      <c r="E1157" s="44"/>
      <c r="F1157" s="55"/>
      <c r="G1157" s="53" t="s">
        <v>9</v>
      </c>
      <c r="H1157" s="1"/>
      <c r="I1157" s="54">
        <v>95029.36</v>
      </c>
      <c r="J1157" t="s">
        <v>57</v>
      </c>
      <c r="K1157" s="15"/>
      <c r="L1157" s="15"/>
      <c r="M1157" s="15"/>
    </row>
    <row r="1158" spans="1:13" ht="15.75" x14ac:dyDescent="0.25">
      <c r="A1158" s="32" t="s">
        <v>57</v>
      </c>
      <c r="B1158" s="1" t="s">
        <v>8</v>
      </c>
      <c r="C1158" s="1"/>
      <c r="D1158" s="10">
        <v>2326.7399999999998</v>
      </c>
      <c r="E1158" s="10"/>
      <c r="F1158" s="56"/>
      <c r="G1158" s="53" t="s">
        <v>7</v>
      </c>
      <c r="H1158" s="1"/>
      <c r="I1158" s="54">
        <v>31029.1</v>
      </c>
      <c r="J1158" t="s">
        <v>57</v>
      </c>
      <c r="K1158" s="61"/>
      <c r="L1158" s="15"/>
      <c r="M1158" s="15"/>
    </row>
    <row r="1159" spans="1:13" ht="15.75" x14ac:dyDescent="0.25">
      <c r="A1159" s="32" t="s">
        <v>57</v>
      </c>
      <c r="B1159" s="1" t="s">
        <v>6</v>
      </c>
      <c r="C1159" s="1"/>
      <c r="D1159" s="44">
        <v>16566.38</v>
      </c>
      <c r="E1159" s="44"/>
      <c r="F1159" s="56"/>
      <c r="G1159" s="53" t="s">
        <v>19</v>
      </c>
      <c r="H1159" s="1"/>
      <c r="I1159" s="53">
        <v>20284.2</v>
      </c>
      <c r="J1159" t="s">
        <v>57</v>
      </c>
      <c r="K1159" s="15"/>
      <c r="L1159" s="15"/>
      <c r="M1159" s="61"/>
    </row>
    <row r="1160" spans="1:13" ht="15.75" x14ac:dyDescent="0.25">
      <c r="A1160" s="32"/>
      <c r="G1160" s="53" t="s">
        <v>20</v>
      </c>
      <c r="H1160" s="1"/>
      <c r="I1160" s="53">
        <v>36421.699999999997</v>
      </c>
      <c r="J1160" t="s">
        <v>57</v>
      </c>
      <c r="K1160" s="61"/>
      <c r="L1160" s="15"/>
      <c r="M1160" s="15"/>
    </row>
    <row r="1161" spans="1:13" x14ac:dyDescent="0.25">
      <c r="A1161" s="32" t="s">
        <v>57</v>
      </c>
      <c r="B1161" s="30" t="s">
        <v>145</v>
      </c>
      <c r="C1161" s="31"/>
      <c r="D1161">
        <f>C1166*1.18</f>
        <v>249938.13639999999</v>
      </c>
      <c r="G1161" s="1"/>
      <c r="H1161" s="1"/>
      <c r="I1161" s="1"/>
      <c r="K1161" s="15"/>
      <c r="L1161" s="15"/>
      <c r="M1161" s="15"/>
    </row>
    <row r="1162" spans="1:13" x14ac:dyDescent="0.25">
      <c r="A1162" s="32"/>
      <c r="D1162" s="1"/>
      <c r="E1162" s="94"/>
      <c r="G1162" s="53" t="s">
        <v>52</v>
      </c>
      <c r="H1162" s="1"/>
      <c r="I1162" s="53">
        <v>2000</v>
      </c>
      <c r="K1162" s="15"/>
      <c r="L1162" s="15"/>
      <c r="M1162" s="15"/>
    </row>
    <row r="1163" spans="1:13" x14ac:dyDescent="0.25">
      <c r="A1163" s="32" t="s">
        <v>57</v>
      </c>
      <c r="B1163" s="1" t="s">
        <v>1</v>
      </c>
      <c r="C1163" s="1"/>
      <c r="D1163" s="3">
        <v>82414.69</v>
      </c>
      <c r="E1163" s="95"/>
      <c r="F1163" s="5"/>
      <c r="G1163" s="50" t="s">
        <v>73</v>
      </c>
      <c r="H1163" s="1"/>
      <c r="I1163" s="51">
        <v>4510</v>
      </c>
      <c r="K1163" s="15"/>
      <c r="L1163" s="15"/>
      <c r="M1163" s="15"/>
    </row>
    <row r="1164" spans="1:13" x14ac:dyDescent="0.25">
      <c r="A1164" s="32"/>
      <c r="D1164" s="5"/>
      <c r="E1164" s="5"/>
      <c r="G1164" s="27"/>
      <c r="I1164" s="11"/>
      <c r="K1164" s="1"/>
      <c r="L1164" s="1"/>
      <c r="M1164" s="15"/>
    </row>
    <row r="1165" spans="1:13" x14ac:dyDescent="0.25">
      <c r="G1165" s="62" t="s">
        <v>148</v>
      </c>
      <c r="H1165" s="62"/>
      <c r="I1165" s="63">
        <v>11060.7</v>
      </c>
      <c r="L1165" s="1" t="s">
        <v>78</v>
      </c>
      <c r="M1165" s="12">
        <f>SUM(M1156:M1164)</f>
        <v>0</v>
      </c>
    </row>
    <row r="1166" spans="1:13" x14ac:dyDescent="0.25">
      <c r="C1166" s="5">
        <v>211811.98</v>
      </c>
      <c r="I1166" s="11"/>
      <c r="J1166" s="11"/>
      <c r="M1166" t="s">
        <v>36</v>
      </c>
    </row>
    <row r="1167" spans="1:13" ht="15.75" x14ac:dyDescent="0.25">
      <c r="I1167" s="47">
        <f>SUM(I1157:I1165)</f>
        <v>200335.06</v>
      </c>
      <c r="M1167" s="1"/>
    </row>
    <row r="1168" spans="1:13" ht="16.5" thickBot="1" x14ac:dyDescent="0.3">
      <c r="D1168" s="48">
        <f>SUM(D1157:D1167)</f>
        <v>364157.59639999998</v>
      </c>
      <c r="E1168" s="48"/>
      <c r="M1168" s="57"/>
    </row>
    <row r="1169" spans="2:13" x14ac:dyDescent="0.25">
      <c r="M1169" s="58" t="s">
        <v>127</v>
      </c>
    </row>
    <row r="1170" spans="2:13" ht="15.75" thickBot="1" x14ac:dyDescent="0.3">
      <c r="K1170" s="16"/>
      <c r="M1170" s="59">
        <f>+K1176+M1165</f>
        <v>2188.3821999999636</v>
      </c>
    </row>
    <row r="1171" spans="2:13" ht="15.75" x14ac:dyDescent="0.25">
      <c r="F1171" s="11"/>
      <c r="J1171" t="s">
        <v>103</v>
      </c>
      <c r="K1171" s="28">
        <f>+D1168-I1167</f>
        <v>163822.53639999998</v>
      </c>
    </row>
    <row r="1172" spans="2:13" x14ac:dyDescent="0.25">
      <c r="B1172" s="5"/>
      <c r="L1172" s="11"/>
    </row>
    <row r="1173" spans="2:13" x14ac:dyDescent="0.25">
      <c r="C1173" s="5"/>
      <c r="D1173" s="5"/>
      <c r="E1173" s="5"/>
    </row>
    <row r="1174" spans="2:13" ht="15.75" x14ac:dyDescent="0.25">
      <c r="G1174" s="11">
        <f>I1163+I1165</f>
        <v>15570.7</v>
      </c>
      <c r="J1174" t="s">
        <v>104</v>
      </c>
      <c r="K1174" s="28">
        <v>161634.15420000002</v>
      </c>
      <c r="M1174" s="11"/>
    </row>
    <row r="1175" spans="2:13" x14ac:dyDescent="0.25">
      <c r="B1175" s="27"/>
    </row>
    <row r="1176" spans="2:13" ht="18.75" x14ac:dyDescent="0.3">
      <c r="J1176" s="17" t="s">
        <v>40</v>
      </c>
      <c r="K1176" s="18">
        <f>+K1171-K1174</f>
        <v>2188.3821999999636</v>
      </c>
      <c r="M1176" s="11"/>
    </row>
    <row r="1177" spans="2:13" x14ac:dyDescent="0.25">
      <c r="H1177">
        <f>100-70.6</f>
        <v>29.400000000000006</v>
      </c>
    </row>
    <row r="1215" spans="2:13" x14ac:dyDescent="0.25">
      <c r="B1215" s="80" t="s">
        <v>53</v>
      </c>
      <c r="C1215" s="80"/>
      <c r="D1215" s="80"/>
      <c r="E1215" s="80"/>
      <c r="F1215" s="80"/>
      <c r="G1215" s="80"/>
      <c r="H1215" s="80"/>
      <c r="I1215" s="80"/>
      <c r="J1215" s="80"/>
      <c r="K1215" s="80"/>
      <c r="L1215" s="80"/>
      <c r="M1215" s="80"/>
    </row>
    <row r="1216" spans="2:13" ht="18.75" x14ac:dyDescent="0.3">
      <c r="B1216" s="19" t="s">
        <v>17</v>
      </c>
      <c r="C1216" s="20">
        <v>46198</v>
      </c>
      <c r="J1216" s="5"/>
    </row>
    <row r="1217" spans="1:13" x14ac:dyDescent="0.25">
      <c r="J1217" s="5"/>
      <c r="K1217" s="5"/>
    </row>
    <row r="1218" spans="1:13" x14ac:dyDescent="0.25">
      <c r="F1218" s="40"/>
      <c r="K1218" s="81"/>
      <c r="L1218" s="81"/>
      <c r="M1218" s="81"/>
    </row>
    <row r="1219" spans="1:13" x14ac:dyDescent="0.25">
      <c r="B1219" s="82" t="s">
        <v>14</v>
      </c>
      <c r="C1219" s="82"/>
      <c r="D1219" s="82"/>
      <c r="E1219" s="40"/>
      <c r="G1219" s="83" t="s">
        <v>100</v>
      </c>
      <c r="H1219" s="83"/>
      <c r="I1219" s="83"/>
      <c r="K1219" s="84" t="s">
        <v>78</v>
      </c>
      <c r="L1219" s="85"/>
      <c r="M1219" s="86"/>
    </row>
    <row r="1220" spans="1:13" x14ac:dyDescent="0.25">
      <c r="I1220" s="5"/>
      <c r="J1220" s="5"/>
      <c r="K1220" s="15" t="s">
        <v>150</v>
      </c>
      <c r="L1220" s="15"/>
      <c r="M1220" s="15">
        <v>206.6</v>
      </c>
    </row>
    <row r="1221" spans="1:13" x14ac:dyDescent="0.25">
      <c r="A1221" s="32" t="s">
        <v>57</v>
      </c>
      <c r="B1221" s="1" t="s">
        <v>10</v>
      </c>
      <c r="C1221" s="1"/>
      <c r="D1221" s="44">
        <v>4828.99</v>
      </c>
      <c r="E1221" s="44"/>
      <c r="F1221" s="55"/>
      <c r="G1221" s="53" t="s">
        <v>9</v>
      </c>
      <c r="H1221" s="1"/>
      <c r="I1221" s="54">
        <v>110170.72</v>
      </c>
      <c r="J1221" t="s">
        <v>57</v>
      </c>
      <c r="K1221" s="15" t="s">
        <v>151</v>
      </c>
      <c r="L1221" s="15"/>
      <c r="M1221" s="15">
        <v>220</v>
      </c>
    </row>
    <row r="1222" spans="1:13" x14ac:dyDescent="0.25">
      <c r="A1222" s="32" t="s">
        <v>57</v>
      </c>
      <c r="B1222" s="1" t="s">
        <v>8</v>
      </c>
      <c r="C1222" s="1"/>
      <c r="D1222" s="10">
        <v>3986.69</v>
      </c>
      <c r="E1222" s="10"/>
      <c r="F1222" s="56"/>
      <c r="G1222" s="53" t="s">
        <v>7</v>
      </c>
      <c r="H1222" s="1"/>
      <c r="I1222" s="54">
        <v>27298.3</v>
      </c>
      <c r="J1222" t="s">
        <v>57</v>
      </c>
      <c r="K1222" s="65" t="s">
        <v>152</v>
      </c>
      <c r="L1222" s="15"/>
      <c r="M1222" s="15">
        <v>1430</v>
      </c>
    </row>
    <row r="1223" spans="1:13" x14ac:dyDescent="0.25">
      <c r="A1223" s="32" t="s">
        <v>57</v>
      </c>
      <c r="B1223" s="1" t="s">
        <v>6</v>
      </c>
      <c r="C1223" s="1"/>
      <c r="D1223" s="44">
        <v>10047.280000000001</v>
      </c>
      <c r="E1223" s="44"/>
      <c r="F1223" s="56"/>
      <c r="G1223" s="53" t="s">
        <v>19</v>
      </c>
      <c r="H1223" s="1"/>
      <c r="I1223" s="53">
        <v>6173.81</v>
      </c>
      <c r="J1223" t="s">
        <v>57</v>
      </c>
      <c r="K1223" s="15" t="s">
        <v>153</v>
      </c>
      <c r="L1223" s="15"/>
      <c r="M1223" s="64">
        <v>20</v>
      </c>
    </row>
    <row r="1224" spans="1:13" x14ac:dyDescent="0.25">
      <c r="A1224" s="32"/>
      <c r="G1224" s="53" t="s">
        <v>20</v>
      </c>
      <c r="H1224" s="1"/>
      <c r="I1224" s="53">
        <v>36421.699999999997</v>
      </c>
      <c r="J1224" t="s">
        <v>57</v>
      </c>
      <c r="K1224" s="65" t="s">
        <v>154</v>
      </c>
      <c r="L1224" s="15"/>
      <c r="M1224" s="15">
        <v>50</v>
      </c>
    </row>
    <row r="1225" spans="1:13" x14ac:dyDescent="0.25">
      <c r="A1225" s="32" t="s">
        <v>57</v>
      </c>
      <c r="B1225" s="30" t="s">
        <v>145</v>
      </c>
      <c r="C1225" s="31"/>
      <c r="D1225">
        <f>C1230*1.18</f>
        <v>243884.27619999999</v>
      </c>
      <c r="G1225" s="1"/>
      <c r="H1225" s="1"/>
      <c r="I1225" s="1"/>
      <c r="K1225" s="15"/>
      <c r="L1225" s="15"/>
      <c r="M1225" s="15"/>
    </row>
    <row r="1226" spans="1:13" x14ac:dyDescent="0.25">
      <c r="A1226" s="32"/>
      <c r="D1226" s="1"/>
      <c r="E1226" s="94"/>
      <c r="G1226" s="53" t="s">
        <v>52</v>
      </c>
      <c r="H1226" s="1"/>
      <c r="I1226" s="53">
        <v>2500</v>
      </c>
      <c r="K1226" s="15"/>
      <c r="L1226" s="15"/>
      <c r="M1226" s="15"/>
    </row>
    <row r="1227" spans="1:13" x14ac:dyDescent="0.25">
      <c r="A1227" s="32" t="s">
        <v>57</v>
      </c>
      <c r="B1227" s="1" t="s">
        <v>1</v>
      </c>
      <c r="C1227" s="1"/>
      <c r="D1227" s="3">
        <v>82872.289999999994</v>
      </c>
      <c r="E1227" s="95"/>
      <c r="F1227" s="5"/>
      <c r="G1227" s="27"/>
      <c r="I1227" s="11"/>
      <c r="K1227" s="15"/>
      <c r="L1227" s="15"/>
      <c r="M1227" s="15"/>
    </row>
    <row r="1228" spans="1:13" x14ac:dyDescent="0.25">
      <c r="A1228" s="32"/>
      <c r="D1228" s="5"/>
      <c r="E1228" s="5"/>
      <c r="G1228" s="62" t="s">
        <v>149</v>
      </c>
      <c r="H1228" s="62"/>
      <c r="I1228" s="63">
        <v>400</v>
      </c>
      <c r="K1228" s="1"/>
      <c r="L1228" s="1"/>
      <c r="M1228" s="15"/>
    </row>
    <row r="1229" spans="1:13" x14ac:dyDescent="0.25">
      <c r="I1229" s="11"/>
      <c r="L1229" s="1" t="s">
        <v>78</v>
      </c>
      <c r="M1229" s="12">
        <f>SUM(M1220:M1228)</f>
        <v>1926.6</v>
      </c>
    </row>
    <row r="1230" spans="1:13" ht="15.75" x14ac:dyDescent="0.25">
      <c r="C1230" s="5">
        <v>206681.59</v>
      </c>
      <c r="I1230" s="47">
        <f>SUM(I1221:I1228)</f>
        <v>182964.52999999997</v>
      </c>
      <c r="J1230" s="11"/>
      <c r="M1230" t="s">
        <v>36</v>
      </c>
    </row>
    <row r="1231" spans="1:13" x14ac:dyDescent="0.25">
      <c r="M1231" s="1"/>
    </row>
    <row r="1232" spans="1:13" ht="16.5" thickBot="1" x14ac:dyDescent="0.3">
      <c r="D1232" s="48">
        <f>SUM(D1221:D1231)</f>
        <v>345619.52619999996</v>
      </c>
      <c r="E1232" s="48"/>
      <c r="M1232" s="57"/>
    </row>
    <row r="1233" spans="2:13" x14ac:dyDescent="0.25">
      <c r="M1233" s="58" t="s">
        <v>127</v>
      </c>
    </row>
    <row r="1234" spans="2:13" ht="15.75" thickBot="1" x14ac:dyDescent="0.3">
      <c r="K1234" s="16"/>
      <c r="M1234" s="59">
        <f>+K1240+M1229</f>
        <v>759.05980000001136</v>
      </c>
    </row>
    <row r="1235" spans="2:13" ht="15.75" x14ac:dyDescent="0.25">
      <c r="F1235" s="11"/>
      <c r="J1235" t="s">
        <v>103</v>
      </c>
      <c r="K1235" s="28">
        <f>+D1232-I1230</f>
        <v>162654.99619999999</v>
      </c>
    </row>
    <row r="1236" spans="2:13" x14ac:dyDescent="0.25">
      <c r="B1236" s="5"/>
      <c r="L1236" s="11"/>
    </row>
    <row r="1237" spans="2:13" x14ac:dyDescent="0.25">
      <c r="C1237" s="5"/>
      <c r="D1237" s="5"/>
      <c r="E1237" s="5"/>
      <c r="G1237" s="11"/>
    </row>
    <row r="1238" spans="2:13" ht="15.75" x14ac:dyDescent="0.25">
      <c r="J1238" t="s">
        <v>104</v>
      </c>
      <c r="K1238" s="28">
        <v>163822.53639999998</v>
      </c>
      <c r="M1238" s="11"/>
    </row>
    <row r="1239" spans="2:13" x14ac:dyDescent="0.25">
      <c r="B1239" s="27"/>
    </row>
    <row r="1240" spans="2:13" ht="18.75" x14ac:dyDescent="0.3">
      <c r="H1240">
        <f>100-70.6</f>
        <v>29.400000000000006</v>
      </c>
      <c r="J1240" s="17" t="s">
        <v>40</v>
      </c>
      <c r="K1240" s="18">
        <f>+K1235-K1238</f>
        <v>-1167.5401999999885</v>
      </c>
      <c r="M1240" s="11"/>
    </row>
    <row r="1269" spans="1:13" x14ac:dyDescent="0.25">
      <c r="B1269" s="80" t="s">
        <v>53</v>
      </c>
      <c r="C1269" s="80"/>
      <c r="D1269" s="80"/>
      <c r="E1269" s="80"/>
      <c r="F1269" s="80"/>
      <c r="G1269" s="80"/>
      <c r="H1269" s="80"/>
      <c r="I1269" s="80"/>
      <c r="J1269" s="80"/>
      <c r="K1269" s="80"/>
      <c r="L1269" s="80"/>
      <c r="M1269" s="80"/>
    </row>
    <row r="1270" spans="1:13" ht="18.75" x14ac:dyDescent="0.3">
      <c r="B1270" s="19" t="s">
        <v>17</v>
      </c>
      <c r="C1270" s="20">
        <v>46199</v>
      </c>
      <c r="J1270" s="5"/>
    </row>
    <row r="1271" spans="1:13" x14ac:dyDescent="0.25">
      <c r="J1271" s="5"/>
      <c r="K1271" s="5"/>
    </row>
    <row r="1272" spans="1:13" x14ac:dyDescent="0.25">
      <c r="F1272" s="40"/>
      <c r="K1272" s="81"/>
      <c r="L1272" s="81"/>
      <c r="M1272" s="81"/>
    </row>
    <row r="1273" spans="1:13" x14ac:dyDescent="0.25">
      <c r="B1273" s="82" t="s">
        <v>14</v>
      </c>
      <c r="C1273" s="82"/>
      <c r="D1273" s="82"/>
      <c r="E1273" s="40"/>
      <c r="G1273" s="83" t="s">
        <v>100</v>
      </c>
      <c r="H1273" s="83"/>
      <c r="I1273" s="83"/>
      <c r="K1273" s="84" t="s">
        <v>78</v>
      </c>
      <c r="L1273" s="85"/>
      <c r="M1273" s="86"/>
    </row>
    <row r="1274" spans="1:13" x14ac:dyDescent="0.25">
      <c r="I1274" s="5"/>
      <c r="J1274" s="5"/>
      <c r="K1274" s="15" t="s">
        <v>155</v>
      </c>
      <c r="L1274" s="15"/>
      <c r="M1274" s="15">
        <v>60</v>
      </c>
    </row>
    <row r="1275" spans="1:13" x14ac:dyDescent="0.25">
      <c r="A1275" s="32" t="s">
        <v>57</v>
      </c>
      <c r="B1275" s="1" t="s">
        <v>10</v>
      </c>
      <c r="C1275" s="1"/>
      <c r="D1275" s="44">
        <v>17799.79</v>
      </c>
      <c r="E1275" s="44"/>
      <c r="F1275" s="55"/>
      <c r="G1275" s="53" t="s">
        <v>9</v>
      </c>
      <c r="H1275" s="1"/>
      <c r="I1275" s="54">
        <v>136890.72</v>
      </c>
      <c r="J1275" t="s">
        <v>57</v>
      </c>
      <c r="K1275" s="15" t="s">
        <v>156</v>
      </c>
      <c r="L1275" s="15"/>
      <c r="M1275" s="15">
        <v>30</v>
      </c>
    </row>
    <row r="1276" spans="1:13" x14ac:dyDescent="0.25">
      <c r="A1276" s="32" t="s">
        <v>57</v>
      </c>
      <c r="B1276" s="1" t="s">
        <v>8</v>
      </c>
      <c r="C1276" s="1"/>
      <c r="D1276" s="44">
        <v>7236.54</v>
      </c>
      <c r="E1276" s="44"/>
      <c r="F1276" s="56"/>
      <c r="G1276" s="53" t="s">
        <v>7</v>
      </c>
      <c r="H1276" s="1"/>
      <c r="I1276" s="54">
        <v>27697.3</v>
      </c>
      <c r="J1276" t="s">
        <v>57</v>
      </c>
      <c r="K1276" s="65" t="s">
        <v>157</v>
      </c>
      <c r="L1276" s="15"/>
      <c r="M1276" s="15">
        <v>100</v>
      </c>
    </row>
    <row r="1277" spans="1:13" x14ac:dyDescent="0.25">
      <c r="A1277" s="32" t="s">
        <v>57</v>
      </c>
      <c r="B1277" s="1" t="s">
        <v>6</v>
      </c>
      <c r="C1277" s="1"/>
      <c r="D1277" s="44">
        <v>10598.37</v>
      </c>
      <c r="E1277" s="44"/>
      <c r="F1277" s="56"/>
      <c r="G1277" s="53" t="s">
        <v>19</v>
      </c>
      <c r="H1277" s="1"/>
      <c r="I1277" s="53">
        <v>6173.81</v>
      </c>
      <c r="J1277" t="s">
        <v>57</v>
      </c>
      <c r="K1277" s="15" t="s">
        <v>158</v>
      </c>
      <c r="L1277" s="15"/>
      <c r="M1277" s="64">
        <v>200</v>
      </c>
    </row>
    <row r="1278" spans="1:13" x14ac:dyDescent="0.25">
      <c r="A1278" s="32"/>
      <c r="G1278" s="53" t="s">
        <v>20</v>
      </c>
      <c r="H1278" s="1"/>
      <c r="I1278" s="53">
        <v>36421.699999999997</v>
      </c>
      <c r="J1278" t="s">
        <v>57</v>
      </c>
      <c r="K1278" s="65" t="s">
        <v>159</v>
      </c>
      <c r="L1278" s="15"/>
      <c r="M1278" s="15">
        <v>28</v>
      </c>
    </row>
    <row r="1279" spans="1:13" x14ac:dyDescent="0.25">
      <c r="A1279" s="32" t="s">
        <v>57</v>
      </c>
      <c r="B1279" s="30" t="s">
        <v>160</v>
      </c>
      <c r="C1279" s="31"/>
      <c r="D1279">
        <f>C1284*1.18</f>
        <v>255700.39499999999</v>
      </c>
      <c r="G1279" s="1"/>
      <c r="H1279" s="1"/>
      <c r="I1279" s="1"/>
      <c r="K1279" s="15"/>
      <c r="L1279" s="15"/>
      <c r="M1279" s="15"/>
    </row>
    <row r="1280" spans="1:13" x14ac:dyDescent="0.25">
      <c r="A1280" s="32"/>
      <c r="D1280" s="1"/>
      <c r="E1280" s="94"/>
      <c r="G1280" s="53" t="s">
        <v>52</v>
      </c>
      <c r="H1280" s="1"/>
      <c r="I1280" s="53">
        <v>2800</v>
      </c>
      <c r="K1280" s="15"/>
      <c r="L1280" s="15"/>
      <c r="M1280" s="15"/>
    </row>
    <row r="1281" spans="1:13" x14ac:dyDescent="0.25">
      <c r="A1281" s="32" t="s">
        <v>57</v>
      </c>
      <c r="B1281" s="1" t="s">
        <v>1</v>
      </c>
      <c r="C1281" s="1"/>
      <c r="D1281" s="3">
        <v>83104.990000000005</v>
      </c>
      <c r="E1281" s="95"/>
      <c r="F1281" s="5"/>
      <c r="G1281" s="27"/>
      <c r="I1281" s="11"/>
      <c r="K1281" s="15"/>
      <c r="L1281" s="15"/>
      <c r="M1281" s="15"/>
    </row>
    <row r="1282" spans="1:13" x14ac:dyDescent="0.25">
      <c r="A1282" s="32"/>
      <c r="D1282" s="5"/>
      <c r="E1282" s="5"/>
      <c r="G1282" s="62" t="s">
        <v>86</v>
      </c>
      <c r="H1282" s="62"/>
      <c r="I1282" s="63">
        <v>699</v>
      </c>
      <c r="K1282" s="1"/>
      <c r="L1282" s="1"/>
      <c r="M1282" s="15"/>
    </row>
    <row r="1283" spans="1:13" x14ac:dyDescent="0.25">
      <c r="I1283" s="11"/>
      <c r="L1283" s="1" t="s">
        <v>78</v>
      </c>
      <c r="M1283" s="12">
        <f>SUM(M1274:M1282)</f>
        <v>418</v>
      </c>
    </row>
    <row r="1284" spans="1:13" ht="15.75" x14ac:dyDescent="0.25">
      <c r="C1284" s="5">
        <v>216695.25</v>
      </c>
      <c r="I1284" s="47">
        <f>SUM(I1275:I1282)</f>
        <v>210682.52999999997</v>
      </c>
      <c r="J1284" s="11"/>
      <c r="M1284" t="s">
        <v>36</v>
      </c>
    </row>
    <row r="1285" spans="1:13" x14ac:dyDescent="0.25">
      <c r="M1285" s="1"/>
    </row>
    <row r="1286" spans="1:13" ht="16.5" thickBot="1" x14ac:dyDescent="0.3">
      <c r="D1286" s="48">
        <f>SUM(D1275:D1285)</f>
        <v>374440.08499999996</v>
      </c>
      <c r="E1286" s="48"/>
      <c r="M1286" s="57"/>
    </row>
    <row r="1287" spans="1:13" x14ac:dyDescent="0.25">
      <c r="M1287" s="58" t="s">
        <v>127</v>
      </c>
    </row>
    <row r="1288" spans="1:13" ht="15.75" thickBot="1" x14ac:dyDescent="0.3">
      <c r="K1288" s="16"/>
      <c r="M1288" s="59">
        <f>+K1294+M1283</f>
        <v>1520.5587999999989</v>
      </c>
    </row>
    <row r="1289" spans="1:13" ht="15.75" x14ac:dyDescent="0.25">
      <c r="F1289" s="11"/>
      <c r="J1289" t="s">
        <v>103</v>
      </c>
      <c r="K1289" s="28">
        <f>+D1286-I1284</f>
        <v>163757.55499999999</v>
      </c>
    </row>
    <row r="1290" spans="1:13" x14ac:dyDescent="0.25">
      <c r="B1290" s="5"/>
      <c r="L1290" s="11"/>
    </row>
    <row r="1291" spans="1:13" x14ac:dyDescent="0.25">
      <c r="C1291" s="5"/>
      <c r="D1291" s="5"/>
      <c r="E1291" s="5"/>
      <c r="G1291" s="11"/>
    </row>
    <row r="1292" spans="1:13" ht="15.75" x14ac:dyDescent="0.25">
      <c r="J1292" t="s">
        <v>104</v>
      </c>
      <c r="K1292" s="28">
        <v>162654.99619999999</v>
      </c>
      <c r="M1292" s="11"/>
    </row>
    <row r="1293" spans="1:13" x14ac:dyDescent="0.25">
      <c r="B1293" s="27"/>
    </row>
    <row r="1294" spans="1:13" ht="18.75" x14ac:dyDescent="0.3">
      <c r="H1294">
        <f>100-70.6</f>
        <v>29.400000000000006</v>
      </c>
      <c r="J1294" s="17" t="s">
        <v>40</v>
      </c>
      <c r="K1294" s="18">
        <f>+K1289-K1292</f>
        <v>1102.5587999999989</v>
      </c>
      <c r="M1294" s="11"/>
    </row>
    <row r="1321" spans="1:13" x14ac:dyDescent="0.25">
      <c r="B1321" s="80" t="s">
        <v>53</v>
      </c>
      <c r="C1321" s="80"/>
      <c r="D1321" s="80"/>
      <c r="E1321" s="80"/>
      <c r="F1321" s="80"/>
      <c r="G1321" s="80"/>
      <c r="H1321" s="80"/>
      <c r="I1321" s="80"/>
      <c r="J1321" s="80"/>
      <c r="K1321" s="80"/>
      <c r="L1321" s="80"/>
      <c r="M1321" s="80"/>
    </row>
    <row r="1322" spans="1:13" ht="18.75" x14ac:dyDescent="0.3">
      <c r="B1322" s="19" t="s">
        <v>17</v>
      </c>
      <c r="C1322" s="20">
        <v>46200</v>
      </c>
      <c r="J1322" s="5"/>
    </row>
    <row r="1323" spans="1:13" x14ac:dyDescent="0.25">
      <c r="J1323" s="5"/>
      <c r="K1323" s="5"/>
    </row>
    <row r="1324" spans="1:13" x14ac:dyDescent="0.25">
      <c r="F1324" s="40"/>
      <c r="K1324" s="81"/>
      <c r="L1324" s="81"/>
      <c r="M1324" s="81"/>
    </row>
    <row r="1325" spans="1:13" x14ac:dyDescent="0.25">
      <c r="B1325" s="82" t="s">
        <v>14</v>
      </c>
      <c r="C1325" s="82"/>
      <c r="D1325" s="82"/>
      <c r="E1325" s="40"/>
      <c r="G1325" s="83" t="s">
        <v>100</v>
      </c>
      <c r="H1325" s="83"/>
      <c r="I1325" s="83"/>
      <c r="K1325" s="84" t="s">
        <v>78</v>
      </c>
      <c r="L1325" s="85"/>
      <c r="M1325" s="86"/>
    </row>
    <row r="1326" spans="1:13" x14ac:dyDescent="0.25">
      <c r="I1326" s="5"/>
      <c r="J1326" s="5"/>
      <c r="K1326" s="15" t="s">
        <v>161</v>
      </c>
      <c r="L1326" s="15"/>
      <c r="M1326" s="15">
        <v>5</v>
      </c>
    </row>
    <row r="1327" spans="1:13" x14ac:dyDescent="0.25">
      <c r="A1327" s="32" t="s">
        <v>57</v>
      </c>
      <c r="B1327" s="1" t="s">
        <v>10</v>
      </c>
      <c r="C1327" s="1"/>
      <c r="D1327" s="44">
        <v>1092.54</v>
      </c>
      <c r="E1327" s="44"/>
      <c r="F1327" s="55"/>
      <c r="G1327" s="53" t="s">
        <v>9</v>
      </c>
      <c r="H1327" s="1"/>
      <c r="I1327" s="54">
        <v>114990.72</v>
      </c>
      <c r="J1327" t="s">
        <v>57</v>
      </c>
      <c r="K1327" s="15" t="s">
        <v>128</v>
      </c>
      <c r="L1327" s="15"/>
      <c r="M1327" s="15">
        <v>100</v>
      </c>
    </row>
    <row r="1328" spans="1:13" x14ac:dyDescent="0.25">
      <c r="A1328" s="32" t="s">
        <v>57</v>
      </c>
      <c r="B1328" s="1" t="s">
        <v>8</v>
      </c>
      <c r="C1328" s="1"/>
      <c r="D1328" s="44">
        <v>8713.99</v>
      </c>
      <c r="E1328" s="44"/>
      <c r="F1328" s="56"/>
      <c r="G1328" s="53" t="s">
        <v>7</v>
      </c>
      <c r="H1328" s="1"/>
      <c r="I1328" s="54">
        <v>31863.3</v>
      </c>
      <c r="J1328" t="s">
        <v>57</v>
      </c>
      <c r="K1328" s="65"/>
      <c r="L1328" s="15"/>
      <c r="M1328" s="15"/>
    </row>
    <row r="1329" spans="1:13" x14ac:dyDescent="0.25">
      <c r="A1329" s="32" t="s">
        <v>57</v>
      </c>
      <c r="B1329" s="1" t="s">
        <v>6</v>
      </c>
      <c r="C1329" s="1"/>
      <c r="D1329" s="44">
        <v>12979.77</v>
      </c>
      <c r="E1329" s="44"/>
      <c r="F1329" s="56"/>
      <c r="G1329" s="53" t="s">
        <v>19</v>
      </c>
      <c r="H1329" s="1"/>
      <c r="I1329" s="53">
        <v>6173.81</v>
      </c>
      <c r="J1329" t="s">
        <v>57</v>
      </c>
      <c r="K1329" s="15" t="s">
        <v>162</v>
      </c>
      <c r="L1329" s="15"/>
      <c r="M1329" s="64">
        <v>1810</v>
      </c>
    </row>
    <row r="1330" spans="1:13" x14ac:dyDescent="0.25">
      <c r="A1330" s="32"/>
      <c r="G1330" s="53" t="s">
        <v>20</v>
      </c>
      <c r="H1330" s="1"/>
      <c r="I1330" s="53">
        <v>36421.699999999997</v>
      </c>
      <c r="J1330" t="s">
        <v>57</v>
      </c>
      <c r="K1330" s="65"/>
      <c r="L1330" s="15"/>
      <c r="M1330" s="15"/>
    </row>
    <row r="1331" spans="1:13" x14ac:dyDescent="0.25">
      <c r="A1331" s="32" t="s">
        <v>57</v>
      </c>
      <c r="B1331" s="30" t="s">
        <v>160</v>
      </c>
      <c r="C1331" s="31"/>
      <c r="D1331">
        <f>C1336*1.18</f>
        <v>250976.73699999999</v>
      </c>
      <c r="G1331" s="1"/>
      <c r="H1331" s="1"/>
      <c r="I1331" s="1"/>
      <c r="K1331" s="15"/>
      <c r="L1331" s="15"/>
      <c r="M1331" s="15"/>
    </row>
    <row r="1332" spans="1:13" x14ac:dyDescent="0.25">
      <c r="A1332" s="32"/>
      <c r="D1332" s="1"/>
      <c r="E1332" s="94"/>
      <c r="G1332" s="53"/>
      <c r="H1332" s="1"/>
      <c r="I1332" s="53"/>
      <c r="K1332" s="15"/>
      <c r="L1332" s="15"/>
      <c r="M1332" s="15"/>
    </row>
    <row r="1333" spans="1:13" x14ac:dyDescent="0.25">
      <c r="A1333" s="32" t="s">
        <v>57</v>
      </c>
      <c r="B1333" s="1" t="s">
        <v>1</v>
      </c>
      <c r="C1333" s="1"/>
      <c r="D1333" s="3">
        <v>78652.89</v>
      </c>
      <c r="E1333" s="95"/>
      <c r="F1333" s="5"/>
      <c r="G1333" s="27"/>
      <c r="I1333" s="11"/>
      <c r="K1333" s="15"/>
      <c r="L1333" s="15"/>
      <c r="M1333" s="15"/>
    </row>
    <row r="1334" spans="1:13" x14ac:dyDescent="0.25">
      <c r="A1334" s="32"/>
      <c r="D1334" s="5"/>
      <c r="E1334" s="5"/>
      <c r="G1334" s="62" t="s">
        <v>86</v>
      </c>
      <c r="H1334" s="62"/>
      <c r="I1334" s="63">
        <v>699</v>
      </c>
      <c r="K1334" s="1"/>
      <c r="L1334" s="1"/>
      <c r="M1334" s="15"/>
    </row>
    <row r="1335" spans="1:13" x14ac:dyDescent="0.25">
      <c r="I1335" s="11"/>
      <c r="L1335" s="1" t="s">
        <v>78</v>
      </c>
      <c r="M1335" s="12">
        <f>SUM(M1326:M1334)</f>
        <v>1915</v>
      </c>
    </row>
    <row r="1336" spans="1:13" ht="15.75" x14ac:dyDescent="0.25">
      <c r="C1336" s="5">
        <v>212692.15</v>
      </c>
      <c r="I1336" s="47">
        <f>SUM(I1327:I1334)</f>
        <v>190148.52999999997</v>
      </c>
      <c r="J1336" s="11"/>
      <c r="M1336" t="s">
        <v>36</v>
      </c>
    </row>
    <row r="1337" spans="1:13" x14ac:dyDescent="0.25">
      <c r="M1337" s="1"/>
    </row>
    <row r="1338" spans="1:13" ht="16.5" thickBot="1" x14ac:dyDescent="0.3">
      <c r="D1338" s="48">
        <f>SUM(D1327:D1337)</f>
        <v>352415.92700000003</v>
      </c>
      <c r="E1338" s="48"/>
      <c r="M1338" s="57"/>
    </row>
    <row r="1339" spans="1:13" x14ac:dyDescent="0.25">
      <c r="M1339" s="58" t="s">
        <v>127</v>
      </c>
    </row>
    <row r="1340" spans="1:13" ht="15.75" thickBot="1" x14ac:dyDescent="0.3">
      <c r="K1340" s="16"/>
      <c r="M1340" s="59">
        <f>+K1346+M1335</f>
        <v>424.8420000000624</v>
      </c>
    </row>
    <row r="1341" spans="1:13" ht="15.75" x14ac:dyDescent="0.25">
      <c r="F1341" s="11"/>
      <c r="J1341" t="s">
        <v>103</v>
      </c>
      <c r="K1341" s="28">
        <f>+D1338-I1336</f>
        <v>162267.39700000006</v>
      </c>
    </row>
    <row r="1342" spans="1:13" x14ac:dyDescent="0.25">
      <c r="B1342" s="5"/>
      <c r="L1342" s="11"/>
    </row>
    <row r="1343" spans="1:13" x14ac:dyDescent="0.25">
      <c r="C1343" s="5"/>
      <c r="D1343" s="5"/>
      <c r="E1343" s="5"/>
      <c r="G1343" s="11"/>
    </row>
    <row r="1344" spans="1:13" ht="15.75" x14ac:dyDescent="0.25">
      <c r="J1344" t="s">
        <v>104</v>
      </c>
      <c r="K1344" s="28">
        <v>163757.55499999999</v>
      </c>
      <c r="M1344" s="11"/>
    </row>
    <row r="1345" spans="2:13" x14ac:dyDescent="0.25">
      <c r="B1345" s="27"/>
    </row>
    <row r="1346" spans="2:13" ht="18.75" x14ac:dyDescent="0.3">
      <c r="J1346" s="17" t="s">
        <v>40</v>
      </c>
      <c r="K1346" s="18">
        <f>+K1341-K1344</f>
        <v>-1490.1579999999376</v>
      </c>
      <c r="M1346" s="11"/>
    </row>
    <row r="1356" spans="2:13" x14ac:dyDescent="0.25">
      <c r="J1356" t="s">
        <v>164</v>
      </c>
      <c r="K1356" s="11">
        <f>+K1341-161134.7</f>
        <v>1132.6970000000438</v>
      </c>
    </row>
    <row r="1373" spans="2:13" x14ac:dyDescent="0.25">
      <c r="B1373" s="80" t="s">
        <v>53</v>
      </c>
      <c r="C1373" s="80"/>
      <c r="D1373" s="80"/>
      <c r="E1373" s="80"/>
      <c r="F1373" s="80"/>
      <c r="G1373" s="80"/>
      <c r="H1373" s="80"/>
      <c r="I1373" s="80"/>
      <c r="J1373" s="80"/>
      <c r="K1373" s="80"/>
      <c r="L1373" s="80"/>
      <c r="M1373" s="80"/>
    </row>
    <row r="1374" spans="2:13" ht="18.75" x14ac:dyDescent="0.3">
      <c r="B1374" s="19" t="s">
        <v>17</v>
      </c>
      <c r="C1374" s="20">
        <v>46202</v>
      </c>
      <c r="J1374" s="5"/>
    </row>
    <row r="1375" spans="2:13" x14ac:dyDescent="0.25">
      <c r="J1375" s="5"/>
      <c r="K1375" s="5"/>
    </row>
    <row r="1376" spans="2:13" x14ac:dyDescent="0.25">
      <c r="F1376" s="40"/>
      <c r="K1376" s="81"/>
      <c r="L1376" s="81"/>
      <c r="M1376" s="81"/>
    </row>
    <row r="1377" spans="1:13" x14ac:dyDescent="0.25">
      <c r="B1377" s="82" t="s">
        <v>14</v>
      </c>
      <c r="C1377" s="82"/>
      <c r="D1377" s="82"/>
      <c r="E1377" s="40"/>
      <c r="G1377" s="83" t="s">
        <v>100</v>
      </c>
      <c r="H1377" s="83"/>
      <c r="I1377" s="83"/>
      <c r="K1377" s="84" t="s">
        <v>78</v>
      </c>
      <c r="L1377" s="85"/>
      <c r="M1377" s="86"/>
    </row>
    <row r="1378" spans="1:13" x14ac:dyDescent="0.25">
      <c r="I1378" s="5"/>
      <c r="J1378" s="5"/>
      <c r="K1378" s="15" t="s">
        <v>165</v>
      </c>
      <c r="L1378" s="15"/>
      <c r="M1378" s="15">
        <v>5</v>
      </c>
    </row>
    <row r="1379" spans="1:13" x14ac:dyDescent="0.25">
      <c r="A1379" s="32" t="s">
        <v>57</v>
      </c>
      <c r="B1379" s="1" t="s">
        <v>10</v>
      </c>
      <c r="C1379" s="1"/>
      <c r="D1379" s="44">
        <v>22877.09</v>
      </c>
      <c r="E1379" s="44"/>
      <c r="F1379" s="55"/>
      <c r="G1379" s="53" t="s">
        <v>9</v>
      </c>
      <c r="H1379" s="1"/>
      <c r="I1379" s="54">
        <v>114990.72</v>
      </c>
      <c r="J1379" t="s">
        <v>57</v>
      </c>
      <c r="K1379" s="15" t="s">
        <v>166</v>
      </c>
      <c r="L1379" s="15"/>
      <c r="M1379" s="15">
        <v>100</v>
      </c>
    </row>
    <row r="1380" spans="1:13" x14ac:dyDescent="0.25">
      <c r="A1380" s="32" t="s">
        <v>57</v>
      </c>
      <c r="B1380" s="1" t="s">
        <v>8</v>
      </c>
      <c r="C1380" s="1"/>
      <c r="D1380" s="44">
        <v>8713.99</v>
      </c>
      <c r="E1380" s="44"/>
      <c r="F1380" s="56"/>
      <c r="G1380" s="53" t="s">
        <v>7</v>
      </c>
      <c r="H1380" s="1"/>
      <c r="I1380" s="54">
        <v>34328.300000000003</v>
      </c>
      <c r="J1380" t="s">
        <v>57</v>
      </c>
      <c r="K1380" s="65" t="s">
        <v>167</v>
      </c>
      <c r="L1380" s="15"/>
      <c r="M1380" s="15">
        <v>40</v>
      </c>
    </row>
    <row r="1381" spans="1:13" x14ac:dyDescent="0.25">
      <c r="A1381" s="32" t="s">
        <v>57</v>
      </c>
      <c r="B1381" s="1" t="s">
        <v>6</v>
      </c>
      <c r="C1381" s="1"/>
      <c r="D1381" s="44">
        <v>14816.07</v>
      </c>
      <c r="E1381" s="44"/>
      <c r="F1381" s="56"/>
      <c r="G1381" s="53" t="s">
        <v>19</v>
      </c>
      <c r="H1381" s="1"/>
      <c r="I1381" s="53">
        <v>6173.81</v>
      </c>
      <c r="J1381" t="s">
        <v>57</v>
      </c>
      <c r="K1381" s="15" t="s">
        <v>168</v>
      </c>
      <c r="L1381" s="15"/>
      <c r="M1381" s="64">
        <v>20</v>
      </c>
    </row>
    <row r="1382" spans="1:13" x14ac:dyDescent="0.25">
      <c r="A1382" s="32"/>
      <c r="G1382" s="53" t="s">
        <v>20</v>
      </c>
      <c r="H1382" s="1"/>
      <c r="I1382" s="53">
        <v>36421.699999999997</v>
      </c>
      <c r="J1382" t="s">
        <v>57</v>
      </c>
      <c r="K1382" s="65" t="s">
        <v>169</v>
      </c>
      <c r="L1382" s="15"/>
      <c r="M1382" s="15">
        <v>10</v>
      </c>
    </row>
    <row r="1383" spans="1:13" x14ac:dyDescent="0.25">
      <c r="A1383" s="32" t="s">
        <v>57</v>
      </c>
      <c r="B1383" s="30" t="s">
        <v>160</v>
      </c>
      <c r="C1383" s="31"/>
      <c r="D1383">
        <f>C1388*1.18</f>
        <v>228079.68659999999</v>
      </c>
      <c r="G1383" s="1" t="s">
        <v>52</v>
      </c>
      <c r="H1383" s="1"/>
      <c r="I1383" s="1">
        <v>500</v>
      </c>
      <c r="K1383" s="15" t="s">
        <v>170</v>
      </c>
      <c r="L1383" s="15"/>
      <c r="M1383" s="15">
        <v>20</v>
      </c>
    </row>
    <row r="1384" spans="1:13" x14ac:dyDescent="0.25">
      <c r="A1384" s="32"/>
      <c r="D1384" s="1"/>
      <c r="E1384" s="94"/>
      <c r="G1384" s="53" t="s">
        <v>173</v>
      </c>
      <c r="H1384" s="1"/>
      <c r="I1384" s="53">
        <v>35</v>
      </c>
      <c r="K1384" s="15"/>
      <c r="L1384" s="15"/>
      <c r="M1384" s="15"/>
    </row>
    <row r="1385" spans="1:13" x14ac:dyDescent="0.25">
      <c r="A1385" s="32" t="s">
        <v>57</v>
      </c>
      <c r="B1385" s="1" t="s">
        <v>1</v>
      </c>
      <c r="C1385" s="1"/>
      <c r="D1385" s="3">
        <v>80733.69</v>
      </c>
      <c r="E1385" s="95"/>
      <c r="F1385" s="5"/>
      <c r="G1385" s="27" t="s">
        <v>171</v>
      </c>
      <c r="I1385" s="11">
        <v>85.5</v>
      </c>
      <c r="K1385" s="15"/>
      <c r="L1385" s="15"/>
      <c r="M1385" s="15"/>
    </row>
    <row r="1386" spans="1:13" x14ac:dyDescent="0.25">
      <c r="A1386" s="32"/>
      <c r="B1386" t="s">
        <v>172</v>
      </c>
      <c r="D1386" s="5">
        <v>500</v>
      </c>
      <c r="E1386" s="5"/>
      <c r="G1386" s="62" t="s">
        <v>86</v>
      </c>
      <c r="H1386" s="62"/>
      <c r="I1386" s="63">
        <v>699</v>
      </c>
      <c r="K1386" s="1"/>
      <c r="L1386" s="1"/>
      <c r="M1386" s="15"/>
    </row>
    <row r="1387" spans="1:13" x14ac:dyDescent="0.25">
      <c r="I1387" s="11"/>
      <c r="L1387" s="1" t="s">
        <v>78</v>
      </c>
      <c r="M1387" s="12">
        <f>SUM(M1378:M1386)</f>
        <v>195</v>
      </c>
    </row>
    <row r="1388" spans="1:13" ht="15.75" x14ac:dyDescent="0.25">
      <c r="C1388" s="5">
        <v>193287.87</v>
      </c>
      <c r="I1388" s="47">
        <f>SUM(I1379:I1386)</f>
        <v>193234.03000000003</v>
      </c>
      <c r="J1388" s="11"/>
      <c r="M1388" t="s">
        <v>36</v>
      </c>
    </row>
    <row r="1389" spans="1:13" x14ac:dyDescent="0.25">
      <c r="M1389" s="1"/>
    </row>
    <row r="1390" spans="1:13" ht="16.5" thickBot="1" x14ac:dyDescent="0.3">
      <c r="D1390" s="48">
        <f>SUM(D1379:D1389)</f>
        <v>355720.52659999998</v>
      </c>
      <c r="E1390" s="48"/>
      <c r="M1390" s="57"/>
    </row>
    <row r="1391" spans="1:13" x14ac:dyDescent="0.25">
      <c r="M1391" s="58" t="s">
        <v>127</v>
      </c>
    </row>
    <row r="1392" spans="1:13" ht="15.75" thickBot="1" x14ac:dyDescent="0.3">
      <c r="K1392" s="16"/>
      <c r="M1392" s="59">
        <f>+K1398+M1387</f>
        <v>414.09959999989951</v>
      </c>
    </row>
    <row r="1393" spans="2:13" ht="15.75" x14ac:dyDescent="0.25">
      <c r="F1393" s="11"/>
      <c r="J1393" t="s">
        <v>103</v>
      </c>
      <c r="K1393" s="28">
        <f>+D1390-I1388</f>
        <v>162486.49659999995</v>
      </c>
    </row>
    <row r="1394" spans="2:13" x14ac:dyDescent="0.25">
      <c r="B1394" s="5"/>
      <c r="L1394" s="11"/>
    </row>
    <row r="1395" spans="2:13" x14ac:dyDescent="0.25">
      <c r="C1395" s="5"/>
      <c r="D1395" s="5"/>
      <c r="E1395" s="5"/>
      <c r="G1395" s="11"/>
    </row>
    <row r="1396" spans="2:13" ht="15.75" x14ac:dyDescent="0.25">
      <c r="J1396" t="s">
        <v>104</v>
      </c>
      <c r="K1396" s="28">
        <v>162267.39700000006</v>
      </c>
      <c r="M1396" s="11"/>
    </row>
    <row r="1397" spans="2:13" x14ac:dyDescent="0.25">
      <c r="B1397" s="27"/>
    </row>
    <row r="1398" spans="2:13" ht="18.75" x14ac:dyDescent="0.3">
      <c r="J1398" s="17" t="s">
        <v>40</v>
      </c>
      <c r="K1398" s="18">
        <f>+K1393-K1396</f>
        <v>219.09959999989951</v>
      </c>
      <c r="M1398" s="11"/>
    </row>
    <row r="1408" spans="2:13" x14ac:dyDescent="0.25">
      <c r="K1408" s="11"/>
    </row>
    <row r="1432" spans="1:13" x14ac:dyDescent="0.25">
      <c r="B1432" s="80" t="s">
        <v>53</v>
      </c>
      <c r="C1432" s="80"/>
      <c r="D1432" s="80"/>
      <c r="E1432" s="80"/>
      <c r="F1432" s="80"/>
      <c r="G1432" s="80"/>
      <c r="H1432" s="80"/>
      <c r="I1432" s="80"/>
      <c r="J1432" s="80"/>
      <c r="K1432" s="80"/>
      <c r="L1432" s="80"/>
      <c r="M1432" s="80"/>
    </row>
    <row r="1433" spans="1:13" ht="18.75" x14ac:dyDescent="0.3">
      <c r="B1433" s="19" t="s">
        <v>17</v>
      </c>
      <c r="C1433" s="20">
        <v>46203</v>
      </c>
      <c r="J1433" s="5"/>
    </row>
    <row r="1434" spans="1:13" x14ac:dyDescent="0.25">
      <c r="J1434" s="5"/>
      <c r="K1434" s="5"/>
    </row>
    <row r="1435" spans="1:13" x14ac:dyDescent="0.25">
      <c r="F1435" s="40"/>
      <c r="K1435" s="81"/>
      <c r="L1435" s="81"/>
      <c r="M1435" s="81"/>
    </row>
    <row r="1436" spans="1:13" x14ac:dyDescent="0.25">
      <c r="B1436" s="82" t="s">
        <v>14</v>
      </c>
      <c r="C1436" s="82"/>
      <c r="D1436" s="82"/>
      <c r="E1436" s="40"/>
      <c r="G1436" s="83" t="s">
        <v>100</v>
      </c>
      <c r="H1436" s="83"/>
      <c r="I1436" s="83"/>
      <c r="K1436" s="84" t="s">
        <v>78</v>
      </c>
      <c r="L1436" s="85"/>
      <c r="M1436" s="86"/>
    </row>
    <row r="1437" spans="1:13" x14ac:dyDescent="0.25">
      <c r="I1437" s="5"/>
      <c r="J1437" s="5"/>
      <c r="K1437" s="15" t="s">
        <v>146</v>
      </c>
      <c r="L1437" s="15"/>
      <c r="M1437" s="15">
        <v>100</v>
      </c>
    </row>
    <row r="1438" spans="1:13" x14ac:dyDescent="0.25">
      <c r="A1438" s="32" t="s">
        <v>57</v>
      </c>
      <c r="B1438" s="1" t="s">
        <v>10</v>
      </c>
      <c r="C1438" s="1"/>
      <c r="D1438" s="44">
        <v>5937.76</v>
      </c>
      <c r="E1438" s="44"/>
      <c r="F1438" s="55"/>
      <c r="G1438" s="53" t="s">
        <v>9</v>
      </c>
      <c r="H1438" s="1"/>
      <c r="I1438" s="54">
        <v>137304.13</v>
      </c>
      <c r="J1438" t="s">
        <v>57</v>
      </c>
      <c r="K1438" s="15" t="s">
        <v>174</v>
      </c>
      <c r="L1438" s="15"/>
      <c r="M1438" s="15">
        <v>40</v>
      </c>
    </row>
    <row r="1439" spans="1:13" x14ac:dyDescent="0.25">
      <c r="A1439" s="32" t="s">
        <v>57</v>
      </c>
      <c r="B1439" s="1" t="s">
        <v>8</v>
      </c>
      <c r="C1439" s="1"/>
      <c r="D1439" s="44">
        <v>4708.54</v>
      </c>
      <c r="E1439" s="44"/>
      <c r="F1439" s="56"/>
      <c r="G1439" s="53" t="s">
        <v>7</v>
      </c>
      <c r="H1439" s="1"/>
      <c r="I1439" s="54">
        <v>44530.3</v>
      </c>
      <c r="J1439" t="s">
        <v>57</v>
      </c>
      <c r="K1439" s="65" t="s">
        <v>141</v>
      </c>
      <c r="L1439" s="15"/>
      <c r="M1439" s="15">
        <v>355</v>
      </c>
    </row>
    <row r="1440" spans="1:13" x14ac:dyDescent="0.25">
      <c r="A1440" s="32" t="s">
        <v>57</v>
      </c>
      <c r="B1440" s="1" t="s">
        <v>6</v>
      </c>
      <c r="C1440" s="1"/>
      <c r="D1440" s="44">
        <v>17309.009999999998</v>
      </c>
      <c r="E1440" s="44"/>
      <c r="F1440" s="56"/>
      <c r="G1440" s="53" t="s">
        <v>19</v>
      </c>
      <c r="H1440" s="1"/>
      <c r="I1440" s="53">
        <v>6173.81</v>
      </c>
      <c r="J1440" t="s">
        <v>57</v>
      </c>
      <c r="K1440" s="15" t="s">
        <v>60</v>
      </c>
      <c r="L1440" s="15"/>
      <c r="M1440" s="64">
        <v>200</v>
      </c>
    </row>
    <row r="1441" spans="1:13" x14ac:dyDescent="0.25">
      <c r="A1441" s="32"/>
      <c r="G1441" s="53" t="s">
        <v>20</v>
      </c>
      <c r="H1441" s="1"/>
      <c r="I1441" s="53">
        <v>32546.43</v>
      </c>
      <c r="J1441" t="s">
        <v>57</v>
      </c>
      <c r="K1441" s="65"/>
      <c r="L1441" s="15"/>
      <c r="M1441" s="15"/>
    </row>
    <row r="1442" spans="1:13" x14ac:dyDescent="0.25">
      <c r="A1442" s="32" t="s">
        <v>57</v>
      </c>
      <c r="B1442" s="30" t="s">
        <v>160</v>
      </c>
      <c r="C1442" s="31"/>
      <c r="D1442" s="1">
        <f>C1447*1.18</f>
        <v>250893.93640000001</v>
      </c>
      <c r="E1442" s="94"/>
      <c r="G1442" s="1" t="s">
        <v>52</v>
      </c>
      <c r="H1442" s="1"/>
      <c r="I1442" s="1">
        <v>1000</v>
      </c>
      <c r="K1442" s="15"/>
      <c r="L1442" s="15"/>
      <c r="M1442" s="15"/>
    </row>
    <row r="1443" spans="1:13" x14ac:dyDescent="0.25">
      <c r="A1443" s="32"/>
      <c r="D1443" s="1"/>
      <c r="E1443" s="94"/>
      <c r="G1443" s="27"/>
      <c r="I1443" s="11"/>
      <c r="K1443" s="15"/>
      <c r="L1443" s="15"/>
      <c r="M1443" s="15"/>
    </row>
    <row r="1444" spans="1:13" x14ac:dyDescent="0.25">
      <c r="A1444" s="32" t="s">
        <v>57</v>
      </c>
      <c r="B1444" s="1" t="s">
        <v>1</v>
      </c>
      <c r="C1444" s="1"/>
      <c r="D1444" s="3">
        <v>108151.69</v>
      </c>
      <c r="E1444" s="95"/>
      <c r="F1444" s="5"/>
      <c r="G1444" s="62" t="s">
        <v>86</v>
      </c>
      <c r="H1444" s="62"/>
      <c r="I1444" s="63">
        <v>699</v>
      </c>
      <c r="K1444" s="15"/>
      <c r="L1444" s="15"/>
      <c r="M1444" s="15"/>
    </row>
    <row r="1445" spans="1:13" x14ac:dyDescent="0.25">
      <c r="A1445" s="32"/>
      <c r="D1445" s="5"/>
      <c r="E1445" s="5"/>
      <c r="I1445" s="11"/>
      <c r="K1445" s="1"/>
      <c r="L1445" s="1"/>
      <c r="M1445" s="15"/>
    </row>
    <row r="1446" spans="1:13" ht="15.75" x14ac:dyDescent="0.25">
      <c r="I1446" s="47">
        <f>SUM(I1438:I1444)</f>
        <v>222253.66999999998</v>
      </c>
      <c r="L1446" s="1" t="s">
        <v>78</v>
      </c>
      <c r="M1446" s="12">
        <f>SUM(M1437:M1445)</f>
        <v>695</v>
      </c>
    </row>
    <row r="1447" spans="1:13" x14ac:dyDescent="0.25">
      <c r="B1447" s="5">
        <v>218074.22</v>
      </c>
      <c r="C1447" s="5">
        <v>212621.98</v>
      </c>
      <c r="J1447" s="11"/>
      <c r="M1447" t="s">
        <v>36</v>
      </c>
    </row>
    <row r="1448" spans="1:13" x14ac:dyDescent="0.25">
      <c r="M1448" s="1"/>
    </row>
    <row r="1449" spans="1:13" ht="16.5" thickBot="1" x14ac:dyDescent="0.3">
      <c r="D1449" s="48">
        <f>SUM(D1438:D1448)</f>
        <v>387000.93640000001</v>
      </c>
      <c r="E1449" s="48"/>
      <c r="M1449" s="57"/>
    </row>
    <row r="1450" spans="1:13" x14ac:dyDescent="0.25">
      <c r="M1450" s="58" t="s">
        <v>127</v>
      </c>
    </row>
    <row r="1451" spans="1:13" ht="15.75" thickBot="1" x14ac:dyDescent="0.3">
      <c r="M1451" s="59">
        <f>+K1457+M1446</f>
        <v>2955.7698000000673</v>
      </c>
    </row>
    <row r="1452" spans="1:13" ht="15.75" x14ac:dyDescent="0.25">
      <c r="F1452" s="11"/>
      <c r="J1452" t="s">
        <v>103</v>
      </c>
      <c r="K1452" s="28">
        <f>+D1449-I1446</f>
        <v>164747.26640000002</v>
      </c>
    </row>
    <row r="1453" spans="1:13" x14ac:dyDescent="0.25">
      <c r="B1453" s="5"/>
      <c r="G1453" s="11"/>
      <c r="L1453" s="11"/>
    </row>
    <row r="1454" spans="1:13" x14ac:dyDescent="0.25">
      <c r="C1454" s="5"/>
      <c r="D1454" s="5"/>
      <c r="E1454" s="5"/>
    </row>
    <row r="1455" spans="1:13" ht="15.75" x14ac:dyDescent="0.25">
      <c r="J1455" t="s">
        <v>104</v>
      </c>
      <c r="K1455" s="28">
        <v>162486.49659999995</v>
      </c>
      <c r="M1455" s="11"/>
    </row>
    <row r="1456" spans="1:13" x14ac:dyDescent="0.25">
      <c r="B1456" s="27"/>
    </row>
    <row r="1457" spans="10:13" ht="18.75" x14ac:dyDescent="0.3">
      <c r="J1457" s="17" t="s">
        <v>40</v>
      </c>
      <c r="K1457" s="18">
        <f>+K1452-K1455</f>
        <v>2260.7698000000673</v>
      </c>
      <c r="M1457" s="11"/>
    </row>
    <row r="1490" spans="1:13" x14ac:dyDescent="0.25">
      <c r="B1490" s="80" t="s">
        <v>53</v>
      </c>
      <c r="C1490" s="80"/>
      <c r="D1490" s="80"/>
      <c r="E1490" s="80"/>
      <c r="F1490" s="80"/>
      <c r="G1490" s="80"/>
      <c r="H1490" s="80"/>
      <c r="I1490" s="80"/>
      <c r="J1490" s="80"/>
      <c r="K1490" s="80"/>
      <c r="L1490" s="80"/>
      <c r="M1490" s="80"/>
    </row>
    <row r="1491" spans="1:13" ht="18.75" x14ac:dyDescent="0.3">
      <c r="B1491" s="19" t="s">
        <v>17</v>
      </c>
      <c r="C1491" s="20">
        <v>46204</v>
      </c>
      <c r="J1491" s="5"/>
    </row>
    <row r="1492" spans="1:13" x14ac:dyDescent="0.25">
      <c r="J1492" s="5"/>
      <c r="K1492" s="5"/>
    </row>
    <row r="1493" spans="1:13" x14ac:dyDescent="0.25">
      <c r="F1493" s="40"/>
      <c r="K1493" s="81"/>
      <c r="L1493" s="81"/>
      <c r="M1493" s="81"/>
    </row>
    <row r="1494" spans="1:13" x14ac:dyDescent="0.25">
      <c r="B1494" s="82" t="s">
        <v>14</v>
      </c>
      <c r="C1494" s="82"/>
      <c r="D1494" s="82"/>
      <c r="E1494" s="40"/>
      <c r="G1494" s="83" t="s">
        <v>100</v>
      </c>
      <c r="H1494" s="83"/>
      <c r="I1494" s="83"/>
      <c r="K1494" s="84" t="s">
        <v>78</v>
      </c>
      <c r="L1494" s="85"/>
      <c r="M1494" s="86"/>
    </row>
    <row r="1495" spans="1:13" x14ac:dyDescent="0.25">
      <c r="I1495" s="5"/>
      <c r="J1495" s="5"/>
      <c r="K1495" s="15"/>
      <c r="L1495" s="15"/>
      <c r="M1495" s="15"/>
    </row>
    <row r="1496" spans="1:13" x14ac:dyDescent="0.25">
      <c r="A1496" s="32" t="s">
        <v>57</v>
      </c>
      <c r="B1496" s="1" t="s">
        <v>10</v>
      </c>
      <c r="C1496" s="1"/>
      <c r="D1496" s="44">
        <v>44915.86</v>
      </c>
      <c r="E1496" s="44"/>
      <c r="F1496" s="55"/>
      <c r="G1496" s="53" t="s">
        <v>9</v>
      </c>
      <c r="H1496" s="1"/>
      <c r="I1496" s="54">
        <v>112896.61</v>
      </c>
      <c r="J1496" t="s">
        <v>57</v>
      </c>
      <c r="K1496" s="15" t="s">
        <v>176</v>
      </c>
      <c r="L1496" s="15"/>
      <c r="M1496" s="15">
        <v>120</v>
      </c>
    </row>
    <row r="1497" spans="1:13" x14ac:dyDescent="0.25">
      <c r="A1497" s="32" t="s">
        <v>57</v>
      </c>
      <c r="B1497" s="1" t="s">
        <v>8</v>
      </c>
      <c r="C1497" s="1"/>
      <c r="D1497" s="44">
        <v>4693.54</v>
      </c>
      <c r="E1497" s="44"/>
      <c r="F1497" s="56"/>
      <c r="G1497" s="53" t="s">
        <v>7</v>
      </c>
      <c r="H1497" s="1"/>
      <c r="I1497" s="54">
        <v>36133.9</v>
      </c>
      <c r="J1497" t="s">
        <v>57</v>
      </c>
      <c r="K1497" s="65" t="s">
        <v>177</v>
      </c>
      <c r="L1497" s="15"/>
      <c r="M1497" s="15">
        <v>1728.7</v>
      </c>
    </row>
    <row r="1498" spans="1:13" x14ac:dyDescent="0.25">
      <c r="A1498" s="32" t="s">
        <v>57</v>
      </c>
      <c r="B1498" s="1" t="s">
        <v>6</v>
      </c>
      <c r="C1498" s="1"/>
      <c r="D1498" s="44">
        <v>11861.21</v>
      </c>
      <c r="E1498" s="44"/>
      <c r="F1498" s="56"/>
      <c r="G1498" s="53" t="s">
        <v>19</v>
      </c>
      <c r="H1498" s="1"/>
      <c r="I1498" s="53">
        <v>6173.81</v>
      </c>
      <c r="J1498" t="s">
        <v>57</v>
      </c>
      <c r="K1498" s="15"/>
      <c r="L1498" s="15"/>
      <c r="M1498" s="64"/>
    </row>
    <row r="1499" spans="1:13" x14ac:dyDescent="0.25">
      <c r="A1499" s="32"/>
      <c r="G1499" s="53" t="s">
        <v>20</v>
      </c>
      <c r="H1499" s="1"/>
      <c r="I1499" s="53">
        <v>32546.43</v>
      </c>
      <c r="J1499" t="s">
        <v>57</v>
      </c>
      <c r="K1499" s="65"/>
      <c r="L1499" s="15"/>
      <c r="M1499" s="15"/>
    </row>
    <row r="1500" spans="1:13" x14ac:dyDescent="0.25">
      <c r="A1500" s="32" t="s">
        <v>57</v>
      </c>
      <c r="B1500" s="30" t="s">
        <v>160</v>
      </c>
      <c r="C1500" s="31"/>
      <c r="D1500" s="1">
        <f>C1505*1.18</f>
        <v>239077.28659999999</v>
      </c>
      <c r="E1500" s="94"/>
      <c r="G1500" s="1" t="s">
        <v>52</v>
      </c>
      <c r="H1500" s="1"/>
      <c r="I1500" s="1">
        <v>1400</v>
      </c>
      <c r="K1500" s="15"/>
      <c r="L1500" s="15"/>
      <c r="M1500" s="15"/>
    </row>
    <row r="1501" spans="1:13" x14ac:dyDescent="0.25">
      <c r="A1501" s="32"/>
      <c r="D1501" s="1"/>
      <c r="E1501" s="94"/>
      <c r="G1501" s="27"/>
      <c r="I1501" s="11"/>
      <c r="K1501" s="15"/>
      <c r="L1501" s="15"/>
      <c r="M1501" s="15"/>
    </row>
    <row r="1502" spans="1:13" x14ac:dyDescent="0.25">
      <c r="A1502" s="32" t="s">
        <v>57</v>
      </c>
      <c r="B1502" s="1" t="s">
        <v>1</v>
      </c>
      <c r="C1502" s="1"/>
      <c r="D1502" s="3">
        <v>79568.59</v>
      </c>
      <c r="E1502" s="95"/>
      <c r="F1502" s="5"/>
      <c r="G1502" s="62" t="s">
        <v>175</v>
      </c>
      <c r="H1502" s="62"/>
      <c r="I1502" s="63">
        <v>30000</v>
      </c>
      <c r="K1502" s="15"/>
      <c r="L1502" s="15"/>
      <c r="M1502" s="15"/>
    </row>
    <row r="1503" spans="1:13" x14ac:dyDescent="0.25">
      <c r="A1503" s="32"/>
      <c r="B1503" t="s">
        <v>178</v>
      </c>
      <c r="D1503" s="5">
        <v>345.05</v>
      </c>
      <c r="E1503" s="5"/>
      <c r="I1503" s="11"/>
      <c r="K1503" s="1"/>
      <c r="L1503" s="1"/>
      <c r="M1503" s="15"/>
    </row>
    <row r="1504" spans="1:13" ht="15.75" x14ac:dyDescent="0.25">
      <c r="I1504" s="47">
        <f>SUM(I1496:I1502)</f>
        <v>219150.75</v>
      </c>
      <c r="L1504" s="1" t="s">
        <v>78</v>
      </c>
      <c r="M1504" s="12">
        <f>SUM(M1495:M1503)</f>
        <v>1848.7</v>
      </c>
    </row>
    <row r="1505" spans="2:13" x14ac:dyDescent="0.25">
      <c r="C1505" s="5">
        <v>202607.87</v>
      </c>
      <c r="J1505" s="11"/>
      <c r="M1505" t="s">
        <v>36</v>
      </c>
    </row>
    <row r="1506" spans="2:13" x14ac:dyDescent="0.25">
      <c r="M1506" s="1"/>
    </row>
    <row r="1507" spans="2:13" ht="16.5" thickBot="1" x14ac:dyDescent="0.3">
      <c r="D1507" s="48">
        <f>SUM(D1496:D1506)</f>
        <v>380461.53659999993</v>
      </c>
      <c r="E1507" s="48"/>
      <c r="M1507" s="57"/>
    </row>
    <row r="1508" spans="2:13" x14ac:dyDescent="0.25">
      <c r="M1508" s="58" t="s">
        <v>127</v>
      </c>
    </row>
    <row r="1509" spans="2:13" ht="15.75" thickBot="1" x14ac:dyDescent="0.3">
      <c r="M1509" s="59">
        <f>+K1515+M1504</f>
        <v>-1587.7798000000591</v>
      </c>
    </row>
    <row r="1510" spans="2:13" ht="15.75" x14ac:dyDescent="0.25">
      <c r="F1510" s="11"/>
      <c r="J1510" t="s">
        <v>103</v>
      </c>
      <c r="K1510" s="28">
        <f>+D1507-I1504</f>
        <v>161310.78659999993</v>
      </c>
    </row>
    <row r="1511" spans="2:13" x14ac:dyDescent="0.25">
      <c r="B1511" s="5"/>
      <c r="G1511" s="11"/>
      <c r="L1511" s="11"/>
    </row>
    <row r="1512" spans="2:13" x14ac:dyDescent="0.25">
      <c r="C1512" s="5"/>
      <c r="D1512" s="5"/>
      <c r="E1512" s="5"/>
    </row>
    <row r="1513" spans="2:13" ht="15.75" x14ac:dyDescent="0.25">
      <c r="J1513" t="s">
        <v>104</v>
      </c>
      <c r="K1513" s="28">
        <v>164747.26639999999</v>
      </c>
      <c r="M1513" s="11"/>
    </row>
    <row r="1514" spans="2:13" x14ac:dyDescent="0.25">
      <c r="B1514" s="27"/>
    </row>
    <row r="1515" spans="2:13" ht="18.75" x14ac:dyDescent="0.3">
      <c r="J1515" s="17" t="s">
        <v>40</v>
      </c>
      <c r="K1515" s="18">
        <f>+K1510-K1513</f>
        <v>-3436.4798000000592</v>
      </c>
      <c r="M1515" s="11"/>
    </row>
    <row r="1547" spans="2:13" x14ac:dyDescent="0.25">
      <c r="B1547" s="80" t="s">
        <v>53</v>
      </c>
      <c r="C1547" s="80"/>
      <c r="D1547" s="80"/>
      <c r="E1547" s="80"/>
      <c r="F1547" s="80"/>
      <c r="G1547" s="80"/>
      <c r="H1547" s="80"/>
      <c r="I1547" s="80"/>
      <c r="J1547" s="80"/>
      <c r="K1547" s="80"/>
      <c r="L1547" s="80"/>
      <c r="M1547" s="80"/>
    </row>
    <row r="1548" spans="2:13" ht="18.75" x14ac:dyDescent="0.3">
      <c r="B1548" s="19" t="s">
        <v>17</v>
      </c>
      <c r="C1548" s="20">
        <v>46205</v>
      </c>
      <c r="J1548" s="5"/>
    </row>
    <row r="1549" spans="2:13" x14ac:dyDescent="0.25">
      <c r="J1549" s="5"/>
      <c r="K1549" s="5"/>
    </row>
    <row r="1550" spans="2:13" x14ac:dyDescent="0.25">
      <c r="F1550" s="40"/>
      <c r="K1550" s="81"/>
      <c r="L1550" s="81"/>
      <c r="M1550" s="81"/>
    </row>
    <row r="1551" spans="2:13" x14ac:dyDescent="0.25">
      <c r="B1551" s="82" t="s">
        <v>14</v>
      </c>
      <c r="C1551" s="82"/>
      <c r="D1551" s="82"/>
      <c r="E1551" s="40"/>
      <c r="G1551" s="83" t="s">
        <v>100</v>
      </c>
      <c r="H1551" s="83"/>
      <c r="I1551" s="83"/>
      <c r="K1551" s="84" t="s">
        <v>78</v>
      </c>
      <c r="L1551" s="85"/>
      <c r="M1551" s="86"/>
    </row>
    <row r="1552" spans="2:13" x14ac:dyDescent="0.25">
      <c r="I1552" s="5"/>
      <c r="J1552" s="5"/>
      <c r="K1552" s="15"/>
      <c r="L1552" s="15"/>
      <c r="M1552" s="15"/>
    </row>
    <row r="1553" spans="1:13" x14ac:dyDescent="0.25">
      <c r="A1553" s="32" t="s">
        <v>57</v>
      </c>
      <c r="B1553" s="1" t="s">
        <v>10</v>
      </c>
      <c r="C1553" s="1"/>
      <c r="D1553" s="74">
        <v>161631.96</v>
      </c>
      <c r="E1553" s="74"/>
      <c r="F1553" s="55"/>
      <c r="G1553" s="66" t="s">
        <v>9</v>
      </c>
      <c r="H1553" s="67"/>
      <c r="I1553" s="70">
        <v>101280.01</v>
      </c>
      <c r="J1553" t="s">
        <v>57</v>
      </c>
      <c r="K1553" s="15" t="s">
        <v>134</v>
      </c>
      <c r="L1553" s="15"/>
      <c r="M1553" s="15">
        <v>30</v>
      </c>
    </row>
    <row r="1554" spans="1:13" x14ac:dyDescent="0.25">
      <c r="A1554" s="32" t="s">
        <v>57</v>
      </c>
      <c r="B1554" s="1" t="s">
        <v>8</v>
      </c>
      <c r="C1554" s="1"/>
      <c r="D1554" s="74">
        <v>7518.43</v>
      </c>
      <c r="E1554" s="74"/>
      <c r="F1554" s="56"/>
      <c r="G1554" s="66" t="s">
        <v>7</v>
      </c>
      <c r="H1554" s="67"/>
      <c r="I1554" s="70">
        <v>34341.9</v>
      </c>
      <c r="J1554" t="s">
        <v>57</v>
      </c>
      <c r="K1554" s="65" t="s">
        <v>180</v>
      </c>
      <c r="L1554" s="15"/>
      <c r="M1554" s="15">
        <v>2</v>
      </c>
    </row>
    <row r="1555" spans="1:13" x14ac:dyDescent="0.25">
      <c r="A1555" s="32" t="s">
        <v>57</v>
      </c>
      <c r="B1555" s="1" t="s">
        <v>6</v>
      </c>
      <c r="C1555" s="1"/>
      <c r="D1555" s="74">
        <v>8606.11</v>
      </c>
      <c r="E1555" s="74"/>
      <c r="F1555" s="56"/>
      <c r="G1555" s="66" t="s">
        <v>19</v>
      </c>
      <c r="H1555" s="67"/>
      <c r="I1555" s="70">
        <v>6173.81</v>
      </c>
      <c r="J1555" t="s">
        <v>57</v>
      </c>
      <c r="K1555" s="15"/>
      <c r="L1555" s="15"/>
      <c r="M1555" s="64"/>
    </row>
    <row r="1556" spans="1:13" x14ac:dyDescent="0.25">
      <c r="A1556" s="32"/>
      <c r="D1556" s="75"/>
      <c r="E1556" s="75"/>
      <c r="G1556" s="66" t="s">
        <v>20</v>
      </c>
      <c r="H1556" s="67"/>
      <c r="I1556" s="70">
        <v>32546.43</v>
      </c>
      <c r="J1556" t="s">
        <v>57</v>
      </c>
      <c r="K1556" s="65"/>
      <c r="L1556" s="15"/>
      <c r="M1556" s="15"/>
    </row>
    <row r="1557" spans="1:13" x14ac:dyDescent="0.25">
      <c r="A1557" s="32" t="s">
        <v>57</v>
      </c>
      <c r="B1557" s="30" t="s">
        <v>160</v>
      </c>
      <c r="C1557" s="31"/>
      <c r="D1557" s="76">
        <f>C1562*1.18</f>
        <v>234496.20799999998</v>
      </c>
      <c r="E1557" s="98"/>
      <c r="G1557" s="67" t="s">
        <v>52</v>
      </c>
      <c r="H1557" s="67"/>
      <c r="I1557" s="71">
        <v>2000</v>
      </c>
      <c r="K1557" s="15"/>
      <c r="L1557" s="15"/>
      <c r="M1557" s="15"/>
    </row>
    <row r="1558" spans="1:13" x14ac:dyDescent="0.25">
      <c r="A1558" s="32"/>
      <c r="D1558" s="76"/>
      <c r="E1558" s="98"/>
      <c r="G1558" s="68" t="s">
        <v>179</v>
      </c>
      <c r="H1558" s="68"/>
      <c r="I1558" s="72">
        <v>132000</v>
      </c>
      <c r="K1558" s="15"/>
      <c r="L1558" s="15"/>
      <c r="M1558" s="15"/>
    </row>
    <row r="1559" spans="1:13" x14ac:dyDescent="0.25">
      <c r="A1559" s="32" t="s">
        <v>57</v>
      </c>
      <c r="B1559" s="1" t="s">
        <v>1</v>
      </c>
      <c r="C1559" s="1"/>
      <c r="D1559" s="76">
        <v>83983.42</v>
      </c>
      <c r="E1559" s="98"/>
      <c r="F1559" s="5"/>
      <c r="G1559" s="69" t="s">
        <v>175</v>
      </c>
      <c r="H1559" s="69"/>
      <c r="I1559" s="73">
        <v>30000</v>
      </c>
      <c r="K1559" s="15"/>
      <c r="L1559" s="15"/>
      <c r="M1559" s="15"/>
    </row>
    <row r="1560" spans="1:13" x14ac:dyDescent="0.25">
      <c r="A1560" s="32"/>
      <c r="D1560" s="5"/>
      <c r="E1560" s="5"/>
      <c r="I1560" s="11"/>
      <c r="K1560" s="1"/>
      <c r="L1560" s="1"/>
      <c r="M1560" s="15"/>
    </row>
    <row r="1561" spans="1:13" ht="15.75" x14ac:dyDescent="0.25">
      <c r="I1561" s="47">
        <f>SUM(I1553:I1559)</f>
        <v>338342.15</v>
      </c>
      <c r="L1561" s="1" t="s">
        <v>78</v>
      </c>
      <c r="M1561" s="12">
        <f>SUM(M1552:M1560)</f>
        <v>32</v>
      </c>
    </row>
    <row r="1562" spans="1:13" x14ac:dyDescent="0.25">
      <c r="C1562" s="5">
        <v>198725.6</v>
      </c>
      <c r="J1562" s="11"/>
      <c r="M1562" t="s">
        <v>36</v>
      </c>
    </row>
    <row r="1563" spans="1:13" x14ac:dyDescent="0.25">
      <c r="M1563" s="1"/>
    </row>
    <row r="1564" spans="1:13" ht="16.5" thickBot="1" x14ac:dyDescent="0.3">
      <c r="D1564" s="48">
        <f>SUM(D1553:D1563)</f>
        <v>496236.12799999997</v>
      </c>
      <c r="E1564" s="48"/>
      <c r="M1564" s="57"/>
    </row>
    <row r="1565" spans="1:13" x14ac:dyDescent="0.25">
      <c r="M1565" s="58" t="s">
        <v>127</v>
      </c>
    </row>
    <row r="1566" spans="1:13" ht="15.75" thickBot="1" x14ac:dyDescent="0.3">
      <c r="M1566" s="59">
        <f>+K1572+M1561</f>
        <v>-3384.8086000000476</v>
      </c>
    </row>
    <row r="1567" spans="1:13" ht="15.75" x14ac:dyDescent="0.25">
      <c r="F1567" s="11"/>
      <c r="J1567" t="s">
        <v>103</v>
      </c>
      <c r="K1567" s="28">
        <f>+D1564-I1561</f>
        <v>157893.97799999994</v>
      </c>
    </row>
    <row r="1568" spans="1:13" x14ac:dyDescent="0.25">
      <c r="B1568" s="5"/>
      <c r="G1568" s="11"/>
      <c r="L1568" s="11"/>
    </row>
    <row r="1569" spans="2:13" x14ac:dyDescent="0.25">
      <c r="C1569" s="5"/>
      <c r="D1569" s="5"/>
      <c r="E1569" s="5"/>
    </row>
    <row r="1570" spans="2:13" ht="15.75" x14ac:dyDescent="0.25">
      <c r="J1570" t="s">
        <v>104</v>
      </c>
      <c r="K1570" s="28">
        <v>161310.78659999999</v>
      </c>
      <c r="M1570" s="11"/>
    </row>
    <row r="1571" spans="2:13" x14ac:dyDescent="0.25">
      <c r="B1571" s="27"/>
    </row>
    <row r="1572" spans="2:13" ht="18.75" x14ac:dyDescent="0.3">
      <c r="J1572" s="17" t="s">
        <v>40</v>
      </c>
      <c r="K1572" s="18">
        <f>+K1567-K1570</f>
        <v>-3416.8086000000476</v>
      </c>
      <c r="M1572" s="11"/>
    </row>
    <row r="1604" spans="1:13" x14ac:dyDescent="0.25">
      <c r="B1604" s="80" t="s">
        <v>53</v>
      </c>
      <c r="C1604" s="80"/>
      <c r="D1604" s="80"/>
      <c r="E1604" s="80"/>
      <c r="F1604" s="80"/>
      <c r="G1604" s="80"/>
      <c r="H1604" s="80"/>
      <c r="I1604" s="80"/>
      <c r="J1604" s="80"/>
      <c r="K1604" s="80"/>
      <c r="L1604" s="80"/>
      <c r="M1604" s="80"/>
    </row>
    <row r="1605" spans="1:13" ht="18.75" x14ac:dyDescent="0.3">
      <c r="B1605" s="19" t="s">
        <v>17</v>
      </c>
      <c r="C1605" s="20">
        <v>46206</v>
      </c>
      <c r="J1605" s="5"/>
    </row>
    <row r="1606" spans="1:13" x14ac:dyDescent="0.25">
      <c r="J1606" s="5"/>
      <c r="K1606" s="5"/>
    </row>
    <row r="1607" spans="1:13" x14ac:dyDescent="0.25">
      <c r="F1607" s="40"/>
      <c r="K1607" s="81"/>
      <c r="L1607" s="81"/>
      <c r="M1607" s="81"/>
    </row>
    <row r="1608" spans="1:13" x14ac:dyDescent="0.25">
      <c r="B1608" s="82" t="s">
        <v>14</v>
      </c>
      <c r="C1608" s="82"/>
      <c r="D1608" s="82"/>
      <c r="E1608" s="40"/>
      <c r="G1608" s="83" t="s">
        <v>100</v>
      </c>
      <c r="H1608" s="83"/>
      <c r="I1608" s="83"/>
      <c r="K1608" s="84" t="s">
        <v>78</v>
      </c>
      <c r="L1608" s="85"/>
      <c r="M1608" s="86"/>
    </row>
    <row r="1609" spans="1:13" x14ac:dyDescent="0.25">
      <c r="I1609" s="5"/>
      <c r="J1609" s="5"/>
      <c r="K1609" s="15"/>
      <c r="L1609" s="15"/>
      <c r="M1609" s="15"/>
    </row>
    <row r="1610" spans="1:13" x14ac:dyDescent="0.25">
      <c r="A1610" s="32" t="s">
        <v>57</v>
      </c>
      <c r="B1610" s="1" t="s">
        <v>10</v>
      </c>
      <c r="C1610" s="1"/>
      <c r="D1610" s="74">
        <v>32920.559999999998</v>
      </c>
      <c r="E1610" s="74"/>
      <c r="F1610" s="55"/>
      <c r="G1610" s="66" t="s">
        <v>9</v>
      </c>
      <c r="H1610" s="67"/>
      <c r="I1610" s="70">
        <v>113041.61</v>
      </c>
      <c r="J1610" t="s">
        <v>57</v>
      </c>
      <c r="K1610" s="15" t="s">
        <v>183</v>
      </c>
      <c r="L1610" s="15"/>
      <c r="M1610" s="15">
        <v>80</v>
      </c>
    </row>
    <row r="1611" spans="1:13" x14ac:dyDescent="0.25">
      <c r="A1611" s="32" t="s">
        <v>57</v>
      </c>
      <c r="B1611" s="1" t="s">
        <v>8</v>
      </c>
      <c r="C1611" s="1"/>
      <c r="D1611" s="74">
        <v>7814.43</v>
      </c>
      <c r="E1611" s="74"/>
      <c r="F1611" s="56"/>
      <c r="G1611" s="66" t="s">
        <v>7</v>
      </c>
      <c r="H1611" s="67"/>
      <c r="I1611" s="70">
        <v>35275.94</v>
      </c>
      <c r="J1611" t="s">
        <v>57</v>
      </c>
      <c r="K1611" s="65" t="s">
        <v>184</v>
      </c>
      <c r="L1611" s="15"/>
      <c r="M1611" s="15">
        <v>80</v>
      </c>
    </row>
    <row r="1612" spans="1:13" x14ac:dyDescent="0.25">
      <c r="A1612" s="32" t="s">
        <v>57</v>
      </c>
      <c r="B1612" s="1" t="s">
        <v>6</v>
      </c>
      <c r="C1612" s="1"/>
      <c r="D1612" s="74">
        <v>2866.11</v>
      </c>
      <c r="E1612" s="74"/>
      <c r="F1612" s="56"/>
      <c r="G1612" s="66" t="s">
        <v>19</v>
      </c>
      <c r="H1612" s="67"/>
      <c r="I1612" s="70">
        <v>6173.81</v>
      </c>
      <c r="J1612" t="s">
        <v>57</v>
      </c>
      <c r="K1612" s="15" t="s">
        <v>185</v>
      </c>
      <c r="L1612" s="15"/>
      <c r="M1612" s="64">
        <v>100</v>
      </c>
    </row>
    <row r="1613" spans="1:13" x14ac:dyDescent="0.25">
      <c r="A1613" s="32"/>
      <c r="D1613" s="75"/>
      <c r="E1613" s="75"/>
      <c r="G1613" s="66" t="s">
        <v>20</v>
      </c>
      <c r="H1613" s="67"/>
      <c r="I1613" s="70">
        <v>32546.43</v>
      </c>
      <c r="J1613" t="s">
        <v>57</v>
      </c>
      <c r="K1613" s="65" t="s">
        <v>186</v>
      </c>
      <c r="L1613" s="15"/>
      <c r="M1613" s="15">
        <v>72.5</v>
      </c>
    </row>
    <row r="1614" spans="1:13" x14ac:dyDescent="0.25">
      <c r="A1614" s="32" t="s">
        <v>57</v>
      </c>
      <c r="B1614" s="30" t="s">
        <v>160</v>
      </c>
      <c r="C1614" s="31"/>
      <c r="D1614" s="76">
        <f>C1619*1.18</f>
        <v>230624.61619999999</v>
      </c>
      <c r="E1614" s="98"/>
      <c r="G1614" s="67" t="s">
        <v>52</v>
      </c>
      <c r="H1614" s="67"/>
      <c r="I1614" s="71">
        <v>2500</v>
      </c>
      <c r="K1614" s="15"/>
      <c r="L1614" s="15"/>
      <c r="M1614" s="15"/>
    </row>
    <row r="1615" spans="1:13" x14ac:dyDescent="0.25">
      <c r="A1615" s="32"/>
      <c r="D1615" s="76"/>
      <c r="E1615" s="98"/>
      <c r="G1615" s="69" t="s">
        <v>187</v>
      </c>
      <c r="H1615" s="69"/>
      <c r="I1615" s="73">
        <v>435</v>
      </c>
      <c r="K1615" s="15"/>
      <c r="L1615" s="15"/>
      <c r="M1615" s="15"/>
    </row>
    <row r="1616" spans="1:13" x14ac:dyDescent="0.25">
      <c r="A1616" s="32" t="s">
        <v>57</v>
      </c>
      <c r="B1616" s="1" t="s">
        <v>1</v>
      </c>
      <c r="C1616" s="1"/>
      <c r="D1616" s="76">
        <v>81367.460000000006</v>
      </c>
      <c r="E1616" s="98"/>
      <c r="F1616" s="5"/>
      <c r="G1616" s="69" t="s">
        <v>181</v>
      </c>
      <c r="H1616" s="69"/>
      <c r="I1616" s="73">
        <v>200</v>
      </c>
      <c r="K1616" s="15"/>
      <c r="L1616" s="15"/>
      <c r="M1616" s="15"/>
    </row>
    <row r="1617" spans="1:13" x14ac:dyDescent="0.25">
      <c r="A1617" s="32"/>
      <c r="D1617" s="5"/>
      <c r="E1617" s="5"/>
      <c r="G1617" t="s">
        <v>182</v>
      </c>
      <c r="I1617" s="11">
        <v>5992</v>
      </c>
      <c r="K1617" s="1"/>
      <c r="L1617" s="1"/>
      <c r="M1617" s="15"/>
    </row>
    <row r="1618" spans="1:13" ht="15.75" x14ac:dyDescent="0.25">
      <c r="I1618" s="47">
        <f>SUM(I1610:I1617)</f>
        <v>196164.78999999998</v>
      </c>
      <c r="L1618" s="1" t="s">
        <v>78</v>
      </c>
      <c r="M1618" s="12">
        <f>SUM(M1609:M1617)</f>
        <v>332.5</v>
      </c>
    </row>
    <row r="1619" spans="1:13" x14ac:dyDescent="0.25">
      <c r="C1619" s="5">
        <v>195444.59</v>
      </c>
      <c r="J1619" s="11"/>
      <c r="M1619" t="s">
        <v>36</v>
      </c>
    </row>
    <row r="1620" spans="1:13" x14ac:dyDescent="0.25">
      <c r="M1620" s="1"/>
    </row>
    <row r="1621" spans="1:13" ht="16.5" thickBot="1" x14ac:dyDescent="0.3">
      <c r="D1621" s="48">
        <f>SUM(D1610:D1620)</f>
        <v>355593.17619999999</v>
      </c>
      <c r="E1621" s="48"/>
      <c r="M1621" s="57"/>
    </row>
    <row r="1622" spans="1:13" x14ac:dyDescent="0.25">
      <c r="M1622" s="58" t="s">
        <v>127</v>
      </c>
    </row>
    <row r="1623" spans="1:13" ht="15.75" thickBot="1" x14ac:dyDescent="0.3">
      <c r="M1623" s="59">
        <f>+K1629+M1618</f>
        <v>1866.9082000000635</v>
      </c>
    </row>
    <row r="1624" spans="1:13" ht="15.75" x14ac:dyDescent="0.25">
      <c r="F1624" s="11"/>
      <c r="J1624" t="s">
        <v>103</v>
      </c>
      <c r="K1624" s="28">
        <f>+D1621-I1618</f>
        <v>159428.38620000001</v>
      </c>
    </row>
    <row r="1625" spans="1:13" x14ac:dyDescent="0.25">
      <c r="B1625" s="5"/>
      <c r="G1625" s="11"/>
      <c r="L1625" s="11"/>
    </row>
    <row r="1626" spans="1:13" x14ac:dyDescent="0.25">
      <c r="C1626" s="5"/>
      <c r="D1626" s="5"/>
      <c r="E1626" s="5"/>
    </row>
    <row r="1627" spans="1:13" ht="15.75" x14ac:dyDescent="0.25">
      <c r="J1627" t="s">
        <v>104</v>
      </c>
      <c r="K1627" s="28">
        <v>157893.97799999994</v>
      </c>
      <c r="M1627" s="11"/>
    </row>
    <row r="1628" spans="1:13" x14ac:dyDescent="0.25">
      <c r="B1628" s="27"/>
    </row>
    <row r="1629" spans="1:13" ht="18.75" x14ac:dyDescent="0.3">
      <c r="J1629" s="17" t="s">
        <v>40</v>
      </c>
      <c r="K1629" s="18">
        <f>+K1624-K1627</f>
        <v>1534.4082000000635</v>
      </c>
      <c r="M1629" s="11"/>
    </row>
    <row r="1664" spans="2:13" x14ac:dyDescent="0.25">
      <c r="B1664" s="80" t="s">
        <v>53</v>
      </c>
      <c r="C1664" s="80"/>
      <c r="D1664" s="80"/>
      <c r="E1664" s="80"/>
      <c r="F1664" s="80"/>
      <c r="G1664" s="80"/>
      <c r="H1664" s="80"/>
      <c r="I1664" s="80"/>
      <c r="J1664" s="80"/>
      <c r="K1664" s="80"/>
      <c r="L1664" s="80"/>
      <c r="M1664" s="80"/>
    </row>
    <row r="1665" spans="1:13" ht="18.75" x14ac:dyDescent="0.3">
      <c r="B1665" s="19" t="s">
        <v>17</v>
      </c>
      <c r="C1665" s="20">
        <v>46207</v>
      </c>
      <c r="J1665" s="5"/>
    </row>
    <row r="1666" spans="1:13" x14ac:dyDescent="0.25">
      <c r="J1666" s="5"/>
      <c r="K1666" s="5"/>
    </row>
    <row r="1667" spans="1:13" x14ac:dyDescent="0.25">
      <c r="F1667" s="40"/>
      <c r="K1667" s="81"/>
      <c r="L1667" s="81"/>
      <c r="M1667" s="81"/>
    </row>
    <row r="1668" spans="1:13" x14ac:dyDescent="0.25">
      <c r="B1668" s="82" t="s">
        <v>14</v>
      </c>
      <c r="C1668" s="82"/>
      <c r="D1668" s="82"/>
      <c r="E1668" s="40"/>
      <c r="G1668" s="83" t="s">
        <v>100</v>
      </c>
      <c r="H1668" s="83"/>
      <c r="I1668" s="83"/>
      <c r="K1668" s="84" t="s">
        <v>78</v>
      </c>
      <c r="L1668" s="85"/>
      <c r="M1668" s="86"/>
    </row>
    <row r="1669" spans="1:13" x14ac:dyDescent="0.25">
      <c r="I1669" s="5"/>
      <c r="J1669" s="5"/>
      <c r="K1669" s="15" t="s">
        <v>189</v>
      </c>
      <c r="L1669" s="15"/>
      <c r="M1669" s="15">
        <v>30</v>
      </c>
    </row>
    <row r="1670" spans="1:13" x14ac:dyDescent="0.25">
      <c r="A1670" s="32" t="s">
        <v>57</v>
      </c>
      <c r="B1670" s="1" t="s">
        <v>10</v>
      </c>
      <c r="C1670" s="1"/>
      <c r="D1670" s="74">
        <v>43045.41</v>
      </c>
      <c r="E1670" s="74"/>
      <c r="F1670" s="55"/>
      <c r="G1670" s="66" t="s">
        <v>9</v>
      </c>
      <c r="H1670" s="67"/>
      <c r="I1670" s="70">
        <v>113041.61</v>
      </c>
      <c r="J1670" t="s">
        <v>57</v>
      </c>
      <c r="K1670" s="15"/>
      <c r="L1670" s="15"/>
      <c r="M1670" s="15"/>
    </row>
    <row r="1671" spans="1:13" x14ac:dyDescent="0.25">
      <c r="A1671" s="32" t="s">
        <v>57</v>
      </c>
      <c r="B1671" s="1" t="s">
        <v>8</v>
      </c>
      <c r="C1671" s="1"/>
      <c r="D1671" s="74">
        <v>8098.43</v>
      </c>
      <c r="E1671" s="74"/>
      <c r="F1671" s="56"/>
      <c r="G1671" s="66" t="s">
        <v>7</v>
      </c>
      <c r="H1671" s="67"/>
      <c r="I1671" s="70">
        <v>37202.94</v>
      </c>
      <c r="J1671" t="s">
        <v>57</v>
      </c>
      <c r="K1671" s="65"/>
      <c r="L1671" s="15"/>
      <c r="M1671" s="15"/>
    </row>
    <row r="1672" spans="1:13" x14ac:dyDescent="0.25">
      <c r="A1672" s="32" t="s">
        <v>57</v>
      </c>
      <c r="B1672" s="1" t="s">
        <v>6</v>
      </c>
      <c r="C1672" s="1"/>
      <c r="D1672" s="74">
        <v>5392.89</v>
      </c>
      <c r="E1672" s="74"/>
      <c r="F1672" s="56"/>
      <c r="G1672" s="66" t="s">
        <v>19</v>
      </c>
      <c r="H1672" s="67"/>
      <c r="I1672" s="70">
        <v>6173.81</v>
      </c>
      <c r="J1672" t="s">
        <v>57</v>
      </c>
      <c r="K1672" s="15"/>
      <c r="L1672" s="15"/>
      <c r="M1672" s="64"/>
    </row>
    <row r="1673" spans="1:13" x14ac:dyDescent="0.25">
      <c r="A1673" s="32"/>
      <c r="D1673" s="75"/>
      <c r="E1673" s="75"/>
      <c r="G1673" s="66" t="s">
        <v>20</v>
      </c>
      <c r="H1673" s="67"/>
      <c r="I1673" s="70">
        <v>32546.43</v>
      </c>
      <c r="J1673" t="s">
        <v>57</v>
      </c>
      <c r="K1673" s="65"/>
      <c r="L1673" s="15"/>
      <c r="M1673" s="15"/>
    </row>
    <row r="1674" spans="1:13" x14ac:dyDescent="0.25">
      <c r="A1674" s="32" t="s">
        <v>57</v>
      </c>
      <c r="B1674" s="30" t="s">
        <v>160</v>
      </c>
      <c r="C1674" s="31"/>
      <c r="D1674" s="76">
        <f>C1679*1.18</f>
        <v>218381.59699999998</v>
      </c>
      <c r="E1674" s="98"/>
      <c r="G1674" s="67"/>
      <c r="H1674" s="67"/>
      <c r="I1674" s="71"/>
      <c r="K1674" s="15"/>
      <c r="L1674" s="15"/>
      <c r="M1674" s="15"/>
    </row>
    <row r="1675" spans="1:13" x14ac:dyDescent="0.25">
      <c r="A1675" s="32"/>
      <c r="D1675" s="76"/>
      <c r="E1675" s="98"/>
      <c r="G1675" s="69" t="s">
        <v>181</v>
      </c>
      <c r="H1675" s="69"/>
      <c r="I1675" s="73">
        <v>494</v>
      </c>
      <c r="K1675" s="15"/>
      <c r="L1675" s="15"/>
      <c r="M1675" s="15"/>
    </row>
    <row r="1676" spans="1:13" x14ac:dyDescent="0.25">
      <c r="A1676" s="32" t="s">
        <v>57</v>
      </c>
      <c r="B1676" s="1" t="s">
        <v>1</v>
      </c>
      <c r="C1676" s="1"/>
      <c r="D1676" s="76">
        <v>74345.13</v>
      </c>
      <c r="E1676" s="98"/>
      <c r="F1676" s="5"/>
      <c r="G1676" s="77" t="s">
        <v>188</v>
      </c>
      <c r="H1676" s="77"/>
      <c r="I1676" s="78">
        <v>539</v>
      </c>
      <c r="K1676" s="15"/>
      <c r="L1676" s="15"/>
      <c r="M1676" s="15"/>
    </row>
    <row r="1677" spans="1:13" ht="15.75" x14ac:dyDescent="0.25">
      <c r="A1677" s="32"/>
      <c r="D1677" s="5"/>
      <c r="E1677" s="5"/>
      <c r="I1677" s="47">
        <f>SUM(I1670:I1676)</f>
        <v>189997.78999999998</v>
      </c>
      <c r="K1677" s="1"/>
      <c r="L1677" s="1"/>
      <c r="M1677" s="15"/>
    </row>
    <row r="1678" spans="1:13" x14ac:dyDescent="0.25">
      <c r="L1678" s="1" t="s">
        <v>78</v>
      </c>
      <c r="M1678" s="12">
        <f>SUM(M1669:M1677)</f>
        <v>30</v>
      </c>
    </row>
    <row r="1679" spans="1:13" x14ac:dyDescent="0.25">
      <c r="C1679" s="5">
        <v>185069.15</v>
      </c>
      <c r="J1679" s="11"/>
      <c r="M1679" t="s">
        <v>36</v>
      </c>
    </row>
    <row r="1680" spans="1:13" x14ac:dyDescent="0.25">
      <c r="M1680" s="1"/>
    </row>
    <row r="1681" spans="2:13" ht="16.5" thickBot="1" x14ac:dyDescent="0.3">
      <c r="D1681" s="48">
        <f>SUM(D1670:D1680)</f>
        <v>349263.45699999999</v>
      </c>
      <c r="E1681" s="48"/>
      <c r="M1681" s="57"/>
    </row>
    <row r="1682" spans="2:13" x14ac:dyDescent="0.25">
      <c r="M1682" s="58" t="s">
        <v>127</v>
      </c>
    </row>
    <row r="1683" spans="2:13" ht="15.75" thickBot="1" x14ac:dyDescent="0.3">
      <c r="M1683" s="59">
        <f>+K1689+M1678</f>
        <v>-132.71919999999227</v>
      </c>
    </row>
    <row r="1684" spans="2:13" ht="15.75" x14ac:dyDescent="0.25">
      <c r="F1684" s="11"/>
      <c r="G1684" s="11"/>
      <c r="J1684" t="s">
        <v>103</v>
      </c>
      <c r="K1684" s="28">
        <f>+D1681-I1677</f>
        <v>159265.66700000002</v>
      </c>
    </row>
    <row r="1685" spans="2:13" x14ac:dyDescent="0.25">
      <c r="B1685" s="5"/>
      <c r="L1685" s="11"/>
    </row>
    <row r="1686" spans="2:13" x14ac:dyDescent="0.25">
      <c r="C1686" s="5"/>
      <c r="D1686" s="5"/>
      <c r="E1686" s="5"/>
    </row>
    <row r="1687" spans="2:13" ht="15.75" x14ac:dyDescent="0.25">
      <c r="J1687" t="s">
        <v>104</v>
      </c>
      <c r="K1687" s="28">
        <v>159428.38620000001</v>
      </c>
      <c r="M1687" s="11"/>
    </row>
    <row r="1688" spans="2:13" x14ac:dyDescent="0.25">
      <c r="B1688" s="27"/>
    </row>
    <row r="1689" spans="2:13" ht="18.75" x14ac:dyDescent="0.3">
      <c r="J1689" s="17" t="s">
        <v>40</v>
      </c>
      <c r="K1689" s="18">
        <f>+K1684-K1687</f>
        <v>-162.71919999999227</v>
      </c>
      <c r="M1689" s="11"/>
    </row>
    <row r="1716" spans="1:13" x14ac:dyDescent="0.25">
      <c r="B1716" s="80" t="s">
        <v>53</v>
      </c>
      <c r="C1716" s="80"/>
      <c r="D1716" s="80"/>
      <c r="E1716" s="80"/>
      <c r="F1716" s="80"/>
      <c r="G1716" s="80"/>
      <c r="H1716" s="80"/>
      <c r="I1716" s="80"/>
      <c r="J1716" s="80"/>
      <c r="K1716" s="80"/>
      <c r="L1716" s="80"/>
      <c r="M1716" s="80"/>
    </row>
    <row r="1717" spans="1:13" ht="18.75" x14ac:dyDescent="0.3">
      <c r="B1717" s="19" t="s">
        <v>17</v>
      </c>
      <c r="C1717" s="20">
        <v>46209</v>
      </c>
      <c r="J1717" s="5"/>
    </row>
    <row r="1718" spans="1:13" x14ac:dyDescent="0.25">
      <c r="J1718" s="5"/>
      <c r="K1718" s="5"/>
    </row>
    <row r="1719" spans="1:13" x14ac:dyDescent="0.25">
      <c r="F1719" s="40"/>
      <c r="K1719" s="81"/>
      <c r="L1719" s="81"/>
      <c r="M1719" s="81"/>
    </row>
    <row r="1720" spans="1:13" x14ac:dyDescent="0.25">
      <c r="B1720" s="82" t="s">
        <v>14</v>
      </c>
      <c r="C1720" s="82"/>
      <c r="D1720" s="82"/>
      <c r="E1720" s="40"/>
      <c r="G1720" s="83" t="s">
        <v>100</v>
      </c>
      <c r="H1720" s="83"/>
      <c r="I1720" s="83"/>
      <c r="K1720" s="84" t="s">
        <v>78</v>
      </c>
      <c r="L1720" s="85"/>
      <c r="M1720" s="86"/>
    </row>
    <row r="1721" spans="1:13" x14ac:dyDescent="0.25">
      <c r="I1721" s="5"/>
      <c r="J1721" s="5"/>
      <c r="K1721" s="15" t="s">
        <v>157</v>
      </c>
      <c r="L1721" s="15"/>
      <c r="M1721" s="15">
        <v>100</v>
      </c>
    </row>
    <row r="1722" spans="1:13" x14ac:dyDescent="0.25">
      <c r="A1722" s="32" t="s">
        <v>57</v>
      </c>
      <c r="B1722" s="1" t="s">
        <v>10</v>
      </c>
      <c r="C1722" s="1"/>
      <c r="D1722" s="74">
        <v>20944.7</v>
      </c>
      <c r="E1722" s="74"/>
      <c r="F1722" s="55"/>
      <c r="G1722" s="66" t="s">
        <v>9</v>
      </c>
      <c r="H1722" s="67"/>
      <c r="I1722" s="70">
        <v>116530.01</v>
      </c>
      <c r="J1722" t="s">
        <v>57</v>
      </c>
      <c r="K1722" s="15" t="s">
        <v>124</v>
      </c>
      <c r="L1722" s="15"/>
      <c r="M1722" s="15">
        <v>10.5</v>
      </c>
    </row>
    <row r="1723" spans="1:13" x14ac:dyDescent="0.25">
      <c r="A1723" s="32" t="s">
        <v>57</v>
      </c>
      <c r="B1723" s="1" t="s">
        <v>8</v>
      </c>
      <c r="C1723" s="1"/>
      <c r="D1723" s="74">
        <v>8423.4699999999993</v>
      </c>
      <c r="E1723" s="74"/>
      <c r="F1723" s="56"/>
      <c r="G1723" s="66" t="s">
        <v>7</v>
      </c>
      <c r="H1723" s="67"/>
      <c r="I1723" s="70">
        <v>35945.24</v>
      </c>
      <c r="J1723" t="s">
        <v>57</v>
      </c>
      <c r="K1723" s="65" t="s">
        <v>66</v>
      </c>
      <c r="L1723" s="15"/>
      <c r="M1723" s="15">
        <v>358</v>
      </c>
    </row>
    <row r="1724" spans="1:13" x14ac:dyDescent="0.25">
      <c r="A1724" s="32" t="s">
        <v>57</v>
      </c>
      <c r="B1724" s="1" t="s">
        <v>6</v>
      </c>
      <c r="C1724" s="1"/>
      <c r="D1724" s="74">
        <v>8595.89</v>
      </c>
      <c r="E1724" s="74"/>
      <c r="F1724" s="56"/>
      <c r="G1724" s="66" t="s">
        <v>19</v>
      </c>
      <c r="H1724" s="67"/>
      <c r="I1724" s="70">
        <v>6173.81</v>
      </c>
      <c r="J1724" t="s">
        <v>57</v>
      </c>
      <c r="K1724" s="15" t="s">
        <v>190</v>
      </c>
      <c r="L1724" s="15"/>
      <c r="M1724" s="64">
        <v>20</v>
      </c>
    </row>
    <row r="1725" spans="1:13" x14ac:dyDescent="0.25">
      <c r="A1725" s="32"/>
      <c r="D1725" s="75"/>
      <c r="E1725" s="75"/>
      <c r="G1725" s="66" t="s">
        <v>20</v>
      </c>
      <c r="H1725" s="67"/>
      <c r="I1725" s="70">
        <v>32546.43</v>
      </c>
      <c r="J1725" t="s">
        <v>57</v>
      </c>
      <c r="K1725" s="65"/>
      <c r="L1725" s="15"/>
      <c r="M1725" s="15"/>
    </row>
    <row r="1726" spans="1:13" x14ac:dyDescent="0.25">
      <c r="A1726" s="32" t="s">
        <v>57</v>
      </c>
      <c r="B1726" s="30" t="s">
        <v>160</v>
      </c>
      <c r="C1726" s="31"/>
      <c r="D1726" s="76">
        <f>C1731*1.18</f>
        <v>246361.54459999999</v>
      </c>
      <c r="E1726" s="98"/>
      <c r="G1726" s="67" t="s">
        <v>52</v>
      </c>
      <c r="H1726" s="67"/>
      <c r="I1726" s="71">
        <v>600</v>
      </c>
      <c r="K1726" s="15"/>
      <c r="L1726" s="15"/>
      <c r="M1726" s="15"/>
    </row>
    <row r="1727" spans="1:13" x14ac:dyDescent="0.25">
      <c r="A1727" s="32"/>
      <c r="D1727" s="76"/>
      <c r="E1727" s="98"/>
      <c r="G1727" s="69" t="s">
        <v>181</v>
      </c>
      <c r="H1727" s="69"/>
      <c r="I1727" s="73">
        <v>494</v>
      </c>
      <c r="K1727" s="15"/>
      <c r="L1727" s="15"/>
      <c r="M1727" s="15"/>
    </row>
    <row r="1728" spans="1:13" x14ac:dyDescent="0.25">
      <c r="A1728" s="32" t="s">
        <v>57</v>
      </c>
      <c r="B1728" s="1" t="s">
        <v>1</v>
      </c>
      <c r="C1728" s="1"/>
      <c r="D1728" s="76">
        <v>79864.03</v>
      </c>
      <c r="E1728" s="98"/>
      <c r="F1728" s="5"/>
      <c r="G1728" s="77" t="s">
        <v>179</v>
      </c>
      <c r="H1728" s="77"/>
      <c r="I1728" s="78">
        <v>9747</v>
      </c>
      <c r="K1728" s="15"/>
      <c r="L1728" s="15"/>
      <c r="M1728" s="15"/>
    </row>
    <row r="1729" spans="1:13" x14ac:dyDescent="0.25">
      <c r="A1729" s="32"/>
      <c r="D1729" s="5"/>
      <c r="E1729" s="5"/>
      <c r="G1729" t="s">
        <v>188</v>
      </c>
      <c r="I1729">
        <v>144.5</v>
      </c>
      <c r="K1729" s="1"/>
      <c r="L1729" s="1"/>
      <c r="M1729" s="15"/>
    </row>
    <row r="1730" spans="1:13" x14ac:dyDescent="0.25">
      <c r="G1730" t="s">
        <v>188</v>
      </c>
      <c r="I1730">
        <v>2200</v>
      </c>
      <c r="L1730" s="1" t="s">
        <v>78</v>
      </c>
      <c r="M1730" s="12">
        <f>SUM(M1721:M1729)</f>
        <v>488.5</v>
      </c>
    </row>
    <row r="1731" spans="1:13" x14ac:dyDescent="0.25">
      <c r="C1731" s="5">
        <v>208780.97</v>
      </c>
      <c r="G1731" t="s">
        <v>191</v>
      </c>
      <c r="I1731">
        <v>290</v>
      </c>
      <c r="J1731" s="11"/>
      <c r="M1731" t="s">
        <v>36</v>
      </c>
    </row>
    <row r="1732" spans="1:13" x14ac:dyDescent="0.25">
      <c r="G1732" t="s">
        <v>192</v>
      </c>
      <c r="I1732">
        <v>300</v>
      </c>
      <c r="M1732" s="1"/>
    </row>
    <row r="1733" spans="1:13" ht="16.5" thickBot="1" x14ac:dyDescent="0.3">
      <c r="D1733" s="48">
        <f>SUM(D1722:D1732)</f>
        <v>364189.63459999999</v>
      </c>
      <c r="E1733" s="48"/>
      <c r="I1733" s="47">
        <f>SUM(I1722:I1732)</f>
        <v>204970.99</v>
      </c>
      <c r="M1733" s="57"/>
    </row>
    <row r="1734" spans="1:13" x14ac:dyDescent="0.25">
      <c r="M1734" s="58" t="s">
        <v>127</v>
      </c>
    </row>
    <row r="1735" spans="1:13" ht="15.75" thickBot="1" x14ac:dyDescent="0.3">
      <c r="M1735" s="59">
        <f>+K1741+M1730</f>
        <v>441.47759999998379</v>
      </c>
    </row>
    <row r="1736" spans="1:13" ht="15.75" x14ac:dyDescent="0.25">
      <c r="F1736" s="11"/>
      <c r="G1736" s="11"/>
      <c r="J1736" t="s">
        <v>103</v>
      </c>
      <c r="K1736" s="28">
        <f>+D1733-I1733</f>
        <v>159218.6446</v>
      </c>
    </row>
    <row r="1737" spans="1:13" x14ac:dyDescent="0.25">
      <c r="B1737" s="5"/>
      <c r="L1737" s="11"/>
    </row>
    <row r="1738" spans="1:13" x14ac:dyDescent="0.25">
      <c r="C1738" s="5"/>
      <c r="D1738" s="5"/>
      <c r="E1738" s="5"/>
    </row>
    <row r="1739" spans="1:13" ht="15.75" x14ac:dyDescent="0.25">
      <c r="J1739" t="s">
        <v>104</v>
      </c>
      <c r="K1739" s="28">
        <v>159265.66700000002</v>
      </c>
      <c r="M1739" s="11"/>
    </row>
    <row r="1740" spans="1:13" x14ac:dyDescent="0.25">
      <c r="B1740" s="27"/>
    </row>
    <row r="1741" spans="1:13" ht="18.75" x14ac:dyDescent="0.3">
      <c r="J1741" s="17" t="s">
        <v>40</v>
      </c>
      <c r="K1741" s="18">
        <f>+K1736-K1739</f>
        <v>-47.022400000016205</v>
      </c>
      <c r="M1741" s="11"/>
    </row>
    <row r="1768" spans="1:13" x14ac:dyDescent="0.25">
      <c r="B1768" s="80" t="s">
        <v>53</v>
      </c>
      <c r="C1768" s="80"/>
      <c r="D1768" s="80"/>
      <c r="E1768" s="80"/>
      <c r="F1768" s="80"/>
      <c r="G1768" s="80"/>
      <c r="H1768" s="80"/>
      <c r="I1768" s="80"/>
      <c r="J1768" s="80"/>
      <c r="K1768" s="80"/>
      <c r="L1768" s="80"/>
      <c r="M1768" s="80"/>
    </row>
    <row r="1769" spans="1:13" ht="18.75" x14ac:dyDescent="0.3">
      <c r="B1769" s="19" t="s">
        <v>17</v>
      </c>
      <c r="C1769" s="20">
        <v>46210</v>
      </c>
      <c r="J1769" s="5"/>
    </row>
    <row r="1770" spans="1:13" x14ac:dyDescent="0.25">
      <c r="J1770" s="5"/>
      <c r="K1770" s="5"/>
    </row>
    <row r="1771" spans="1:13" x14ac:dyDescent="0.25">
      <c r="F1771" s="40"/>
      <c r="K1771" s="81"/>
      <c r="L1771" s="81"/>
      <c r="M1771" s="81"/>
    </row>
    <row r="1772" spans="1:13" x14ac:dyDescent="0.25">
      <c r="B1772" s="82" t="s">
        <v>14</v>
      </c>
      <c r="C1772" s="82"/>
      <c r="D1772" s="82"/>
      <c r="E1772" s="40"/>
      <c r="G1772" s="83" t="s">
        <v>100</v>
      </c>
      <c r="H1772" s="83"/>
      <c r="I1772" s="83"/>
      <c r="K1772" s="84" t="s">
        <v>78</v>
      </c>
      <c r="L1772" s="85"/>
      <c r="M1772" s="86"/>
    </row>
    <row r="1773" spans="1:13" x14ac:dyDescent="0.25">
      <c r="I1773" s="5"/>
      <c r="J1773" s="5"/>
      <c r="K1773" s="15" t="s">
        <v>194</v>
      </c>
      <c r="L1773" s="15"/>
      <c r="M1773" s="15">
        <v>89.9</v>
      </c>
    </row>
    <row r="1774" spans="1:13" x14ac:dyDescent="0.25">
      <c r="A1774" s="32" t="s">
        <v>57</v>
      </c>
      <c r="B1774" s="1" t="s">
        <v>10</v>
      </c>
      <c r="C1774" s="1"/>
      <c r="D1774" s="74">
        <v>4248.2</v>
      </c>
      <c r="E1774" s="74"/>
      <c r="F1774" s="55"/>
      <c r="G1774" s="66" t="s">
        <v>9</v>
      </c>
      <c r="H1774" s="67"/>
      <c r="I1774" s="70">
        <v>91616.6</v>
      </c>
      <c r="J1774" t="s">
        <v>57</v>
      </c>
      <c r="K1774" s="15" t="s">
        <v>197</v>
      </c>
      <c r="L1774" s="15"/>
      <c r="M1774" s="15">
        <v>10</v>
      </c>
    </row>
    <row r="1775" spans="1:13" x14ac:dyDescent="0.25">
      <c r="A1775" s="32" t="s">
        <v>57</v>
      </c>
      <c r="B1775" s="1" t="s">
        <v>8</v>
      </c>
      <c r="C1775" s="1"/>
      <c r="D1775" s="74">
        <v>14134.62</v>
      </c>
      <c r="E1775" s="74"/>
      <c r="F1775" s="56"/>
      <c r="G1775" s="66" t="s">
        <v>7</v>
      </c>
      <c r="H1775" s="67"/>
      <c r="I1775" s="70">
        <v>33123.24</v>
      </c>
      <c r="J1775" t="s">
        <v>57</v>
      </c>
      <c r="K1775" s="65" t="s">
        <v>138</v>
      </c>
      <c r="L1775" s="15"/>
      <c r="M1775" s="15">
        <v>10</v>
      </c>
    </row>
    <row r="1776" spans="1:13" x14ac:dyDescent="0.25">
      <c r="A1776" s="32" t="s">
        <v>57</v>
      </c>
      <c r="B1776" s="1" t="s">
        <v>6</v>
      </c>
      <c r="C1776" s="1"/>
      <c r="D1776" s="74">
        <v>16257.49</v>
      </c>
      <c r="E1776" s="74"/>
      <c r="F1776" s="56"/>
      <c r="G1776" s="66" t="s">
        <v>19</v>
      </c>
      <c r="H1776" s="67"/>
      <c r="I1776" s="70">
        <v>6173.81</v>
      </c>
      <c r="J1776" t="s">
        <v>57</v>
      </c>
      <c r="K1776" s="15"/>
      <c r="L1776" s="15"/>
      <c r="M1776" s="64"/>
    </row>
    <row r="1777" spans="1:13" x14ac:dyDescent="0.25">
      <c r="A1777" s="32"/>
      <c r="D1777" s="75"/>
      <c r="E1777" s="75"/>
      <c r="G1777" s="66" t="s">
        <v>20</v>
      </c>
      <c r="H1777" s="67"/>
      <c r="I1777" s="70">
        <v>32546.43</v>
      </c>
      <c r="J1777" t="s">
        <v>57</v>
      </c>
      <c r="K1777" s="65"/>
      <c r="L1777" s="15"/>
      <c r="M1777" s="15"/>
    </row>
    <row r="1778" spans="1:13" x14ac:dyDescent="0.25">
      <c r="A1778" s="32" t="s">
        <v>57</v>
      </c>
      <c r="B1778" s="30" t="s">
        <v>160</v>
      </c>
      <c r="C1778" s="31"/>
      <c r="D1778" s="76">
        <f>C1783*1.18</f>
        <v>236830.27159999998</v>
      </c>
      <c r="E1778" s="98"/>
      <c r="G1778" s="67" t="s">
        <v>52</v>
      </c>
      <c r="H1778" s="67"/>
      <c r="I1778" s="71">
        <v>1200</v>
      </c>
      <c r="K1778" s="15"/>
      <c r="L1778" s="15"/>
      <c r="M1778" s="15"/>
    </row>
    <row r="1779" spans="1:13" x14ac:dyDescent="0.25">
      <c r="A1779" s="32"/>
      <c r="D1779" s="76"/>
      <c r="E1779" s="98"/>
      <c r="G1779" s="69" t="s">
        <v>181</v>
      </c>
      <c r="H1779" s="69"/>
      <c r="I1779" s="73">
        <v>494</v>
      </c>
      <c r="K1779" s="15"/>
      <c r="L1779" s="15"/>
      <c r="M1779" s="15"/>
    </row>
    <row r="1780" spans="1:13" x14ac:dyDescent="0.25">
      <c r="A1780" s="32" t="s">
        <v>57</v>
      </c>
      <c r="B1780" s="1" t="s">
        <v>1</v>
      </c>
      <c r="C1780" s="1"/>
      <c r="D1780" s="76">
        <v>74623.63</v>
      </c>
      <c r="E1780" s="98"/>
      <c r="F1780" s="5"/>
      <c r="G1780" s="77" t="s">
        <v>179</v>
      </c>
      <c r="H1780" s="77"/>
      <c r="I1780" s="78">
        <v>9747</v>
      </c>
      <c r="K1780" s="15"/>
      <c r="L1780" s="15"/>
      <c r="M1780" s="15"/>
    </row>
    <row r="1781" spans="1:13" x14ac:dyDescent="0.25">
      <c r="A1781" s="32"/>
      <c r="D1781" s="5"/>
      <c r="E1781" s="5"/>
      <c r="G1781" t="s">
        <v>195</v>
      </c>
      <c r="I1781" s="11">
        <v>245</v>
      </c>
      <c r="K1781" s="1"/>
      <c r="L1781" s="1"/>
      <c r="M1781" s="15"/>
    </row>
    <row r="1782" spans="1:13" x14ac:dyDescent="0.25">
      <c r="G1782" t="s">
        <v>196</v>
      </c>
      <c r="I1782" s="11">
        <v>11550</v>
      </c>
      <c r="L1782" s="1" t="s">
        <v>78</v>
      </c>
      <c r="M1782" s="12">
        <f>SUM(M1773:M1781)</f>
        <v>109.9</v>
      </c>
    </row>
    <row r="1783" spans="1:13" x14ac:dyDescent="0.25">
      <c r="C1783" s="5">
        <v>200703.62</v>
      </c>
      <c r="G1783" t="s">
        <v>191</v>
      </c>
      <c r="I1783" s="11">
        <v>290</v>
      </c>
      <c r="J1783" s="11"/>
      <c r="M1783" t="s">
        <v>36</v>
      </c>
    </row>
    <row r="1784" spans="1:13" x14ac:dyDescent="0.25">
      <c r="G1784" t="s">
        <v>193</v>
      </c>
      <c r="I1784" s="11">
        <v>855</v>
      </c>
      <c r="M1784" s="1"/>
    </row>
    <row r="1785" spans="1:13" ht="16.5" thickBot="1" x14ac:dyDescent="0.3">
      <c r="D1785" s="48">
        <f>SUM(D1774:D1784)</f>
        <v>346094.21159999998</v>
      </c>
      <c r="E1785" s="48"/>
      <c r="I1785" s="47">
        <f>SUM(I1774:I1784)</f>
        <v>187841.08</v>
      </c>
      <c r="M1785" s="57"/>
    </row>
    <row r="1786" spans="1:13" x14ac:dyDescent="0.25">
      <c r="M1786" s="58" t="s">
        <v>127</v>
      </c>
    </row>
    <row r="1787" spans="1:13" ht="15.75" thickBot="1" x14ac:dyDescent="0.3">
      <c r="M1787" s="59">
        <f>+K1793+M1782</f>
        <v>-855.61300000000631</v>
      </c>
    </row>
    <row r="1788" spans="1:13" ht="15.75" x14ac:dyDescent="0.25">
      <c r="F1788" s="11"/>
      <c r="G1788" s="11"/>
      <c r="J1788" t="s">
        <v>103</v>
      </c>
      <c r="K1788" s="28">
        <f>+D1785-I1785</f>
        <v>158253.13159999999</v>
      </c>
    </row>
    <row r="1789" spans="1:13" x14ac:dyDescent="0.25">
      <c r="B1789" s="5"/>
      <c r="L1789" s="11"/>
    </row>
    <row r="1790" spans="1:13" x14ac:dyDescent="0.25">
      <c r="C1790" s="5"/>
      <c r="D1790" s="5"/>
      <c r="E1790" s="5"/>
    </row>
    <row r="1791" spans="1:13" ht="15.75" x14ac:dyDescent="0.25">
      <c r="J1791" t="s">
        <v>104</v>
      </c>
      <c r="K1791" s="28">
        <v>159218.6446</v>
      </c>
      <c r="M1791" s="11"/>
    </row>
    <row r="1792" spans="1:13" x14ac:dyDescent="0.25">
      <c r="B1792" s="27"/>
    </row>
    <row r="1793" spans="10:14" ht="18.75" x14ac:dyDescent="0.3">
      <c r="J1793" s="17" t="s">
        <v>40</v>
      </c>
      <c r="K1793" s="18">
        <f>+K1788-K1791</f>
        <v>-965.51300000000629</v>
      </c>
      <c r="M1793" s="11"/>
      <c r="N1793">
        <f>6*25</f>
        <v>150</v>
      </c>
    </row>
    <row r="1794" spans="10:14" x14ac:dyDescent="0.25">
      <c r="N1794">
        <v>245</v>
      </c>
    </row>
    <row r="1795" spans="10:14" x14ac:dyDescent="0.25">
      <c r="N1795">
        <f>N1793+N1794</f>
        <v>395</v>
      </c>
    </row>
    <row r="1833" spans="1:13" x14ac:dyDescent="0.25">
      <c r="B1833" s="80" t="s">
        <v>53</v>
      </c>
      <c r="C1833" s="80"/>
      <c r="D1833" s="80"/>
      <c r="E1833" s="80"/>
      <c r="F1833" s="80"/>
      <c r="G1833" s="80"/>
      <c r="H1833" s="80"/>
      <c r="I1833" s="80"/>
      <c r="J1833" s="80"/>
      <c r="K1833" s="80"/>
      <c r="L1833" s="80"/>
      <c r="M1833" s="80"/>
    </row>
    <row r="1834" spans="1:13" ht="18.75" x14ac:dyDescent="0.3">
      <c r="B1834" s="19" t="s">
        <v>17</v>
      </c>
      <c r="C1834" s="20">
        <v>46211</v>
      </c>
      <c r="J1834" s="5"/>
    </row>
    <row r="1835" spans="1:13" x14ac:dyDescent="0.25">
      <c r="J1835" s="5"/>
      <c r="K1835" s="5"/>
    </row>
    <row r="1836" spans="1:13" x14ac:dyDescent="0.25">
      <c r="F1836" s="40"/>
      <c r="K1836" s="81"/>
      <c r="L1836" s="81"/>
      <c r="M1836" s="81"/>
    </row>
    <row r="1837" spans="1:13" x14ac:dyDescent="0.25">
      <c r="B1837" s="82" t="s">
        <v>14</v>
      </c>
      <c r="C1837" s="82"/>
      <c r="D1837" s="82"/>
      <c r="E1837" s="40"/>
      <c r="G1837" s="83" t="s">
        <v>100</v>
      </c>
      <c r="H1837" s="83"/>
      <c r="I1837" s="83"/>
      <c r="K1837" s="84" t="s">
        <v>78</v>
      </c>
      <c r="L1837" s="85"/>
      <c r="M1837" s="86"/>
    </row>
    <row r="1838" spans="1:13" x14ac:dyDescent="0.25">
      <c r="I1838" s="5"/>
      <c r="J1838" s="5"/>
      <c r="K1838" s="15" t="s">
        <v>198</v>
      </c>
      <c r="L1838" s="15"/>
      <c r="M1838" s="15">
        <v>50</v>
      </c>
    </row>
    <row r="1839" spans="1:13" x14ac:dyDescent="0.25">
      <c r="A1839" s="32" t="s">
        <v>57</v>
      </c>
      <c r="B1839" s="1" t="s">
        <v>10</v>
      </c>
      <c r="C1839" s="1"/>
      <c r="D1839" s="74">
        <v>62927.5</v>
      </c>
      <c r="E1839" s="74"/>
      <c r="F1839" s="55"/>
      <c r="G1839" s="66" t="s">
        <v>9</v>
      </c>
      <c r="H1839" s="67"/>
      <c r="I1839" s="70">
        <v>122036.1</v>
      </c>
      <c r="J1839" t="s">
        <v>57</v>
      </c>
      <c r="K1839" s="15" t="s">
        <v>199</v>
      </c>
      <c r="L1839" s="15"/>
      <c r="M1839" s="15">
        <v>100</v>
      </c>
    </row>
    <row r="1840" spans="1:13" x14ac:dyDescent="0.25">
      <c r="A1840" s="32" t="s">
        <v>57</v>
      </c>
      <c r="B1840" s="1" t="s">
        <v>8</v>
      </c>
      <c r="C1840" s="1"/>
      <c r="D1840" s="74">
        <v>16629.52</v>
      </c>
      <c r="E1840" s="74"/>
      <c r="F1840" s="56"/>
      <c r="G1840" s="66" t="s">
        <v>7</v>
      </c>
      <c r="H1840" s="67"/>
      <c r="I1840" s="70">
        <v>53088.74</v>
      </c>
      <c r="J1840" t="s">
        <v>57</v>
      </c>
      <c r="K1840" s="65" t="s">
        <v>200</v>
      </c>
      <c r="L1840" s="15"/>
      <c r="M1840" s="15">
        <v>70</v>
      </c>
    </row>
    <row r="1841" spans="1:13" x14ac:dyDescent="0.25">
      <c r="A1841" s="32" t="s">
        <v>57</v>
      </c>
      <c r="B1841" s="1" t="s">
        <v>6</v>
      </c>
      <c r="C1841" s="1"/>
      <c r="D1841" s="74">
        <v>11038.79</v>
      </c>
      <c r="E1841" s="74"/>
      <c r="F1841" s="56"/>
      <c r="G1841" s="66" t="s">
        <v>19</v>
      </c>
      <c r="H1841" s="67"/>
      <c r="I1841" s="70">
        <v>6173.81</v>
      </c>
      <c r="J1841" t="s">
        <v>57</v>
      </c>
      <c r="K1841" s="15" t="s">
        <v>201</v>
      </c>
      <c r="L1841" s="15"/>
      <c r="M1841" s="64">
        <v>130</v>
      </c>
    </row>
    <row r="1842" spans="1:13" x14ac:dyDescent="0.25">
      <c r="A1842" s="32"/>
      <c r="D1842" s="75"/>
      <c r="E1842" s="75"/>
      <c r="G1842" s="66" t="s">
        <v>20</v>
      </c>
      <c r="H1842" s="67"/>
      <c r="I1842" s="70">
        <v>32546.43</v>
      </c>
      <c r="J1842" t="s">
        <v>57</v>
      </c>
      <c r="K1842" s="65"/>
      <c r="L1842" s="15"/>
      <c r="M1842" s="15"/>
    </row>
    <row r="1843" spans="1:13" x14ac:dyDescent="0.25">
      <c r="A1843" s="32" t="s">
        <v>57</v>
      </c>
      <c r="B1843" s="30" t="s">
        <v>160</v>
      </c>
      <c r="C1843" s="31"/>
      <c r="D1843" s="76">
        <f>C1848*1.18</f>
        <v>258931.51819999996</v>
      </c>
      <c r="E1843" s="98"/>
      <c r="G1843" s="67" t="s">
        <v>52</v>
      </c>
      <c r="H1843" s="67"/>
      <c r="I1843" s="71">
        <v>1600</v>
      </c>
      <c r="K1843" s="15"/>
      <c r="L1843" s="15"/>
      <c r="M1843" s="15"/>
    </row>
    <row r="1844" spans="1:13" x14ac:dyDescent="0.25">
      <c r="A1844" s="32"/>
      <c r="D1844" s="76"/>
      <c r="E1844" s="98"/>
      <c r="G1844" s="69" t="s">
        <v>181</v>
      </c>
      <c r="H1844" s="69"/>
      <c r="I1844" s="73">
        <v>494</v>
      </c>
      <c r="K1844" s="15"/>
      <c r="L1844" s="15"/>
      <c r="M1844" s="15"/>
    </row>
    <row r="1845" spans="1:13" x14ac:dyDescent="0.25">
      <c r="A1845" s="32" t="s">
        <v>57</v>
      </c>
      <c r="B1845" s="1" t="s">
        <v>1</v>
      </c>
      <c r="C1845" s="1"/>
      <c r="D1845" s="76">
        <v>81866.63</v>
      </c>
      <c r="E1845" s="98"/>
      <c r="F1845" s="5"/>
      <c r="G1845" s="77" t="s">
        <v>179</v>
      </c>
      <c r="H1845" s="77"/>
      <c r="I1845" s="78">
        <v>55028.9</v>
      </c>
      <c r="K1845" s="15"/>
      <c r="L1845" s="15"/>
      <c r="M1845" s="15"/>
    </row>
    <row r="1846" spans="1:13" x14ac:dyDescent="0.25">
      <c r="A1846" s="32"/>
      <c r="D1846" s="5"/>
      <c r="E1846" s="5"/>
      <c r="G1846" t="s">
        <v>191</v>
      </c>
      <c r="I1846" s="11">
        <v>290</v>
      </c>
      <c r="K1846" s="1"/>
      <c r="L1846" s="1"/>
      <c r="M1846" s="15"/>
    </row>
    <row r="1847" spans="1:13" x14ac:dyDescent="0.25">
      <c r="G1847" t="s">
        <v>193</v>
      </c>
      <c r="I1847" s="11">
        <v>855</v>
      </c>
      <c r="L1847" s="1" t="s">
        <v>78</v>
      </c>
      <c r="M1847" s="12">
        <f>SUM(M1838:M1846)</f>
        <v>350</v>
      </c>
    </row>
    <row r="1848" spans="1:13" ht="15.75" x14ac:dyDescent="0.25">
      <c r="C1848" s="5">
        <v>219433.49</v>
      </c>
      <c r="I1848" s="47">
        <f>SUM(I1839:I1847)</f>
        <v>272112.98</v>
      </c>
      <c r="J1848" s="11"/>
      <c r="M1848" t="s">
        <v>36</v>
      </c>
    </row>
    <row r="1849" spans="1:13" x14ac:dyDescent="0.25">
      <c r="M1849" s="1"/>
    </row>
    <row r="1850" spans="1:13" ht="16.5" thickBot="1" x14ac:dyDescent="0.3">
      <c r="D1850" s="48">
        <f>SUM(D1839:D1849)</f>
        <v>431393.95819999999</v>
      </c>
      <c r="E1850" s="48"/>
      <c r="M1850" s="57"/>
    </row>
    <row r="1851" spans="1:13" x14ac:dyDescent="0.25">
      <c r="G1851" s="11"/>
      <c r="M1851" s="58" t="s">
        <v>127</v>
      </c>
    </row>
    <row r="1852" spans="1:13" ht="15.75" thickBot="1" x14ac:dyDescent="0.3">
      <c r="M1852" s="59">
        <f>+K1862+M1847</f>
        <v>1377.846600000019</v>
      </c>
    </row>
    <row r="1853" spans="1:13" ht="15.75" x14ac:dyDescent="0.25">
      <c r="F1853" s="11"/>
      <c r="J1853" t="s">
        <v>103</v>
      </c>
      <c r="K1853" s="28">
        <f>+D1850-I1848</f>
        <v>159280.97820000001</v>
      </c>
    </row>
    <row r="1854" spans="1:13" ht="15.75" x14ac:dyDescent="0.25">
      <c r="B1854" s="5"/>
      <c r="K1854" s="28"/>
    </row>
    <row r="1855" spans="1:13" ht="15.75" x14ac:dyDescent="0.25">
      <c r="C1855" s="5"/>
      <c r="D1855" s="5"/>
      <c r="E1855" s="5"/>
      <c r="K1855" s="28"/>
    </row>
    <row r="1856" spans="1:13" ht="15.75" x14ac:dyDescent="0.25">
      <c r="J1856" t="s">
        <v>202</v>
      </c>
      <c r="K1856" s="28">
        <v>1000</v>
      </c>
    </row>
    <row r="1857" spans="2:14" ht="15.75" x14ac:dyDescent="0.25">
      <c r="B1857" s="27"/>
      <c r="K1857" s="28"/>
    </row>
    <row r="1858" spans="2:14" x14ac:dyDescent="0.25">
      <c r="L1858" s="11">
        <f>+K1860+K1856</f>
        <v>159253.13159999999</v>
      </c>
    </row>
    <row r="1860" spans="2:14" ht="15.75" x14ac:dyDescent="0.25">
      <c r="J1860" t="s">
        <v>104</v>
      </c>
      <c r="K1860" s="28">
        <v>158253.13159999999</v>
      </c>
      <c r="M1860" s="11"/>
    </row>
    <row r="1862" spans="2:14" ht="18.75" x14ac:dyDescent="0.3">
      <c r="J1862" s="17" t="s">
        <v>40</v>
      </c>
      <c r="K1862" s="18">
        <f>+K1853-K1860</f>
        <v>1027.846600000019</v>
      </c>
      <c r="M1862" s="11"/>
      <c r="N1862">
        <f>6*25</f>
        <v>150</v>
      </c>
    </row>
    <row r="1863" spans="2:14" x14ac:dyDescent="0.25">
      <c r="N1863">
        <v>245</v>
      </c>
    </row>
    <row r="1864" spans="2:14" x14ac:dyDescent="0.25">
      <c r="N1864">
        <f>N1862+N1863</f>
        <v>395</v>
      </c>
    </row>
    <row r="1884" spans="7:7" x14ac:dyDescent="0.25">
      <c r="G1884" s="11">
        <f>D1901-D1845</f>
        <v>7000.3499999999913</v>
      </c>
    </row>
    <row r="1886" spans="7:7" x14ac:dyDescent="0.25">
      <c r="G1886" s="11">
        <f>D1896-D1840</f>
        <v>1434.5499999999993</v>
      </c>
    </row>
    <row r="1889" spans="1:13" x14ac:dyDescent="0.25">
      <c r="B1889" s="80" t="s">
        <v>53</v>
      </c>
      <c r="C1889" s="80"/>
      <c r="D1889" s="80"/>
      <c r="E1889" s="80"/>
      <c r="F1889" s="80"/>
      <c r="G1889" s="80"/>
      <c r="H1889" s="80"/>
      <c r="I1889" s="80"/>
      <c r="J1889" s="80"/>
      <c r="K1889" s="80"/>
      <c r="L1889" s="80"/>
      <c r="M1889" s="80"/>
    </row>
    <row r="1890" spans="1:13" ht="18.75" x14ac:dyDescent="0.3">
      <c r="B1890" s="19" t="s">
        <v>17</v>
      </c>
      <c r="C1890" s="20">
        <v>46212</v>
      </c>
      <c r="J1890" s="5"/>
    </row>
    <row r="1891" spans="1:13" x14ac:dyDescent="0.25">
      <c r="J1891" s="5"/>
      <c r="K1891" s="5"/>
    </row>
    <row r="1892" spans="1:13" x14ac:dyDescent="0.25">
      <c r="F1892" s="40"/>
      <c r="K1892" s="81"/>
      <c r="L1892" s="81"/>
      <c r="M1892" s="81"/>
    </row>
    <row r="1893" spans="1:13" x14ac:dyDescent="0.25">
      <c r="B1893" s="82" t="s">
        <v>14</v>
      </c>
      <c r="C1893" s="82"/>
      <c r="D1893" s="82"/>
      <c r="E1893" s="40"/>
      <c r="G1893" s="83" t="s">
        <v>100</v>
      </c>
      <c r="H1893" s="83"/>
      <c r="I1893" s="83"/>
      <c r="K1893" s="84" t="s">
        <v>78</v>
      </c>
      <c r="L1893" s="85"/>
      <c r="M1893" s="86"/>
    </row>
    <row r="1894" spans="1:13" x14ac:dyDescent="0.25">
      <c r="I1894" s="5"/>
      <c r="J1894" s="5"/>
      <c r="K1894" s="15" t="s">
        <v>203</v>
      </c>
      <c r="L1894" s="15"/>
      <c r="M1894" s="15">
        <v>130</v>
      </c>
    </row>
    <row r="1895" spans="1:13" x14ac:dyDescent="0.25">
      <c r="A1895" s="32" t="s">
        <v>57</v>
      </c>
      <c r="B1895" s="1" t="s">
        <v>10</v>
      </c>
      <c r="C1895" s="1"/>
      <c r="D1895" s="74">
        <v>67292.3</v>
      </c>
      <c r="E1895" s="74"/>
      <c r="F1895" s="55"/>
      <c r="G1895" s="66" t="s">
        <v>9</v>
      </c>
      <c r="H1895" s="67"/>
      <c r="I1895" s="70">
        <v>120949.6</v>
      </c>
      <c r="J1895" t="s">
        <v>57</v>
      </c>
      <c r="K1895" s="15" t="s">
        <v>204</v>
      </c>
      <c r="L1895" s="15"/>
      <c r="M1895" s="15">
        <v>10</v>
      </c>
    </row>
    <row r="1896" spans="1:13" x14ac:dyDescent="0.25">
      <c r="A1896" s="32" t="s">
        <v>57</v>
      </c>
      <c r="B1896" s="1" t="s">
        <v>8</v>
      </c>
      <c r="C1896" s="1"/>
      <c r="D1896" s="74">
        <v>18064.07</v>
      </c>
      <c r="E1896" s="74"/>
      <c r="F1896" s="56"/>
      <c r="G1896" s="66" t="s">
        <v>7</v>
      </c>
      <c r="H1896" s="67"/>
      <c r="I1896" s="70">
        <v>51883.24</v>
      </c>
      <c r="J1896" t="s">
        <v>57</v>
      </c>
      <c r="K1896" s="65" t="s">
        <v>205</v>
      </c>
      <c r="L1896" s="15"/>
      <c r="M1896" s="15">
        <v>20</v>
      </c>
    </row>
    <row r="1897" spans="1:13" x14ac:dyDescent="0.25">
      <c r="A1897" s="32" t="s">
        <v>57</v>
      </c>
      <c r="B1897" s="1" t="s">
        <v>6</v>
      </c>
      <c r="C1897" s="1"/>
      <c r="D1897" s="74">
        <v>13591.69</v>
      </c>
      <c r="E1897" s="74"/>
      <c r="F1897" s="56"/>
      <c r="G1897" s="66" t="s">
        <v>19</v>
      </c>
      <c r="H1897" s="67"/>
      <c r="I1897" s="70">
        <v>6173.81</v>
      </c>
      <c r="J1897" t="s">
        <v>57</v>
      </c>
      <c r="K1897" s="15" t="s">
        <v>206</v>
      </c>
      <c r="L1897" s="15"/>
      <c r="M1897" s="64">
        <v>20</v>
      </c>
    </row>
    <row r="1898" spans="1:13" x14ac:dyDescent="0.25">
      <c r="A1898" s="32"/>
      <c r="D1898" s="75"/>
      <c r="E1898" s="75"/>
      <c r="G1898" s="66" t="s">
        <v>20</v>
      </c>
      <c r="H1898" s="67"/>
      <c r="I1898" s="70">
        <v>32546.43</v>
      </c>
      <c r="J1898" t="s">
        <v>57</v>
      </c>
      <c r="K1898" s="65" t="s">
        <v>207</v>
      </c>
      <c r="L1898" s="15"/>
      <c r="M1898" s="15">
        <v>85.9</v>
      </c>
    </row>
    <row r="1899" spans="1:13" x14ac:dyDescent="0.25">
      <c r="A1899" s="32" t="s">
        <v>57</v>
      </c>
      <c r="B1899" s="30" t="s">
        <v>160</v>
      </c>
      <c r="C1899" s="31"/>
      <c r="D1899" s="76">
        <f>C1904*1.18</f>
        <v>242444.33399999997</v>
      </c>
      <c r="E1899" s="98"/>
      <c r="G1899" s="67" t="s">
        <v>52</v>
      </c>
      <c r="H1899" s="67"/>
      <c r="I1899" s="71">
        <v>2000</v>
      </c>
      <c r="K1899" s="15"/>
      <c r="L1899" s="15"/>
      <c r="M1899" s="15"/>
    </row>
    <row r="1900" spans="1:13" x14ac:dyDescent="0.25">
      <c r="A1900" s="32"/>
      <c r="D1900" s="76"/>
      <c r="E1900" s="98"/>
      <c r="G1900" s="69" t="s">
        <v>181</v>
      </c>
      <c r="H1900" s="69"/>
      <c r="I1900" s="73">
        <v>494</v>
      </c>
      <c r="K1900" s="15"/>
      <c r="L1900" s="15"/>
      <c r="M1900" s="15"/>
    </row>
    <row r="1901" spans="1:13" x14ac:dyDescent="0.25">
      <c r="A1901" s="32" t="s">
        <v>57</v>
      </c>
      <c r="B1901" s="1" t="s">
        <v>1</v>
      </c>
      <c r="C1901" s="1"/>
      <c r="D1901" s="76">
        <v>88866.98</v>
      </c>
      <c r="E1901" s="98"/>
      <c r="F1901" s="5"/>
      <c r="G1901" s="77" t="s">
        <v>179</v>
      </c>
      <c r="H1901" s="77"/>
      <c r="I1901" s="78">
        <v>55028.9</v>
      </c>
      <c r="K1901" s="15"/>
      <c r="L1901" s="15"/>
      <c r="M1901" s="15"/>
    </row>
    <row r="1902" spans="1:13" x14ac:dyDescent="0.25">
      <c r="A1902" s="32"/>
      <c r="D1902" s="5"/>
      <c r="E1902" s="5"/>
      <c r="G1902" t="s">
        <v>191</v>
      </c>
      <c r="I1902" s="11">
        <v>290</v>
      </c>
      <c r="K1902" s="1"/>
      <c r="L1902" s="1"/>
      <c r="M1902" s="15"/>
    </row>
    <row r="1903" spans="1:13" x14ac:dyDescent="0.25">
      <c r="G1903" t="s">
        <v>193</v>
      </c>
      <c r="I1903" s="11">
        <v>855</v>
      </c>
      <c r="L1903" s="1" t="s">
        <v>78</v>
      </c>
      <c r="M1903" s="12">
        <f>SUM(M1894:M1902)</f>
        <v>265.89999999999998</v>
      </c>
    </row>
    <row r="1904" spans="1:13" ht="15.75" x14ac:dyDescent="0.25">
      <c r="C1904" s="5">
        <v>205461.3</v>
      </c>
      <c r="I1904" s="47">
        <f>SUM(I1895:I1903)</f>
        <v>270220.98</v>
      </c>
      <c r="J1904" s="11"/>
      <c r="M1904" t="s">
        <v>36</v>
      </c>
    </row>
    <row r="1905" spans="2:13" x14ac:dyDescent="0.25">
      <c r="M1905" s="1"/>
    </row>
    <row r="1906" spans="2:13" ht="16.5" thickBot="1" x14ac:dyDescent="0.3">
      <c r="D1906" s="48">
        <f>SUM(D1895:D1905)</f>
        <v>430259.37399999995</v>
      </c>
      <c r="E1906" s="48"/>
      <c r="M1906" s="57"/>
    </row>
    <row r="1907" spans="2:13" x14ac:dyDescent="0.25">
      <c r="G1907" s="11"/>
      <c r="M1907" s="58" t="s">
        <v>127</v>
      </c>
    </row>
    <row r="1908" spans="2:13" ht="15.75" thickBot="1" x14ac:dyDescent="0.3">
      <c r="M1908" s="59">
        <f>+K1918+M1903</f>
        <v>1023.3157999999588</v>
      </c>
    </row>
    <row r="1909" spans="2:13" ht="15.75" x14ac:dyDescent="0.25">
      <c r="F1909" s="11"/>
      <c r="J1909" t="s">
        <v>103</v>
      </c>
      <c r="K1909" s="28">
        <f>+D1906-I1904</f>
        <v>160038.39399999997</v>
      </c>
    </row>
    <row r="1910" spans="2:13" ht="15.75" x14ac:dyDescent="0.25">
      <c r="B1910" s="5"/>
      <c r="K1910" s="28"/>
    </row>
    <row r="1911" spans="2:13" ht="15.75" x14ac:dyDescent="0.25">
      <c r="C1911" s="5"/>
      <c r="D1911" s="5"/>
      <c r="E1911" s="5"/>
      <c r="K1911" s="28"/>
    </row>
    <row r="1912" spans="2:13" ht="15.75" x14ac:dyDescent="0.25">
      <c r="K1912" s="47"/>
    </row>
    <row r="1913" spans="2:13" ht="15.75" x14ac:dyDescent="0.25">
      <c r="B1913" s="27"/>
      <c r="K1913" s="47"/>
    </row>
    <row r="1914" spans="2:13" x14ac:dyDescent="0.25">
      <c r="L1914" s="11"/>
    </row>
    <row r="1916" spans="2:13" ht="15.75" x14ac:dyDescent="0.25">
      <c r="J1916" t="s">
        <v>104</v>
      </c>
      <c r="K1916" s="28">
        <v>159280.97820000001</v>
      </c>
      <c r="M1916" s="11"/>
    </row>
    <row r="1918" spans="2:13" ht="18.75" x14ac:dyDescent="0.3">
      <c r="J1918" s="17" t="s">
        <v>40</v>
      </c>
      <c r="K1918" s="18">
        <f>+K1909-K1916</f>
        <v>757.41579999995884</v>
      </c>
      <c r="M1918" s="11"/>
    </row>
    <row r="1949" spans="2:13" x14ac:dyDescent="0.25">
      <c r="B1949" s="80" t="s">
        <v>53</v>
      </c>
      <c r="C1949" s="80"/>
      <c r="D1949" s="80"/>
      <c r="E1949" s="80"/>
      <c r="F1949" s="80"/>
      <c r="G1949" s="80"/>
      <c r="H1949" s="80"/>
      <c r="I1949" s="80"/>
      <c r="J1949" s="80"/>
      <c r="K1949" s="80"/>
      <c r="L1949" s="80"/>
      <c r="M1949" s="80"/>
    </row>
    <row r="1950" spans="2:13" ht="18.75" x14ac:dyDescent="0.3">
      <c r="B1950" s="19" t="s">
        <v>17</v>
      </c>
      <c r="C1950" s="20">
        <v>46213</v>
      </c>
      <c r="J1950" s="5"/>
    </row>
    <row r="1951" spans="2:13" x14ac:dyDescent="0.25">
      <c r="J1951" s="5"/>
      <c r="K1951" s="5"/>
    </row>
    <row r="1952" spans="2:13" x14ac:dyDescent="0.25">
      <c r="F1952" s="40"/>
      <c r="K1952" s="81"/>
      <c r="L1952" s="81"/>
      <c r="M1952" s="81"/>
    </row>
    <row r="1953" spans="1:13" x14ac:dyDescent="0.25">
      <c r="B1953" s="82" t="s">
        <v>14</v>
      </c>
      <c r="C1953" s="82"/>
      <c r="D1953" s="82"/>
      <c r="E1953" s="40"/>
      <c r="G1953" s="83" t="s">
        <v>100</v>
      </c>
      <c r="H1953" s="83"/>
      <c r="I1953" s="83"/>
      <c r="K1953" s="84" t="s">
        <v>78</v>
      </c>
      <c r="L1953" s="85"/>
      <c r="M1953" s="86"/>
    </row>
    <row r="1954" spans="1:13" x14ac:dyDescent="0.25">
      <c r="I1954" s="5"/>
      <c r="J1954" s="5"/>
      <c r="K1954" s="15" t="s">
        <v>141</v>
      </c>
      <c r="L1954" s="15" t="s">
        <v>210</v>
      </c>
      <c r="M1954" s="15">
        <v>370</v>
      </c>
    </row>
    <row r="1955" spans="1:13" x14ac:dyDescent="0.25">
      <c r="A1955" s="32" t="s">
        <v>57</v>
      </c>
      <c r="B1955" s="1" t="s">
        <v>10</v>
      </c>
      <c r="C1955" s="1"/>
      <c r="D1955" s="74">
        <v>77544.289999999994</v>
      </c>
      <c r="E1955" s="74"/>
      <c r="F1955" s="55"/>
      <c r="G1955" s="66" t="s">
        <v>9</v>
      </c>
      <c r="H1955" s="67"/>
      <c r="I1955" s="70">
        <v>136280.98000000001</v>
      </c>
      <c r="J1955" t="s">
        <v>57</v>
      </c>
      <c r="K1955" s="65" t="s">
        <v>207</v>
      </c>
      <c r="L1955" s="15" t="s">
        <v>211</v>
      </c>
      <c r="M1955" s="15">
        <v>61.66</v>
      </c>
    </row>
    <row r="1956" spans="1:13" x14ac:dyDescent="0.25">
      <c r="A1956" s="32" t="s">
        <v>57</v>
      </c>
      <c r="B1956" s="1" t="s">
        <v>8</v>
      </c>
      <c r="C1956" s="1"/>
      <c r="D1956" s="74">
        <v>18064.07</v>
      </c>
      <c r="E1956" s="74"/>
      <c r="F1956" s="56"/>
      <c r="G1956" s="66" t="s">
        <v>7</v>
      </c>
      <c r="H1956" s="67"/>
      <c r="I1956" s="70">
        <v>52303.24</v>
      </c>
      <c r="J1956" t="s">
        <v>57</v>
      </c>
      <c r="K1956" s="15"/>
      <c r="L1956" s="15"/>
      <c r="M1956" s="15"/>
    </row>
    <row r="1957" spans="1:13" x14ac:dyDescent="0.25">
      <c r="A1957" s="32" t="s">
        <v>57</v>
      </c>
      <c r="B1957" s="1" t="s">
        <v>6</v>
      </c>
      <c r="C1957" s="1"/>
      <c r="D1957" s="74">
        <v>23903.49</v>
      </c>
      <c r="E1957" s="74"/>
      <c r="F1957" s="56"/>
      <c r="G1957" s="66" t="s">
        <v>19</v>
      </c>
      <c r="H1957" s="67"/>
      <c r="I1957" s="70">
        <v>6173.81</v>
      </c>
      <c r="J1957" t="s">
        <v>57</v>
      </c>
      <c r="K1957" s="15"/>
      <c r="L1957" s="15"/>
      <c r="M1957" s="15"/>
    </row>
    <row r="1958" spans="1:13" x14ac:dyDescent="0.25">
      <c r="A1958" s="32"/>
      <c r="D1958" s="75"/>
      <c r="E1958" s="75"/>
      <c r="G1958" s="66" t="s">
        <v>20</v>
      </c>
      <c r="H1958" s="67"/>
      <c r="I1958" s="70">
        <v>32546.43</v>
      </c>
      <c r="J1958" t="s">
        <v>57</v>
      </c>
      <c r="K1958" s="15"/>
      <c r="L1958" s="15"/>
      <c r="M1958" s="15"/>
    </row>
    <row r="1959" spans="1:13" x14ac:dyDescent="0.25">
      <c r="A1959" s="32" t="s">
        <v>57</v>
      </c>
      <c r="B1959" s="30" t="s">
        <v>160</v>
      </c>
      <c r="C1959" s="31"/>
      <c r="D1959" s="76">
        <f>C1964*1.18</f>
        <v>244461.00119999997</v>
      </c>
      <c r="E1959" s="98"/>
      <c r="G1959" s="67" t="s">
        <v>52</v>
      </c>
      <c r="H1959" s="67"/>
      <c r="I1959" s="71">
        <v>2500</v>
      </c>
      <c r="K1959" s="1"/>
      <c r="L1959" s="1"/>
      <c r="M1959" s="15"/>
    </row>
    <row r="1960" spans="1:13" x14ac:dyDescent="0.25">
      <c r="A1960" s="32"/>
      <c r="D1960" s="76"/>
      <c r="E1960" s="98"/>
      <c r="G1960" s="69" t="s">
        <v>181</v>
      </c>
      <c r="H1960" s="69"/>
      <c r="I1960" s="73">
        <v>494</v>
      </c>
      <c r="L1960" s="1" t="s">
        <v>78</v>
      </c>
      <c r="M1960" s="12">
        <f>SUM(M1954:M1959)</f>
        <v>431.65999999999997</v>
      </c>
    </row>
    <row r="1961" spans="1:13" x14ac:dyDescent="0.25">
      <c r="A1961" s="32" t="s">
        <v>57</v>
      </c>
      <c r="B1961" s="1" t="s">
        <v>1</v>
      </c>
      <c r="C1961" s="1"/>
      <c r="D1961" s="76">
        <v>83015.38</v>
      </c>
      <c r="E1961" s="98"/>
      <c r="F1961" s="5"/>
      <c r="G1961" s="77" t="s">
        <v>179</v>
      </c>
      <c r="H1961" s="77"/>
      <c r="I1961" s="78">
        <v>55028.9</v>
      </c>
      <c r="M1961" t="s">
        <v>36</v>
      </c>
    </row>
    <row r="1962" spans="1:13" x14ac:dyDescent="0.25">
      <c r="A1962" s="32"/>
      <c r="D1962" s="5"/>
      <c r="E1962" s="5"/>
      <c r="G1962" t="s">
        <v>191</v>
      </c>
      <c r="I1962" s="11">
        <v>290</v>
      </c>
      <c r="M1962" s="1"/>
    </row>
    <row r="1963" spans="1:13" ht="15.75" thickBot="1" x14ac:dyDescent="0.3">
      <c r="G1963" t="s">
        <v>208</v>
      </c>
      <c r="I1963" s="11">
        <v>20</v>
      </c>
      <c r="M1963" s="57"/>
    </row>
    <row r="1964" spans="1:13" x14ac:dyDescent="0.25">
      <c r="C1964" s="5">
        <v>207170.34</v>
      </c>
      <c r="G1964" t="s">
        <v>209</v>
      </c>
      <c r="I1964" s="11">
        <v>290</v>
      </c>
      <c r="J1964" s="11"/>
      <c r="M1964" s="58" t="s">
        <v>127</v>
      </c>
    </row>
    <row r="1965" spans="1:13" ht="16.5" thickBot="1" x14ac:dyDescent="0.3">
      <c r="I1965" s="47">
        <f>SUM(I1955:I1964)</f>
        <v>285927.36</v>
      </c>
      <c r="M1965" s="59">
        <f>+K1975+M1960</f>
        <v>1454.1372000000229</v>
      </c>
    </row>
    <row r="1966" spans="1:13" ht="15.75" x14ac:dyDescent="0.25">
      <c r="D1966" s="48">
        <f>SUM(D1955:D1965)</f>
        <v>446988.23119999998</v>
      </c>
      <c r="E1966" s="48"/>
      <c r="J1966" t="s">
        <v>103</v>
      </c>
      <c r="K1966" s="28">
        <f>+D1966-I1965</f>
        <v>161060.87119999999</v>
      </c>
    </row>
    <row r="1967" spans="1:13" ht="15.75" x14ac:dyDescent="0.25">
      <c r="G1967" s="11"/>
      <c r="K1967" s="28"/>
    </row>
    <row r="1968" spans="1:13" ht="15.75" x14ac:dyDescent="0.25">
      <c r="K1968" s="28"/>
    </row>
    <row r="1969" spans="2:13" ht="15.75" x14ac:dyDescent="0.25">
      <c r="F1969" s="11"/>
      <c r="K1969" s="47"/>
    </row>
    <row r="1970" spans="2:13" ht="15.75" x14ac:dyDescent="0.25">
      <c r="B1970" s="5"/>
      <c r="K1970" s="47"/>
    </row>
    <row r="1971" spans="2:13" x14ac:dyDescent="0.25">
      <c r="C1971" s="5"/>
      <c r="D1971" s="5"/>
      <c r="E1971" s="5"/>
      <c r="L1971" s="11"/>
    </row>
    <row r="1973" spans="2:13" ht="15.75" x14ac:dyDescent="0.25">
      <c r="B1973" s="27"/>
      <c r="J1973" t="s">
        <v>104</v>
      </c>
      <c r="K1973" s="28">
        <v>160038.39399999997</v>
      </c>
      <c r="M1973" s="11"/>
    </row>
    <row r="1975" spans="2:13" ht="18.75" x14ac:dyDescent="0.3">
      <c r="J1975" s="17" t="s">
        <v>40</v>
      </c>
      <c r="K1975" s="18">
        <f>+K1966-K1973</f>
        <v>1022.477200000023</v>
      </c>
      <c r="M1975" s="11"/>
    </row>
    <row r="2003" spans="1:14" x14ac:dyDescent="0.25">
      <c r="B2003" s="80" t="s">
        <v>53</v>
      </c>
      <c r="C2003" s="80"/>
      <c r="D2003" s="80"/>
      <c r="E2003" s="80"/>
      <c r="F2003" s="80"/>
      <c r="G2003" s="80"/>
      <c r="H2003" s="80"/>
      <c r="I2003" s="80"/>
      <c r="J2003" s="80"/>
      <c r="K2003" s="80"/>
      <c r="L2003" s="80"/>
      <c r="M2003" s="80"/>
    </row>
    <row r="2004" spans="1:14" ht="18.75" x14ac:dyDescent="0.3">
      <c r="B2004" s="19" t="s">
        <v>17</v>
      </c>
      <c r="C2004" s="20">
        <v>46214</v>
      </c>
      <c r="J2004" s="5"/>
    </row>
    <row r="2005" spans="1:14" x14ac:dyDescent="0.25">
      <c r="J2005" s="5"/>
      <c r="K2005" s="5"/>
    </row>
    <row r="2006" spans="1:14" x14ac:dyDescent="0.25">
      <c r="F2006" s="40"/>
      <c r="K2006" s="81"/>
      <c r="L2006" s="81"/>
      <c r="M2006" s="81"/>
    </row>
    <row r="2007" spans="1:14" x14ac:dyDescent="0.25">
      <c r="B2007" s="82" t="s">
        <v>14</v>
      </c>
      <c r="C2007" s="82"/>
      <c r="D2007" s="82"/>
      <c r="E2007" s="40"/>
      <c r="G2007" s="83" t="s">
        <v>100</v>
      </c>
      <c r="H2007" s="83"/>
      <c r="I2007" s="83"/>
      <c r="K2007" s="84" t="s">
        <v>78</v>
      </c>
      <c r="L2007" s="85"/>
      <c r="M2007" s="86"/>
    </row>
    <row r="2008" spans="1:14" x14ac:dyDescent="0.25">
      <c r="I2008" s="5"/>
      <c r="J2008" s="5"/>
      <c r="K2008" s="15" t="s">
        <v>212</v>
      </c>
      <c r="L2008" s="15" t="s">
        <v>214</v>
      </c>
      <c r="M2008" s="15">
        <v>670</v>
      </c>
    </row>
    <row r="2009" spans="1:14" x14ac:dyDescent="0.25">
      <c r="A2009" s="32" t="s">
        <v>57</v>
      </c>
      <c r="B2009" s="1" t="s">
        <v>10</v>
      </c>
      <c r="C2009" s="1"/>
      <c r="D2009" s="74">
        <v>57546.69</v>
      </c>
      <c r="E2009" s="99">
        <f>D2009-F2009</f>
        <v>-848.39999999999418</v>
      </c>
      <c r="F2009" s="55">
        <v>58395.09</v>
      </c>
      <c r="G2009" s="66" t="s">
        <v>9</v>
      </c>
      <c r="H2009" s="67"/>
      <c r="I2009" s="70">
        <v>110290.98</v>
      </c>
      <c r="J2009" t="s">
        <v>57</v>
      </c>
      <c r="K2009" s="15" t="s">
        <v>212</v>
      </c>
      <c r="L2009" s="15" t="s">
        <v>214</v>
      </c>
      <c r="M2009" s="15">
        <v>324.2</v>
      </c>
    </row>
    <row r="2010" spans="1:14" x14ac:dyDescent="0.25">
      <c r="A2010" s="32" t="s">
        <v>57</v>
      </c>
      <c r="B2010" s="1" t="s">
        <v>8</v>
      </c>
      <c r="C2010" s="1"/>
      <c r="D2010" s="74">
        <v>16017.97</v>
      </c>
      <c r="E2010" s="74"/>
      <c r="F2010" s="56"/>
      <c r="G2010" s="66" t="s">
        <v>7</v>
      </c>
      <c r="H2010" s="67"/>
      <c r="I2010" s="70">
        <v>52878.44</v>
      </c>
      <c r="J2010" t="s">
        <v>57</v>
      </c>
      <c r="K2010" s="15" t="s">
        <v>212</v>
      </c>
      <c r="L2010" s="15" t="s">
        <v>214</v>
      </c>
      <c r="M2010" s="15">
        <v>39.5</v>
      </c>
    </row>
    <row r="2011" spans="1:14" x14ac:dyDescent="0.25">
      <c r="A2011" s="32" t="s">
        <v>57</v>
      </c>
      <c r="B2011" s="1" t="s">
        <v>6</v>
      </c>
      <c r="C2011" s="1"/>
      <c r="D2011" s="74">
        <v>30328.59</v>
      </c>
      <c r="E2011" s="99">
        <f>D2011-F2011</f>
        <v>-738.81000000000131</v>
      </c>
      <c r="F2011" s="56">
        <v>31067.4</v>
      </c>
      <c r="G2011" s="66" t="s">
        <v>19</v>
      </c>
      <c r="H2011" s="67"/>
      <c r="I2011" s="70">
        <v>6173.81</v>
      </c>
      <c r="J2011" t="s">
        <v>57</v>
      </c>
      <c r="K2011" s="15" t="s">
        <v>212</v>
      </c>
      <c r="L2011" s="15" t="s">
        <v>213</v>
      </c>
      <c r="M2011" s="15">
        <v>2046</v>
      </c>
    </row>
    <row r="2012" spans="1:14" x14ac:dyDescent="0.25">
      <c r="A2012" s="32"/>
      <c r="D2012" s="75"/>
      <c r="E2012" s="75"/>
      <c r="G2012" s="66" t="s">
        <v>20</v>
      </c>
      <c r="H2012" s="67"/>
      <c r="I2012" s="70">
        <v>32546.43</v>
      </c>
      <c r="J2012" t="s">
        <v>57</v>
      </c>
      <c r="K2012" s="15" t="s">
        <v>157</v>
      </c>
      <c r="L2012" s="15"/>
      <c r="M2012" s="15">
        <v>50</v>
      </c>
    </row>
    <row r="2013" spans="1:14" x14ac:dyDescent="0.25">
      <c r="A2013" s="32" t="s">
        <v>57</v>
      </c>
      <c r="B2013" s="30" t="s">
        <v>160</v>
      </c>
      <c r="C2013" s="31"/>
      <c r="D2013" s="100">
        <f>C2018*1.18</f>
        <v>232938.2776</v>
      </c>
      <c r="E2013" s="98"/>
      <c r="G2013" s="67"/>
      <c r="H2013" s="67"/>
      <c r="I2013" s="71"/>
      <c r="K2013" s="15" t="s">
        <v>216</v>
      </c>
      <c r="L2013" s="15"/>
      <c r="M2013" s="15">
        <v>20</v>
      </c>
    </row>
    <row r="2014" spans="1:14" x14ac:dyDescent="0.25">
      <c r="A2014" s="32"/>
      <c r="D2014" s="76"/>
      <c r="E2014" s="98"/>
      <c r="G2014" s="69"/>
      <c r="H2014" s="69"/>
      <c r="I2014" s="73"/>
      <c r="K2014" s="15" t="s">
        <v>203</v>
      </c>
      <c r="L2014" s="15"/>
      <c r="M2014" s="15">
        <v>185</v>
      </c>
    </row>
    <row r="2015" spans="1:14" x14ac:dyDescent="0.25">
      <c r="A2015" s="32" t="s">
        <v>57</v>
      </c>
      <c r="B2015" s="1" t="s">
        <v>1</v>
      </c>
      <c r="C2015" s="1"/>
      <c r="D2015" s="76">
        <v>77923.88</v>
      </c>
      <c r="E2015" s="98"/>
      <c r="F2015" s="5"/>
      <c r="G2015" s="77" t="s">
        <v>179</v>
      </c>
      <c r="H2015" s="77"/>
      <c r="I2015" s="78">
        <v>55028.9</v>
      </c>
      <c r="K2015" s="15" t="s">
        <v>218</v>
      </c>
      <c r="L2015" s="15"/>
      <c r="M2015" s="15">
        <v>1201</v>
      </c>
      <c r="N2015">
        <f>+M2015+2500</f>
        <v>3701</v>
      </c>
    </row>
    <row r="2016" spans="1:14" x14ac:dyDescent="0.25">
      <c r="A2016" s="32"/>
      <c r="D2016" s="5"/>
      <c r="E2016" s="5"/>
      <c r="G2016" t="s">
        <v>191</v>
      </c>
      <c r="I2016" s="11">
        <v>290</v>
      </c>
      <c r="K2016" s="15" t="s">
        <v>217</v>
      </c>
      <c r="L2016" s="15"/>
      <c r="M2016" s="15">
        <v>36</v>
      </c>
    </row>
    <row r="2017" spans="2:13" ht="20.25" customHeight="1" x14ac:dyDescent="0.25">
      <c r="G2017" t="s">
        <v>208</v>
      </c>
      <c r="I2017" s="11">
        <v>20</v>
      </c>
      <c r="K2017" s="15" t="s">
        <v>215</v>
      </c>
      <c r="L2017" s="15"/>
      <c r="M2017" s="15">
        <v>5</v>
      </c>
    </row>
    <row r="2018" spans="2:13" x14ac:dyDescent="0.25">
      <c r="C2018" s="5">
        <v>197405.32</v>
      </c>
      <c r="I2018" s="11"/>
      <c r="J2018" s="11"/>
      <c r="K2018" s="1"/>
      <c r="L2018" s="1"/>
      <c r="M2018" s="15"/>
    </row>
    <row r="2019" spans="2:13" ht="15.75" x14ac:dyDescent="0.25">
      <c r="I2019" s="47">
        <f>SUM(I2009:I2018)</f>
        <v>257228.55999999997</v>
      </c>
      <c r="L2019" s="1" t="s">
        <v>78</v>
      </c>
      <c r="M2019" s="12">
        <f>SUM(M2008:M2018)</f>
        <v>4576.7</v>
      </c>
    </row>
    <row r="2020" spans="2:13" ht="15.75" x14ac:dyDescent="0.25">
      <c r="D2020" s="48">
        <f>SUM(D2009:D2019)</f>
        <v>414755.40760000004</v>
      </c>
      <c r="E2020" s="48"/>
      <c r="J2020" t="s">
        <v>103</v>
      </c>
      <c r="M2020" t="s">
        <v>36</v>
      </c>
    </row>
    <row r="2021" spans="2:13" x14ac:dyDescent="0.25">
      <c r="G2021" s="11"/>
      <c r="M2021" s="1"/>
    </row>
    <row r="2022" spans="2:13" ht="15.75" thickBot="1" x14ac:dyDescent="0.3">
      <c r="M2022" s="57"/>
    </row>
    <row r="2023" spans="2:13" x14ac:dyDescent="0.25">
      <c r="F2023" s="11"/>
      <c r="M2023" s="58" t="s">
        <v>127</v>
      </c>
    </row>
    <row r="2024" spans="2:13" ht="15.75" thickBot="1" x14ac:dyDescent="0.3">
      <c r="B2024" s="5"/>
      <c r="M2024" s="59">
        <f>+K2034+M2019</f>
        <v>1042.6764000000721</v>
      </c>
    </row>
    <row r="2025" spans="2:13" ht="15.75" x14ac:dyDescent="0.25">
      <c r="C2025" s="5"/>
      <c r="D2025" s="5"/>
      <c r="E2025" s="5"/>
      <c r="J2025" t="s">
        <v>104</v>
      </c>
      <c r="K2025" s="28">
        <f>+D2020-I2019</f>
        <v>157526.84760000007</v>
      </c>
    </row>
    <row r="2026" spans="2:13" ht="15.75" x14ac:dyDescent="0.25">
      <c r="K2026" s="28"/>
    </row>
    <row r="2027" spans="2:13" ht="15.75" x14ac:dyDescent="0.25">
      <c r="B2027" s="27"/>
      <c r="K2027" s="28"/>
    </row>
    <row r="2028" spans="2:13" ht="15.75" x14ac:dyDescent="0.25">
      <c r="K2028" s="47"/>
    </row>
    <row r="2029" spans="2:13" ht="15.75" x14ac:dyDescent="0.25">
      <c r="K2029" s="47"/>
    </row>
    <row r="2030" spans="2:13" x14ac:dyDescent="0.25">
      <c r="L2030" s="11"/>
    </row>
    <row r="2032" spans="2:13" ht="15.75" x14ac:dyDescent="0.25">
      <c r="K2032" s="28">
        <v>161060.87119999999</v>
      </c>
      <c r="M2032" s="11"/>
    </row>
    <row r="2034" spans="10:13" ht="18.75" x14ac:dyDescent="0.3">
      <c r="J2034" s="17" t="s">
        <v>40</v>
      </c>
      <c r="K2034" s="18">
        <f>+K2025-K2032</f>
        <v>-3534.0235999999277</v>
      </c>
      <c r="M2034" s="11"/>
    </row>
  </sheetData>
  <mergeCells count="171">
    <mergeCell ref="K1607:M1607"/>
    <mergeCell ref="B1608:D1608"/>
    <mergeCell ref="B2003:M2003"/>
    <mergeCell ref="K2006:M2006"/>
    <mergeCell ref="B2007:D2007"/>
    <mergeCell ref="G2007:I2007"/>
    <mergeCell ref="K2007:M2007"/>
    <mergeCell ref="B1490:M1490"/>
    <mergeCell ref="K1493:M1493"/>
    <mergeCell ref="B1494:D1494"/>
    <mergeCell ref="G1494:I1494"/>
    <mergeCell ref="K1494:M1494"/>
    <mergeCell ref="B1377:D1377"/>
    <mergeCell ref="G1377:I1377"/>
    <mergeCell ref="K1377:M1377"/>
    <mergeCell ref="B1604:M1604"/>
    <mergeCell ref="K1324:M1324"/>
    <mergeCell ref="B1325:D1325"/>
    <mergeCell ref="B1373:M1373"/>
    <mergeCell ref="K1376:M1376"/>
    <mergeCell ref="G1219:I1219"/>
    <mergeCell ref="K1219:M1219"/>
    <mergeCell ref="K1435:M1435"/>
    <mergeCell ref="B1436:D1436"/>
    <mergeCell ref="G1436:I1436"/>
    <mergeCell ref="K1436:M1436"/>
    <mergeCell ref="B1151:M1151"/>
    <mergeCell ref="B1889:M1889"/>
    <mergeCell ref="K1892:M1892"/>
    <mergeCell ref="B993:M993"/>
    <mergeCell ref="K996:M996"/>
    <mergeCell ref="B997:D997"/>
    <mergeCell ref="G997:I997"/>
    <mergeCell ref="K997:M997"/>
    <mergeCell ref="B1101:M1101"/>
    <mergeCell ref="K1104:M1104"/>
    <mergeCell ref="B1105:D1105"/>
    <mergeCell ref="B1321:M1321"/>
    <mergeCell ref="K1154:M1154"/>
    <mergeCell ref="B1155:D1155"/>
    <mergeCell ref="G1155:I1155"/>
    <mergeCell ref="K1155:M1155"/>
    <mergeCell ref="G1105:I1105"/>
    <mergeCell ref="K1105:M1105"/>
    <mergeCell ref="B1547:M1547"/>
    <mergeCell ref="K1550:M1550"/>
    <mergeCell ref="B1551:D1551"/>
    <mergeCell ref="G1551:I1551"/>
    <mergeCell ref="K1551:M1551"/>
    <mergeCell ref="B1432:M1432"/>
    <mergeCell ref="F756:F758"/>
    <mergeCell ref="B750:M750"/>
    <mergeCell ref="K753:M753"/>
    <mergeCell ref="B754:D754"/>
    <mergeCell ref="G754:I754"/>
    <mergeCell ref="K754:M754"/>
    <mergeCell ref="K1052:M1052"/>
    <mergeCell ref="B1053:D1053"/>
    <mergeCell ref="G1325:I1325"/>
    <mergeCell ref="K1325:M1325"/>
    <mergeCell ref="B1049:M1049"/>
    <mergeCell ref="B800:M800"/>
    <mergeCell ref="K803:M803"/>
    <mergeCell ref="B804:D804"/>
    <mergeCell ref="G1053:I1053"/>
    <mergeCell ref="K1053:M1053"/>
    <mergeCell ref="B1269:M1269"/>
    <mergeCell ref="K1272:M1272"/>
    <mergeCell ref="B1273:D1273"/>
    <mergeCell ref="G1273:I1273"/>
    <mergeCell ref="K1273:M1273"/>
    <mergeCell ref="B1215:M1215"/>
    <mergeCell ref="K1218:M1218"/>
    <mergeCell ref="B1219:D1219"/>
    <mergeCell ref="K655:M655"/>
    <mergeCell ref="F657:F659"/>
    <mergeCell ref="F576:F578"/>
    <mergeCell ref="K585:L585"/>
    <mergeCell ref="B606:M606"/>
    <mergeCell ref="K609:M609"/>
    <mergeCell ref="K610:M610"/>
    <mergeCell ref="F612:F614"/>
    <mergeCell ref="K621:L621"/>
    <mergeCell ref="G698:I698"/>
    <mergeCell ref="K698:M698"/>
    <mergeCell ref="B114:M114"/>
    <mergeCell ref="B133:D134"/>
    <mergeCell ref="B135:H136"/>
    <mergeCell ref="B149:M149"/>
    <mergeCell ref="B184:M184"/>
    <mergeCell ref="K256:M256"/>
    <mergeCell ref="B387:M387"/>
    <mergeCell ref="K390:M390"/>
    <mergeCell ref="B253:M253"/>
    <mergeCell ref="K224:M224"/>
    <mergeCell ref="B355:M355"/>
    <mergeCell ref="K358:M358"/>
    <mergeCell ref="K528:M528"/>
    <mergeCell ref="K529:M529"/>
    <mergeCell ref="K537:L537"/>
    <mergeCell ref="B287:M287"/>
    <mergeCell ref="K290:M290"/>
    <mergeCell ref="B489:M489"/>
    <mergeCell ref="G655:I655"/>
    <mergeCell ref="B655:D655"/>
    <mergeCell ref="B651:M651"/>
    <mergeCell ref="K654:M654"/>
    <mergeCell ref="K492:M492"/>
    <mergeCell ref="B456:M456"/>
    <mergeCell ref="K459:M459"/>
    <mergeCell ref="B422:M422"/>
    <mergeCell ref="K425:M425"/>
    <mergeCell ref="F531:F533"/>
    <mergeCell ref="B321:M321"/>
    <mergeCell ref="K324:M324"/>
    <mergeCell ref="B366:D366"/>
    <mergeCell ref="B525:M525"/>
    <mergeCell ref="B570:M570"/>
    <mergeCell ref="K573:M573"/>
    <mergeCell ref="K574:M574"/>
    <mergeCell ref="G804:I804"/>
    <mergeCell ref="K804:M804"/>
    <mergeCell ref="B936:M936"/>
    <mergeCell ref="K939:M939"/>
    <mergeCell ref="B940:D940"/>
    <mergeCell ref="G940:I940"/>
    <mergeCell ref="K940:M940"/>
    <mergeCell ref="B843:M843"/>
    <mergeCell ref="K846:M846"/>
    <mergeCell ref="B847:D847"/>
    <mergeCell ref="G847:I847"/>
    <mergeCell ref="K847:M847"/>
    <mergeCell ref="B891:M891"/>
    <mergeCell ref="K894:M894"/>
    <mergeCell ref="B895:D895"/>
    <mergeCell ref="G895:I895"/>
    <mergeCell ref="K895:M895"/>
    <mergeCell ref="F700:F702"/>
    <mergeCell ref="B694:M694"/>
    <mergeCell ref="K697:M697"/>
    <mergeCell ref="B698:D698"/>
    <mergeCell ref="G1608:I1608"/>
    <mergeCell ref="K1608:M1608"/>
    <mergeCell ref="B1664:M1664"/>
    <mergeCell ref="K1667:M1667"/>
    <mergeCell ref="B1668:D1668"/>
    <mergeCell ref="G1668:I1668"/>
    <mergeCell ref="K1668:M1668"/>
    <mergeCell ref="B1833:M1833"/>
    <mergeCell ref="K1836:M1836"/>
    <mergeCell ref="B1949:M1949"/>
    <mergeCell ref="K1952:M1952"/>
    <mergeCell ref="B1953:D1953"/>
    <mergeCell ref="G1953:I1953"/>
    <mergeCell ref="K1953:M1953"/>
    <mergeCell ref="B1837:D1837"/>
    <mergeCell ref="G1837:I1837"/>
    <mergeCell ref="K1837:M1837"/>
    <mergeCell ref="B1716:M1716"/>
    <mergeCell ref="K1719:M1719"/>
    <mergeCell ref="B1720:D1720"/>
    <mergeCell ref="G1720:I1720"/>
    <mergeCell ref="K1720:M1720"/>
    <mergeCell ref="B1768:M1768"/>
    <mergeCell ref="K1771:M1771"/>
    <mergeCell ref="B1772:D1772"/>
    <mergeCell ref="G1772:I1772"/>
    <mergeCell ref="K1772:M1772"/>
    <mergeCell ref="B1893:D1893"/>
    <mergeCell ref="G1893:I1893"/>
    <mergeCell ref="K1893:M1893"/>
  </mergeCells>
  <conditionalFormatting sqref="M131:M132">
    <cfRule type="colorScale" priority="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166:M167">
    <cfRule type="colorScale" priority="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201:M202">
    <cfRule type="colorScale" priority="4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244:M245">
    <cfRule type="colorScale" priority="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276:M277">
    <cfRule type="colorScale" priority="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310:M311">
    <cfRule type="colorScale" priority="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344:M345">
    <cfRule type="colorScale" priority="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378:M379">
    <cfRule type="colorScale" priority="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410:M411">
    <cfRule type="colorScale" priority="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446:M447">
    <cfRule type="colorScale" priority="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480:M481">
    <cfRule type="colorScale" priority="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513:M514">
    <cfRule type="colorScale" priority="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549:M550">
    <cfRule type="colorScale" priority="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597:M598">
    <cfRule type="colorScale" priority="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633:M634">
    <cfRule type="colorScale" priority="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675:M676">
    <cfRule type="colorScale" priority="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718:M719">
    <cfRule type="colorScale" priority="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774:M775">
    <cfRule type="colorScale" priority="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826:M827">
    <cfRule type="colorScale" priority="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865:M866">
    <cfRule type="colorScale" priority="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913:M914">
    <cfRule type="colorScale" priority="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958:M959">
    <cfRule type="colorScale" priority="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1015:M1016">
    <cfRule type="colorScale" priority="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1071:M1072">
    <cfRule type="colorScale" priority="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1123:M1124">
    <cfRule type="colorScale" priority="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1173:M1174">
    <cfRule type="colorScale" priority="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1237:M1238">
    <cfRule type="colorScale" priority="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1291:M1292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1343:M1344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1395:M1396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1454:M1455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1512:M1513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1569:M1570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1626:M1627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1686:M1687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1738:M1739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1790:M1791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1859:M1860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1915:M1916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1972:M1973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2031:M2032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179" orientation="portrait" horizontalDpi="203" verticalDpi="20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E7887-D0DC-4E95-B538-8AA92D17B21D}">
  <dimension ref="C4:C6"/>
  <sheetViews>
    <sheetView workbookViewId="0">
      <selection activeCell="C7" sqref="C7"/>
    </sheetView>
  </sheetViews>
  <sheetFormatPr baseColWidth="10" defaultRowHeight="15" x14ac:dyDescent="0.25"/>
  <cols>
    <col min="3" max="3" width="22.28515625" customWidth="1"/>
  </cols>
  <sheetData>
    <row r="4" spans="3:3" x14ac:dyDescent="0.25">
      <c r="C4" t="s">
        <v>122</v>
      </c>
    </row>
    <row r="6" spans="3:3" x14ac:dyDescent="0.25">
      <c r="C6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BALANCE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USUARIO</cp:lastModifiedBy>
  <dcterms:created xsi:type="dcterms:W3CDTF">2026-04-19T00:24:40Z</dcterms:created>
  <dcterms:modified xsi:type="dcterms:W3CDTF">2026-07-12T01:02:22Z</dcterms:modified>
</cp:coreProperties>
</file>