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6" r:id="rId1"/>
    <sheet name="TG102V" sheetId="34" r:id="rId2"/>
    <sheet name="TG102SE" sheetId="37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<sst xmlns="http://schemas.openxmlformats.org/spreadsheetml/2006/main" count="881" uniqueCount="178">
  <si>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</si>
  <si>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</si>
  <si>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</si>
  <si>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</si>
  <si>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</si>
  <si>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</si>
  <si>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</si>
  <si>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</si>
  <si>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</si>
  <si>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</si>
  <si>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</si>
  <si>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</si>
  <si>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</si>
  <si>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</si>
  <si>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</si>
  <si>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</si>
  <si>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</si>
  <si>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</si>
  <si>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</si>
  <si>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</si>
  <si>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</si>
  <si>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</si>
  <si>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</si>
  <si>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</si>
  <si>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</si>
  <si>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</si>
  <si>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</si>
  <si>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</si>
  <si>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</si>
  <si>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</si>
  <si>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</si>
  <si>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</si>
  <si>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</si>
  <si>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</si>
  <si>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</si>
  <si>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</si>
  <si>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</si>
  <si>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</si>
  <si>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</si>
  <si>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</si>
  <si>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</si>
  <si>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</si>
  <si>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</si>
  <si>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</si>
  <si>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</si>
  <si>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</si>
  <si>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</si>
  <si>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</si>
  <si>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</si>
  <si>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</si>
  <si>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</si>
  <si>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</si>
  <si>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</si>
  <si>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</si>
  <si>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</si>
  <si>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</si>
  <si>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</si>
  <si>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</si>
  <si>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</si>
  <si>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</si>
  <si>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</si>
  <si>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</si>
  <si>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TG102SE</t>
  </si>
  <si>
    <t>H</t>
  </si>
  <si>
    <t>TarisSG</t>
  </si>
  <si>
    <t>TG102V</t>
  </si>
  <si>
    <t>Còn BH</t>
  </si>
  <si>
    <t>Lock: 203.162.69.75,21575</t>
  </si>
  <si>
    <t>Thiết bị hoạt động bình thường</t>
  </si>
  <si>
    <t>LE.1.00.---06.191010</t>
  </si>
  <si>
    <t>LE.3.00.---01.200923</t>
  </si>
  <si>
    <t>BT</t>
  </si>
  <si>
    <t>Tùng</t>
  </si>
  <si>
    <t>Lock: 112.213.94.88,30002</t>
  </si>
  <si>
    <t>Lỗi ic nguồn 3v3</t>
  </si>
  <si>
    <t>Thay IC nguồn, nâng cấp FW</t>
  </si>
  <si>
    <t>PC+PM</t>
  </si>
  <si>
    <t>NG,NCFW</t>
  </si>
  <si>
    <t>Lock: 203.162.69.75,30001</t>
  </si>
  <si>
    <t>LE.2.00.---28.200624</t>
  </si>
  <si>
    <t>Lock: 203.162.69.75,21475</t>
  </si>
  <si>
    <t>Lỗi module GSM/GPS</t>
  </si>
  <si>
    <t>LE.1.00.---05.190404</t>
  </si>
  <si>
    <t>Thay module GSM/GPS</t>
  </si>
  <si>
    <t>Lock: 112.213.94.88,31006</t>
  </si>
  <si>
    <t>Thiết bị không chốt GSM</t>
  </si>
  <si>
    <t>Chạy lại FW module GSM/GPS, nâng cấp FW</t>
  </si>
  <si>
    <t>MCH,NCFW</t>
  </si>
  <si>
    <t>Lock: 203.162.69.75,30050</t>
  </si>
  <si>
    <t>Bung via anten GSM</t>
  </si>
  <si>
    <t>Hàn lại anten GSM, nâng cấp FW</t>
  </si>
  <si>
    <t>Lock: 203.162.69.75,20575</t>
  </si>
  <si>
    <t>Lỗi chân connector nguồn</t>
  </si>
  <si>
    <t>Xử lý lại connector nguồn, nâng cấp FW</t>
  </si>
  <si>
    <t>"*LK</t>
  </si>
  <si>
    <t>Lock: 203.162.69.75,30041</t>
  </si>
  <si>
    <t>Thiết bị chập nguồn</t>
  </si>
  <si>
    <t>Thay cầu chì, diode quá áp</t>
  </si>
  <si>
    <t>112.213.94.88,20005</t>
  </si>
  <si>
    <t>Thiết bị mất nguồn</t>
  </si>
  <si>
    <t>Xử lý connector nguồn, nâng cấp FW</t>
  </si>
  <si>
    <t>Thiết bị sai baurate GPS</t>
  </si>
  <si>
    <t>Cấu hình lại baurateGPS, nâng cấp FW</t>
  </si>
  <si>
    <t>Lock: 112.213.94.88,30005</t>
  </si>
  <si>
    <t>Thay diode quá áp, nâng cấp FW</t>
  </si>
  <si>
    <t>Kiểm tra lại dịch vụ trên server</t>
  </si>
  <si>
    <t>Imei mới: 868183038005521</t>
  </si>
  <si>
    <t>GSM,NCFW</t>
  </si>
  <si>
    <t>Imei mới: 868183038005935</t>
  </si>
  <si>
    <t>Lock: 112.213.94.88,20005</t>
  </si>
  <si>
    <t>Thay module GSM/GPS, nâng cấp FW</t>
  </si>
  <si>
    <t>GPS, NCFW</t>
  </si>
  <si>
    <t>Không khởi động được thiết bị</t>
  </si>
  <si>
    <t>Nạp lại FW</t>
  </si>
  <si>
    <t>203.162.69.75,30050</t>
  </si>
  <si>
    <t>LE.1.00.---04.181025</t>
  </si>
  <si>
    <t>Lock: 203.162.69.18,16885</t>
  </si>
  <si>
    <t>LE.1.00.---01.180925</t>
  </si>
  <si>
    <t>Lock: 203.162.69.75,30051</t>
  </si>
  <si>
    <t>Thiết bị không nhận sim</t>
  </si>
  <si>
    <t>Thay tran, nâng cấp FW</t>
  </si>
  <si>
    <t>LK,NCFW</t>
  </si>
  <si>
    <t>Lock: 203.162.69.57,21001</t>
  </si>
  <si>
    <t>LE.1.00.---01.180405</t>
  </si>
  <si>
    <t>Lock: 203.162.69.18,16886</t>
  </si>
  <si>
    <t>Khởi tạo lại module GSM/GPS, nâng cấp FW</t>
  </si>
  <si>
    <t>112.213.94.88,31001</t>
  </si>
  <si>
    <t>Thiết bị không khởi động</t>
  </si>
  <si>
    <t>LE.1.00.---01.180710</t>
  </si>
  <si>
    <t>Thay tụ lọc nguồn, nâng cấp FW</t>
  </si>
  <si>
    <t>Lock: 203.162.69.75,21075</t>
  </si>
  <si>
    <t>Lock: 112.213.94.88,30003</t>
  </si>
  <si>
    <t>Lock: 203.162.69.75,30010</t>
  </si>
  <si>
    <t>Lock: 203.162.69.75,20175</t>
  </si>
  <si>
    <t>Xử lý lại nguồn</t>
  </si>
  <si>
    <t>Nguồn chập chờn, cháy led</t>
  </si>
  <si>
    <t>Xử lý lại nguồn, thay led, nâng cấp FW</t>
  </si>
  <si>
    <t>Thiết bị nước vào oxi hóa mạch</t>
  </si>
  <si>
    <t>Xử lý phần cứng, nâng cấp FW</t>
  </si>
  <si>
    <t>Lock: 203.162.69.75,21375</t>
  </si>
  <si>
    <t>Lock: 203.162.69.57,20001</t>
  </si>
  <si>
    <t>Lock: 112.213.94.88,30001</t>
  </si>
  <si>
    <t>112.213.94.88,30003</t>
  </si>
  <si>
    <t>Thiết bị reset liên tục</t>
  </si>
  <si>
    <t>Lock: 203.162.69.57,21002</t>
  </si>
  <si>
    <t>203.162.69.75,20475</t>
  </si>
  <si>
    <t>203.162.69.75,30031</t>
  </si>
  <si>
    <t>203.162.69.75,30051</t>
  </si>
  <si>
    <t>VI.1.00.---01.180629</t>
  </si>
  <si>
    <t>Lock: 203.162.69.18,17880</t>
  </si>
  <si>
    <t>Nâng cấp khay sim, nâng cấp FW</t>
  </si>
  <si>
    <t>VI.2.00.---21.200630</t>
  </si>
  <si>
    <t>Kiểm tra dịch vụ trên server</t>
  </si>
  <si>
    <t>W.2.00.---21.200630</t>
  </si>
  <si>
    <t>Thiết bị không chốt GPS</t>
  </si>
  <si>
    <t>Thay module GPS</t>
  </si>
  <si>
    <t>Lock: 203.162.69.75,20075</t>
  </si>
  <si>
    <t>LK, NCFW</t>
  </si>
  <si>
    <t xml:space="preserve">W.1.00.---01.180320 </t>
  </si>
  <si>
    <t>Lock: 203.162.69.75,30021</t>
  </si>
  <si>
    <t xml:space="preserve">W.1.00.---01.180629 </t>
  </si>
  <si>
    <t>Lock: 203.162.69.75,20275</t>
  </si>
  <si>
    <t>Thiết bị không nhận sim, mất imei</t>
  </si>
  <si>
    <t>Khởi tạo lại thiết bị, nâng cấp FW, nâng cấp khay sim</t>
  </si>
  <si>
    <t>LK,SF,NCFW</t>
  </si>
  <si>
    <t>Nâng cấp khay sim</t>
  </si>
  <si>
    <t>203.162.69.18,16880</t>
  </si>
  <si>
    <t>Mạch oxi hóa lỗi nguồn</t>
  </si>
  <si>
    <t>Xử lý lại nguồn, nâng cấp khay sim, nâng cấp FW</t>
  </si>
  <si>
    <t>NG.NCFW</t>
  </si>
  <si>
    <t>Cấu hình lại thiết bị</t>
  </si>
  <si>
    <t>Thiết bị không quẹt được thẻ RFID</t>
  </si>
  <si>
    <t>Lock: 203.162.69.18,16880</t>
  </si>
  <si>
    <t>Lock: 203.162.69.75,30000</t>
  </si>
  <si>
    <t>ID: 201908201120148</t>
  </si>
  <si>
    <t>Lock: 112.213.94.88,30006</t>
  </si>
  <si>
    <t xml:space="preserve">W.1.00.---01.180115 </t>
  </si>
  <si>
    <t>Lock:  203.162.69.57,20002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</si>
</sst>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9" fillId="2" borderId="0" xfId="0" applyFont="1" applyFill="1" applyBorder="1" applyAlignment="1">
      <alignment vertical="center"/>
    </xf>
    <xf numFmtId="0" fontId="5" fillId="0" borderId="2" xfId="0" applyFont="1" applyBorder="1" applyAlignment="1">
      <alignment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10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0"/>
  <sheetViews>
    <sheetView showZeros="0" tabSelected="1" topLeftCell="A16" zoomScale="85" zoomScaleNormal="85" workbookViewId="0">
      <selection activeCell="H33" sqref="H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42578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6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79"/>
      <c r="T2" s="79"/>
      <c r="U2" s="79"/>
      <c r="V2" s="28"/>
      <c r="W2" s="6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80"/>
      <c r="T3" s="80"/>
      <c r="U3" s="80"/>
      <c r="V3" s="28"/>
      <c r="W3" s="68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0" t="s">
        <v>54</v>
      </c>
      <c r="T4" s="69"/>
      <c r="U4" s="91" t="s">
        <v>39</v>
      </c>
      <c r="V4" s="81" t="s">
        <v>53</v>
      </c>
      <c r="W4" s="68"/>
    </row>
    <row r="5" spans="1:23" ht="50.1" customHeight="1" x14ac:dyDescent="0.25">
      <c r="A5" s="8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81"/>
      <c r="K5" s="66" t="s">
        <v>12</v>
      </c>
      <c r="L5" s="66" t="s">
        <v>13</v>
      </c>
      <c r="M5" s="88"/>
      <c r="N5" s="88"/>
      <c r="O5" s="81"/>
      <c r="P5" s="89"/>
      <c r="Q5" s="81"/>
      <c r="R5" s="81"/>
      <c r="S5" s="90"/>
      <c r="T5" s="76"/>
      <c r="U5" s="91"/>
      <c r="V5" s="81"/>
      <c r="W5" s="6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44</v>
      </c>
      <c r="E6" s="39">
        <v>868183037820854</v>
      </c>
      <c r="F6" s="38"/>
      <c r="G6" s="38" t="s">
        <v>66</v>
      </c>
      <c r="H6" s="39"/>
      <c r="I6" s="60" t="s">
        <v>67</v>
      </c>
      <c r="J6" s="1" t="s">
        <v>68</v>
      </c>
      <c r="K6" s="52" t="s">
        <v>69</v>
      </c>
      <c r="L6" s="40" t="s">
        <v>70</v>
      </c>
      <c r="M6" s="1" t="s">
        <v>38</v>
      </c>
      <c r="N6" s="1"/>
      <c r="O6" s="40" t="s">
        <v>71</v>
      </c>
      <c r="P6" s="1" t="s">
        <v>72</v>
      </c>
      <c r="Q6" s="3" t="s">
        <v>19</v>
      </c>
      <c r="R6" s="38" t="s">
        <v>24</v>
      </c>
      <c r="S6" s="70"/>
      <c r="T6" s="10"/>
      <c r="U6" s="74"/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44</v>
      </c>
      <c r="E7" s="39">
        <v>860157040197003</v>
      </c>
      <c r="F7" s="38"/>
      <c r="G7" s="38" t="s">
        <v>66</v>
      </c>
      <c r="H7" s="39"/>
      <c r="I7" s="60" t="s">
        <v>78</v>
      </c>
      <c r="J7" s="1" t="s">
        <v>101</v>
      </c>
      <c r="K7" s="52" t="s">
        <v>69</v>
      </c>
      <c r="L7" s="40" t="s">
        <v>70</v>
      </c>
      <c r="M7" s="1" t="s">
        <v>102</v>
      </c>
      <c r="N7" s="1"/>
      <c r="O7" s="40" t="s">
        <v>71</v>
      </c>
      <c r="P7" s="1" t="s">
        <v>72</v>
      </c>
      <c r="Q7" s="3" t="s">
        <v>19</v>
      </c>
      <c r="R7" s="38" t="s">
        <v>87</v>
      </c>
      <c r="S7" s="70"/>
      <c r="T7" s="10"/>
      <c r="U7" s="74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44</v>
      </c>
      <c r="E8" s="39">
        <v>868183034728738</v>
      </c>
      <c r="F8" s="38"/>
      <c r="G8" s="38" t="s">
        <v>63</v>
      </c>
      <c r="H8" s="13"/>
      <c r="I8" s="60" t="s">
        <v>140</v>
      </c>
      <c r="J8" s="1"/>
      <c r="K8" s="1" t="s">
        <v>128</v>
      </c>
      <c r="L8" s="40" t="s">
        <v>70</v>
      </c>
      <c r="M8" s="40" t="s">
        <v>38</v>
      </c>
      <c r="N8" s="1"/>
      <c r="O8" s="40" t="s">
        <v>71</v>
      </c>
      <c r="P8" s="1" t="s">
        <v>72</v>
      </c>
      <c r="Q8" s="3" t="s">
        <v>19</v>
      </c>
      <c r="R8" s="38" t="s">
        <v>24</v>
      </c>
      <c r="S8" s="70"/>
      <c r="T8" s="10"/>
      <c r="U8" s="74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44</v>
      </c>
      <c r="E9" s="39">
        <v>868183035925515</v>
      </c>
      <c r="F9" s="38"/>
      <c r="G9" s="38" t="s">
        <v>63</v>
      </c>
      <c r="H9" s="1"/>
      <c r="I9" s="50" t="s">
        <v>144</v>
      </c>
      <c r="J9" s="1"/>
      <c r="K9" s="40" t="s">
        <v>82</v>
      </c>
      <c r="L9" s="40" t="s">
        <v>70</v>
      </c>
      <c r="M9" s="40" t="s">
        <v>38</v>
      </c>
      <c r="N9" s="1"/>
      <c r="O9" s="40" t="s">
        <v>71</v>
      </c>
      <c r="P9" s="1" t="s">
        <v>72</v>
      </c>
      <c r="Q9" s="3" t="s">
        <v>19</v>
      </c>
      <c r="R9" s="38" t="s">
        <v>24</v>
      </c>
      <c r="S9" s="70"/>
      <c r="T9" s="10"/>
      <c r="U9" s="74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44</v>
      </c>
      <c r="E10" s="39">
        <v>860157040220557</v>
      </c>
      <c r="F10" s="38"/>
      <c r="G10" s="38" t="s">
        <v>66</v>
      </c>
      <c r="H10" s="1"/>
      <c r="I10" s="60" t="s">
        <v>73</v>
      </c>
      <c r="J10" s="1" t="s">
        <v>74</v>
      </c>
      <c r="K10" s="40" t="s">
        <v>69</v>
      </c>
      <c r="L10" s="40" t="s">
        <v>70</v>
      </c>
      <c r="M10" s="40" t="s">
        <v>75</v>
      </c>
      <c r="N10" s="1"/>
      <c r="O10" s="40" t="s">
        <v>71</v>
      </c>
      <c r="P10" s="1" t="s">
        <v>72</v>
      </c>
      <c r="Q10" s="3" t="s">
        <v>76</v>
      </c>
      <c r="R10" s="38" t="s">
        <v>77</v>
      </c>
      <c r="S10" s="70"/>
      <c r="T10" s="10"/>
      <c r="U10" s="74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44</v>
      </c>
      <c r="E11" s="39">
        <v>868183035900096</v>
      </c>
      <c r="F11" s="38"/>
      <c r="G11" s="38" t="s">
        <v>66</v>
      </c>
      <c r="H11" s="38"/>
      <c r="I11" s="60" t="s">
        <v>78</v>
      </c>
      <c r="J11" s="1"/>
      <c r="K11" s="1" t="s">
        <v>79</v>
      </c>
      <c r="L11" s="40" t="s">
        <v>70</v>
      </c>
      <c r="M11" s="40" t="s">
        <v>38</v>
      </c>
      <c r="N11" s="1"/>
      <c r="O11" s="40" t="s">
        <v>71</v>
      </c>
      <c r="P11" s="1" t="s">
        <v>72</v>
      </c>
      <c r="Q11" s="3" t="s">
        <v>19</v>
      </c>
      <c r="R11" s="38" t="s">
        <v>24</v>
      </c>
      <c r="S11" s="70"/>
      <c r="T11" s="10"/>
      <c r="U11" s="74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44</v>
      </c>
      <c r="E12" s="39">
        <v>867857039908111</v>
      </c>
      <c r="F12" s="38"/>
      <c r="G12" s="38" t="s">
        <v>63</v>
      </c>
      <c r="H12" s="1"/>
      <c r="I12" s="60" t="s">
        <v>142</v>
      </c>
      <c r="J12" s="1" t="s">
        <v>143</v>
      </c>
      <c r="K12" s="1"/>
      <c r="L12" s="40" t="s">
        <v>70</v>
      </c>
      <c r="M12" s="40" t="s">
        <v>113</v>
      </c>
      <c r="N12" s="1"/>
      <c r="O12" s="40" t="s">
        <v>71</v>
      </c>
      <c r="P12" s="1" t="s">
        <v>72</v>
      </c>
      <c r="Q12" s="3" t="s">
        <v>19</v>
      </c>
      <c r="R12" s="38" t="s">
        <v>23</v>
      </c>
      <c r="S12" s="70"/>
      <c r="T12" s="10"/>
      <c r="U12" s="74"/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44</v>
      </c>
      <c r="E13" s="39">
        <v>867717030431945</v>
      </c>
      <c r="F13" s="38"/>
      <c r="G13" s="38" t="s">
        <v>63</v>
      </c>
      <c r="H13" s="1"/>
      <c r="I13" s="50" t="s">
        <v>109</v>
      </c>
      <c r="J13" s="1"/>
      <c r="K13" s="1" t="s">
        <v>69</v>
      </c>
      <c r="L13" s="40" t="s">
        <v>70</v>
      </c>
      <c r="M13" s="40" t="s">
        <v>38</v>
      </c>
      <c r="N13" s="1"/>
      <c r="O13" s="40" t="s">
        <v>71</v>
      </c>
      <c r="P13" s="1" t="s">
        <v>72</v>
      </c>
      <c r="Q13" s="3" t="s">
        <v>19</v>
      </c>
      <c r="R13" s="38" t="s">
        <v>24</v>
      </c>
      <c r="S13" s="70"/>
      <c r="T13" s="10"/>
      <c r="U13" s="74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44</v>
      </c>
      <c r="E14" s="39">
        <v>868183035854616</v>
      </c>
      <c r="F14" s="38"/>
      <c r="G14" s="38" t="s">
        <v>66</v>
      </c>
      <c r="H14" s="13"/>
      <c r="I14" s="50" t="s">
        <v>73</v>
      </c>
      <c r="J14" s="1"/>
      <c r="K14" s="1" t="s">
        <v>79</v>
      </c>
      <c r="L14" s="40" t="s">
        <v>70</v>
      </c>
      <c r="M14" s="40" t="s">
        <v>38</v>
      </c>
      <c r="N14" s="1"/>
      <c r="O14" s="40" t="s">
        <v>71</v>
      </c>
      <c r="P14" s="1" t="s">
        <v>72</v>
      </c>
      <c r="Q14" s="3" t="s">
        <v>19</v>
      </c>
      <c r="R14" s="38" t="s">
        <v>24</v>
      </c>
      <c r="S14" s="70"/>
      <c r="T14" s="10"/>
      <c r="U14" s="74"/>
      <c r="V14" s="4" t="s">
        <v>36</v>
      </c>
      <c r="W14" s="68"/>
    </row>
    <row r="15" spans="1:23" ht="18" customHeight="1" x14ac:dyDescent="0.25">
      <c r="A15" s="4">
        <v>10</v>
      </c>
      <c r="B15" s="37">
        <v>44497</v>
      </c>
      <c r="C15" s="37"/>
      <c r="D15" s="38" t="s">
        <v>44</v>
      </c>
      <c r="E15" s="39">
        <v>868183035906234</v>
      </c>
      <c r="F15" s="38"/>
      <c r="G15" s="38" t="s">
        <v>63</v>
      </c>
      <c r="H15" s="1"/>
      <c r="I15" s="50" t="s">
        <v>84</v>
      </c>
      <c r="J15" s="1"/>
      <c r="K15" s="1" t="s">
        <v>82</v>
      </c>
      <c r="L15" s="40" t="s">
        <v>70</v>
      </c>
      <c r="M15" s="40" t="s">
        <v>38</v>
      </c>
      <c r="N15" s="1"/>
      <c r="O15" s="40" t="s">
        <v>71</v>
      </c>
      <c r="P15" s="1" t="s">
        <v>72</v>
      </c>
      <c r="Q15" s="3" t="s">
        <v>19</v>
      </c>
      <c r="R15" s="38" t="s">
        <v>24</v>
      </c>
      <c r="S15" s="70"/>
      <c r="T15" s="10"/>
      <c r="U15" s="74"/>
      <c r="V15" s="4" t="s">
        <v>24</v>
      </c>
      <c r="W15" s="68"/>
    </row>
    <row r="16" spans="1:23" ht="18" customHeight="1" x14ac:dyDescent="0.25">
      <c r="A16" s="4">
        <v>11</v>
      </c>
      <c r="B16" s="37">
        <v>44497</v>
      </c>
      <c r="C16" s="37"/>
      <c r="D16" s="38" t="s">
        <v>44</v>
      </c>
      <c r="E16" s="39">
        <v>867717030433743</v>
      </c>
      <c r="F16" s="38"/>
      <c r="G16" s="38" t="s">
        <v>63</v>
      </c>
      <c r="H16" s="10" t="s">
        <v>105</v>
      </c>
      <c r="I16" s="60" t="s">
        <v>124</v>
      </c>
      <c r="J16" s="1" t="s">
        <v>119</v>
      </c>
      <c r="K16" s="1" t="s">
        <v>123</v>
      </c>
      <c r="L16" s="40" t="s">
        <v>70</v>
      </c>
      <c r="M16" s="40" t="s">
        <v>125</v>
      </c>
      <c r="N16" s="1"/>
      <c r="O16" s="40" t="s">
        <v>71</v>
      </c>
      <c r="P16" s="1" t="s">
        <v>72</v>
      </c>
      <c r="Q16" s="4" t="s">
        <v>19</v>
      </c>
      <c r="R16" s="38" t="s">
        <v>87</v>
      </c>
      <c r="S16" s="70"/>
      <c r="T16" s="10"/>
      <c r="U16" s="74"/>
      <c r="V16" s="4" t="s">
        <v>25</v>
      </c>
      <c r="W16" s="68"/>
    </row>
    <row r="17" spans="1:23" ht="18" customHeight="1" x14ac:dyDescent="0.25">
      <c r="A17" s="4">
        <v>12</v>
      </c>
      <c r="B17" s="37">
        <v>44497</v>
      </c>
      <c r="C17" s="37"/>
      <c r="D17" s="38" t="s">
        <v>44</v>
      </c>
      <c r="E17" s="39">
        <v>868183035896872</v>
      </c>
      <c r="F17" s="38"/>
      <c r="G17" s="38" t="s">
        <v>63</v>
      </c>
      <c r="H17" s="1"/>
      <c r="I17" s="60" t="s">
        <v>141</v>
      </c>
      <c r="J17" s="40"/>
      <c r="K17" s="1" t="s">
        <v>79</v>
      </c>
      <c r="L17" s="40" t="s">
        <v>70</v>
      </c>
      <c r="M17" s="40" t="s">
        <v>38</v>
      </c>
      <c r="N17" s="1"/>
      <c r="O17" s="40" t="s">
        <v>71</v>
      </c>
      <c r="P17" s="1" t="s">
        <v>72</v>
      </c>
      <c r="Q17" s="3" t="s">
        <v>19</v>
      </c>
      <c r="R17" s="38" t="s">
        <v>24</v>
      </c>
      <c r="S17" s="70"/>
      <c r="T17" s="10"/>
      <c r="U17" s="74"/>
      <c r="V17" s="15"/>
      <c r="W17" s="68"/>
    </row>
    <row r="18" spans="1:23" ht="18" customHeight="1" x14ac:dyDescent="0.25">
      <c r="A18" s="4">
        <v>13</v>
      </c>
      <c r="B18" s="37">
        <v>44497</v>
      </c>
      <c r="C18" s="9"/>
      <c r="D18" s="38" t="s">
        <v>44</v>
      </c>
      <c r="E18" s="39">
        <v>868183035849558</v>
      </c>
      <c r="F18" s="38"/>
      <c r="G18" s="38" t="s">
        <v>66</v>
      </c>
      <c r="H18" s="1"/>
      <c r="I18" s="60" t="s">
        <v>88</v>
      </c>
      <c r="J18" s="1"/>
      <c r="K18" s="60" t="s">
        <v>79</v>
      </c>
      <c r="L18" s="40" t="s">
        <v>70</v>
      </c>
      <c r="M18" s="1" t="s">
        <v>38</v>
      </c>
      <c r="N18" s="1"/>
      <c r="O18" s="40" t="s">
        <v>71</v>
      </c>
      <c r="P18" s="1" t="s">
        <v>72</v>
      </c>
      <c r="Q18" s="3" t="s">
        <v>19</v>
      </c>
      <c r="R18" s="38" t="s">
        <v>24</v>
      </c>
      <c r="S18" s="70"/>
      <c r="T18" s="10"/>
      <c r="U18" s="74"/>
      <c r="V18" s="16"/>
      <c r="W18" s="68"/>
    </row>
    <row r="19" spans="1:23" ht="18" customHeight="1" x14ac:dyDescent="0.25">
      <c r="A19" s="4">
        <v>14</v>
      </c>
      <c r="B19" s="37">
        <v>44497</v>
      </c>
      <c r="C19" s="9"/>
      <c r="D19" s="38" t="s">
        <v>44</v>
      </c>
      <c r="E19" s="39">
        <v>868183035878375</v>
      </c>
      <c r="F19" s="38"/>
      <c r="G19" s="38" t="s">
        <v>66</v>
      </c>
      <c r="H19" s="1"/>
      <c r="I19" s="60" t="s">
        <v>73</v>
      </c>
      <c r="J19" s="1"/>
      <c r="K19" s="1" t="s">
        <v>79</v>
      </c>
      <c r="L19" s="40" t="s">
        <v>70</v>
      </c>
      <c r="M19" s="1" t="s">
        <v>38</v>
      </c>
      <c r="N19" s="1"/>
      <c r="O19" s="40" t="s">
        <v>71</v>
      </c>
      <c r="P19" s="1" t="s">
        <v>72</v>
      </c>
      <c r="Q19" s="3" t="s">
        <v>19</v>
      </c>
      <c r="R19" s="38" t="s">
        <v>24</v>
      </c>
      <c r="S19" s="70"/>
      <c r="T19" s="10"/>
      <c r="U19" s="74"/>
      <c r="V19" s="17" t="s">
        <v>16</v>
      </c>
      <c r="W19" s="68"/>
    </row>
    <row r="20" spans="1:23" ht="18" customHeight="1" x14ac:dyDescent="0.25">
      <c r="A20" s="4">
        <v>15</v>
      </c>
      <c r="B20" s="37">
        <v>44497</v>
      </c>
      <c r="C20" s="9"/>
      <c r="D20" s="38" t="s">
        <v>44</v>
      </c>
      <c r="E20" s="39">
        <v>867857039895169</v>
      </c>
      <c r="F20" s="38"/>
      <c r="G20" s="38" t="s">
        <v>63</v>
      </c>
      <c r="H20" s="1"/>
      <c r="I20" s="60" t="s">
        <v>118</v>
      </c>
      <c r="J20" s="1"/>
      <c r="K20" s="1" t="s">
        <v>123</v>
      </c>
      <c r="L20" s="40" t="s">
        <v>70</v>
      </c>
      <c r="M20" s="1" t="s">
        <v>38</v>
      </c>
      <c r="N20" s="1"/>
      <c r="O20" s="40" t="s">
        <v>71</v>
      </c>
      <c r="P20" s="1" t="s">
        <v>72</v>
      </c>
      <c r="Q20" s="4" t="s">
        <v>19</v>
      </c>
      <c r="R20" s="10" t="s">
        <v>24</v>
      </c>
      <c r="S20" s="70"/>
      <c r="T20" s="10"/>
      <c r="U20" s="74"/>
      <c r="V20" s="10">
        <f>COUNTIF($Q$49:$Q$51,"PM")</f>
        <v>0</v>
      </c>
      <c r="W20" s="68"/>
    </row>
    <row r="21" spans="1:23" ht="18" customHeight="1" x14ac:dyDescent="0.25">
      <c r="A21" s="4">
        <v>16</v>
      </c>
      <c r="B21" s="37">
        <v>44497</v>
      </c>
      <c r="C21" s="9"/>
      <c r="D21" s="38" t="s">
        <v>44</v>
      </c>
      <c r="E21" s="39">
        <v>868183034534003</v>
      </c>
      <c r="F21" s="38"/>
      <c r="G21" s="38" t="s">
        <v>63</v>
      </c>
      <c r="H21" s="1"/>
      <c r="I21" s="60" t="s">
        <v>139</v>
      </c>
      <c r="J21" s="1"/>
      <c r="K21" s="1" t="s">
        <v>115</v>
      </c>
      <c r="L21" s="1" t="s">
        <v>70</v>
      </c>
      <c r="M21" s="1" t="s">
        <v>38</v>
      </c>
      <c r="N21" s="1"/>
      <c r="O21" s="40" t="s">
        <v>71</v>
      </c>
      <c r="P21" s="1" t="s">
        <v>72</v>
      </c>
      <c r="Q21" s="4" t="s">
        <v>19</v>
      </c>
      <c r="R21" s="10" t="s">
        <v>24</v>
      </c>
      <c r="S21" s="70"/>
      <c r="T21" s="10"/>
      <c r="U21" s="74"/>
      <c r="V21" s="10">
        <f>COUNTIF($Q$49:$Q$51,"PC")</f>
        <v>0</v>
      </c>
      <c r="W21" s="68"/>
    </row>
    <row r="22" spans="1:23" ht="18" customHeight="1" x14ac:dyDescent="0.25">
      <c r="A22" s="4">
        <v>17</v>
      </c>
      <c r="B22" s="37">
        <v>44497</v>
      </c>
      <c r="C22" s="9"/>
      <c r="D22" s="38" t="s">
        <v>44</v>
      </c>
      <c r="E22" s="39">
        <v>868183038026014</v>
      </c>
      <c r="F22" s="38"/>
      <c r="G22" s="38" t="s">
        <v>66</v>
      </c>
      <c r="H22" s="10"/>
      <c r="I22" s="60" t="s">
        <v>73</v>
      </c>
      <c r="J22" s="10"/>
      <c r="K22" s="60" t="s">
        <v>69</v>
      </c>
      <c r="L22" s="40" t="s">
        <v>70</v>
      </c>
      <c r="M22" s="1" t="s">
        <v>38</v>
      </c>
      <c r="N22" s="1"/>
      <c r="O22" s="40" t="s">
        <v>71</v>
      </c>
      <c r="P22" s="1" t="s">
        <v>72</v>
      </c>
      <c r="Q22" s="3" t="s">
        <v>19</v>
      </c>
      <c r="R22" s="38" t="s">
        <v>24</v>
      </c>
      <c r="S22" s="70"/>
      <c r="T22" s="10"/>
      <c r="U22" s="74"/>
      <c r="V22" s="10">
        <f>COUNTIF($Q$49:$Q$51,"PC+PM")</f>
        <v>0</v>
      </c>
      <c r="W22" s="68"/>
    </row>
    <row r="23" spans="1:23" ht="18" customHeight="1" x14ac:dyDescent="0.25">
      <c r="A23" s="4">
        <v>18</v>
      </c>
      <c r="B23" s="37">
        <v>44497</v>
      </c>
      <c r="C23" s="9"/>
      <c r="D23" s="38" t="s">
        <v>44</v>
      </c>
      <c r="E23" s="39">
        <v>868183037839854</v>
      </c>
      <c r="F23" s="38"/>
      <c r="G23" s="38" t="s">
        <v>66</v>
      </c>
      <c r="H23" s="10"/>
      <c r="I23" s="60" t="s">
        <v>98</v>
      </c>
      <c r="J23" s="1" t="s">
        <v>99</v>
      </c>
      <c r="K23" s="10" t="s">
        <v>69</v>
      </c>
      <c r="L23" s="40" t="s">
        <v>70</v>
      </c>
      <c r="M23" s="10" t="s">
        <v>100</v>
      </c>
      <c r="N23" s="10"/>
      <c r="O23" s="40" t="s">
        <v>71</v>
      </c>
      <c r="P23" s="10" t="s">
        <v>72</v>
      </c>
      <c r="Q23" s="4" t="s">
        <v>76</v>
      </c>
      <c r="R23" s="10" t="s">
        <v>77</v>
      </c>
      <c r="S23" s="70"/>
      <c r="T23" s="10"/>
      <c r="U23" s="74"/>
      <c r="V23" s="16"/>
      <c r="W23" s="68"/>
    </row>
    <row r="24" spans="1:23" ht="18" customHeight="1" x14ac:dyDescent="0.25">
      <c r="A24" s="4">
        <v>19</v>
      </c>
      <c r="B24" s="37">
        <v>44497</v>
      </c>
      <c r="C24" s="9"/>
      <c r="D24" s="38" t="s">
        <v>44</v>
      </c>
      <c r="E24" s="39">
        <v>868183035890529</v>
      </c>
      <c r="F24" s="38"/>
      <c r="G24" s="38" t="s">
        <v>63</v>
      </c>
      <c r="H24" s="10" t="s">
        <v>105</v>
      </c>
      <c r="I24" s="60" t="s">
        <v>122</v>
      </c>
      <c r="J24" s="1"/>
      <c r="K24" s="10" t="s">
        <v>82</v>
      </c>
      <c r="L24" s="40" t="s">
        <v>70</v>
      </c>
      <c r="M24" s="10" t="s">
        <v>38</v>
      </c>
      <c r="N24" s="10"/>
      <c r="O24" s="40" t="s">
        <v>71</v>
      </c>
      <c r="P24" s="10" t="s">
        <v>72</v>
      </c>
      <c r="Q24" s="4" t="s">
        <v>19</v>
      </c>
      <c r="R24" s="10" t="s">
        <v>24</v>
      </c>
      <c r="S24" s="70"/>
      <c r="T24" s="10"/>
      <c r="U24" s="74"/>
      <c r="V24" s="16"/>
      <c r="W24" s="68"/>
    </row>
    <row r="25" spans="1:23" ht="18" customHeight="1" x14ac:dyDescent="0.25">
      <c r="A25" s="4">
        <v>20</v>
      </c>
      <c r="B25" s="37">
        <v>44497</v>
      </c>
      <c r="C25" s="9"/>
      <c r="D25" s="38" t="s">
        <v>44</v>
      </c>
      <c r="E25" s="39">
        <v>868183037797714</v>
      </c>
      <c r="F25" s="38"/>
      <c r="G25" s="38" t="s">
        <v>66</v>
      </c>
      <c r="H25" s="10"/>
      <c r="I25" s="60" t="s">
        <v>80</v>
      </c>
      <c r="J25" s="1"/>
      <c r="K25" s="10" t="s">
        <v>69</v>
      </c>
      <c r="L25" s="40" t="s">
        <v>70</v>
      </c>
      <c r="M25" s="10" t="s">
        <v>38</v>
      </c>
      <c r="N25" s="10"/>
      <c r="O25" s="40" t="s">
        <v>71</v>
      </c>
      <c r="P25" s="10" t="s">
        <v>72</v>
      </c>
      <c r="Q25" s="4" t="s">
        <v>19</v>
      </c>
      <c r="R25" s="10" t="s">
        <v>24</v>
      </c>
      <c r="S25" s="70"/>
      <c r="T25" s="10"/>
      <c r="U25" s="74"/>
      <c r="V25" s="17" t="s">
        <v>16</v>
      </c>
      <c r="W25" s="68"/>
    </row>
    <row r="26" spans="1:23" ht="18" customHeight="1" x14ac:dyDescent="0.25">
      <c r="A26" s="4">
        <v>21</v>
      </c>
      <c r="B26" s="37">
        <v>44497</v>
      </c>
      <c r="C26" s="9"/>
      <c r="D26" s="38" t="s">
        <v>44</v>
      </c>
      <c r="E26" s="39">
        <v>868183035881817</v>
      </c>
      <c r="F26" s="38"/>
      <c r="G26" s="38" t="s">
        <v>63</v>
      </c>
      <c r="H26" s="10"/>
      <c r="I26" s="60" t="s">
        <v>147</v>
      </c>
      <c r="J26" s="1"/>
      <c r="K26" s="10" t="s">
        <v>69</v>
      </c>
      <c r="L26" s="10" t="s">
        <v>70</v>
      </c>
      <c r="M26" s="10" t="s">
        <v>38</v>
      </c>
      <c r="N26" s="10"/>
      <c r="O26" s="40" t="s">
        <v>71</v>
      </c>
      <c r="P26" s="10" t="s">
        <v>72</v>
      </c>
      <c r="Q26" s="4" t="s">
        <v>19</v>
      </c>
      <c r="R26" s="10" t="s">
        <v>24</v>
      </c>
      <c r="S26" s="70"/>
      <c r="T26" s="10"/>
      <c r="U26" s="74"/>
      <c r="V26" s="10">
        <f>COUNTIF($R$49:$R$51,"*MCU*")</f>
        <v>0</v>
      </c>
      <c r="W26" s="68"/>
    </row>
    <row r="27" spans="1:23" ht="18" customHeight="1" x14ac:dyDescent="0.25">
      <c r="A27" s="4">
        <v>22</v>
      </c>
      <c r="B27" s="37">
        <v>44497</v>
      </c>
      <c r="C27" s="9"/>
      <c r="D27" s="38" t="s">
        <v>44</v>
      </c>
      <c r="E27" s="39">
        <v>868183034714068</v>
      </c>
      <c r="F27" s="38"/>
      <c r="G27" s="38" t="s">
        <v>63</v>
      </c>
      <c r="H27" s="10"/>
      <c r="I27" s="60" t="s">
        <v>67</v>
      </c>
      <c r="J27" s="1" t="s">
        <v>96</v>
      </c>
      <c r="K27" s="10" t="s">
        <v>128</v>
      </c>
      <c r="L27" s="40" t="s">
        <v>70</v>
      </c>
      <c r="M27" s="10" t="s">
        <v>129</v>
      </c>
      <c r="N27" s="10"/>
      <c r="O27" s="40" t="s">
        <v>71</v>
      </c>
      <c r="P27" s="10" t="s">
        <v>72</v>
      </c>
      <c r="Q27" s="4" t="s">
        <v>76</v>
      </c>
      <c r="R27" s="10" t="s">
        <v>77</v>
      </c>
      <c r="S27" s="70"/>
      <c r="T27" s="10"/>
      <c r="U27" s="74"/>
      <c r="V27" s="10">
        <f>COUNTIF($R$49:$R$51,"*GSM*")</f>
        <v>0</v>
      </c>
      <c r="W27" s="68"/>
    </row>
    <row r="28" spans="1:23" ht="18" customHeight="1" x14ac:dyDescent="0.25">
      <c r="A28" s="4">
        <v>23</v>
      </c>
      <c r="B28" s="37">
        <v>44497</v>
      </c>
      <c r="C28" s="9"/>
      <c r="D28" s="38" t="s">
        <v>44</v>
      </c>
      <c r="E28" s="39">
        <v>868183038516949</v>
      </c>
      <c r="F28" s="38"/>
      <c r="G28" s="38" t="s">
        <v>66</v>
      </c>
      <c r="H28" s="1" t="s">
        <v>106</v>
      </c>
      <c r="I28" s="60" t="s">
        <v>73</v>
      </c>
      <c r="J28" s="1" t="s">
        <v>81</v>
      </c>
      <c r="K28" s="1" t="s">
        <v>82</v>
      </c>
      <c r="L28" s="40" t="s">
        <v>70</v>
      </c>
      <c r="M28" s="10" t="s">
        <v>110</v>
      </c>
      <c r="N28" s="1"/>
      <c r="O28" s="40" t="s">
        <v>71</v>
      </c>
      <c r="P28" s="10" t="s">
        <v>72</v>
      </c>
      <c r="Q28" s="4" t="s">
        <v>76</v>
      </c>
      <c r="R28" s="10" t="s">
        <v>111</v>
      </c>
      <c r="S28" s="70"/>
      <c r="T28" s="10"/>
      <c r="U28" s="74"/>
      <c r="V28" s="10">
        <f>COUNTIF($R$49:$R$51,"*GPS*")</f>
        <v>0</v>
      </c>
      <c r="W28" s="68"/>
    </row>
    <row r="29" spans="1:23" ht="18" customHeight="1" x14ac:dyDescent="0.25">
      <c r="A29" s="4">
        <v>24</v>
      </c>
      <c r="B29" s="37">
        <v>44497</v>
      </c>
      <c r="C29" s="9"/>
      <c r="D29" s="38" t="s">
        <v>44</v>
      </c>
      <c r="E29" s="39">
        <v>868183035889299</v>
      </c>
      <c r="F29" s="38"/>
      <c r="G29" s="38" t="s">
        <v>63</v>
      </c>
      <c r="H29" s="1"/>
      <c r="I29" s="60" t="s">
        <v>114</v>
      </c>
      <c r="J29" s="1" t="s">
        <v>112</v>
      </c>
      <c r="K29" s="1"/>
      <c r="L29" s="40" t="s">
        <v>70</v>
      </c>
      <c r="M29" s="10" t="s">
        <v>113</v>
      </c>
      <c r="N29" s="1"/>
      <c r="O29" s="40" t="s">
        <v>71</v>
      </c>
      <c r="P29" s="10" t="s">
        <v>72</v>
      </c>
      <c r="Q29" s="4" t="s">
        <v>19</v>
      </c>
      <c r="R29" s="10" t="s">
        <v>23</v>
      </c>
      <c r="S29" s="70"/>
      <c r="T29" s="10"/>
      <c r="U29" s="74"/>
      <c r="V29" s="10">
        <f>COUNTIF($R$49:$R$51,"*NG*")</f>
        <v>0</v>
      </c>
      <c r="W29" s="14"/>
    </row>
    <row r="30" spans="1:23" ht="18" customHeight="1" x14ac:dyDescent="0.25">
      <c r="A30" s="4">
        <v>25</v>
      </c>
      <c r="B30" s="37">
        <v>44497</v>
      </c>
      <c r="C30" s="9"/>
      <c r="D30" s="38" t="s">
        <v>44</v>
      </c>
      <c r="E30" s="39">
        <v>868183034798202</v>
      </c>
      <c r="F30" s="38"/>
      <c r="G30" s="38" t="s">
        <v>63</v>
      </c>
      <c r="H30" s="1"/>
      <c r="I30" s="60" t="s">
        <v>130</v>
      </c>
      <c r="J30" s="1"/>
      <c r="K30" s="1" t="s">
        <v>79</v>
      </c>
      <c r="L30" s="40" t="s">
        <v>70</v>
      </c>
      <c r="M30" s="1" t="s">
        <v>38</v>
      </c>
      <c r="N30" s="1"/>
      <c r="O30" s="1" t="s">
        <v>71</v>
      </c>
      <c r="P30" s="1" t="s">
        <v>72</v>
      </c>
      <c r="Q30" s="4" t="s">
        <v>19</v>
      </c>
      <c r="R30" s="10" t="s">
        <v>24</v>
      </c>
      <c r="S30" s="70"/>
      <c r="T30" s="10"/>
      <c r="U30" s="74"/>
      <c r="V30" s="10">
        <f>COUNTIF($R$49:$R$51,"*I/O*")</f>
        <v>0</v>
      </c>
      <c r="W30" s="14"/>
    </row>
    <row r="31" spans="1:23" ht="18" customHeight="1" x14ac:dyDescent="0.25">
      <c r="A31" s="4">
        <v>26</v>
      </c>
      <c r="B31" s="37">
        <v>44497</v>
      </c>
      <c r="C31" s="9"/>
      <c r="D31" s="38" t="s">
        <v>44</v>
      </c>
      <c r="E31" s="39">
        <v>868183038518218</v>
      </c>
      <c r="F31" s="38"/>
      <c r="G31" s="38" t="s">
        <v>63</v>
      </c>
      <c r="H31" s="1"/>
      <c r="I31" s="60" t="s">
        <v>132</v>
      </c>
      <c r="J31" s="1"/>
      <c r="K31" s="1" t="s">
        <v>79</v>
      </c>
      <c r="L31" s="40" t="s">
        <v>70</v>
      </c>
      <c r="M31" s="1" t="s">
        <v>38</v>
      </c>
      <c r="N31" s="1"/>
      <c r="O31" s="1" t="s">
        <v>71</v>
      </c>
      <c r="P31" s="1" t="s">
        <v>72</v>
      </c>
      <c r="Q31" s="4" t="s">
        <v>19</v>
      </c>
      <c r="R31" s="10" t="s">
        <v>24</v>
      </c>
      <c r="S31" s="70"/>
      <c r="T31" s="10"/>
      <c r="U31" s="74"/>
      <c r="V31" s="10">
        <f>COUNTIF($R$49:$R$51,"*LK*")</f>
        <v>0</v>
      </c>
      <c r="W31" s="14"/>
    </row>
    <row r="32" spans="1:23" ht="18" customHeight="1" x14ac:dyDescent="0.25">
      <c r="A32" s="4">
        <v>27</v>
      </c>
      <c r="B32" s="37">
        <v>44497</v>
      </c>
      <c r="C32" s="9"/>
      <c r="D32" s="38" t="s">
        <v>44</v>
      </c>
      <c r="E32" s="39">
        <v>867717030430723</v>
      </c>
      <c r="F32" s="38"/>
      <c r="G32" s="38" t="s">
        <v>63</v>
      </c>
      <c r="H32" s="1"/>
      <c r="I32" s="60" t="s">
        <v>109</v>
      </c>
      <c r="J32" s="1" t="s">
        <v>85</v>
      </c>
      <c r="K32" s="1" t="s">
        <v>79</v>
      </c>
      <c r="L32" s="40" t="s">
        <v>70</v>
      </c>
      <c r="M32" s="1" t="s">
        <v>38</v>
      </c>
      <c r="N32" s="1"/>
      <c r="O32" s="1" t="s">
        <v>71</v>
      </c>
      <c r="P32" s="1" t="s">
        <v>72</v>
      </c>
      <c r="Q32" s="4" t="s">
        <v>19</v>
      </c>
      <c r="R32" s="10" t="s">
        <v>24</v>
      </c>
      <c r="S32" s="70"/>
      <c r="T32" s="10"/>
      <c r="U32" s="74"/>
      <c r="V32" s="10">
        <f>COUNTIF($R$49:$R$51,"*MCH*")</f>
        <v>0</v>
      </c>
      <c r="W32" s="14"/>
    </row>
    <row r="33" spans="1:24" ht="18" customHeight="1" x14ac:dyDescent="0.25">
      <c r="A33" s="4">
        <v>28</v>
      </c>
      <c r="B33" s="37">
        <v>44497</v>
      </c>
      <c r="C33" s="9"/>
      <c r="D33" s="38" t="s">
        <v>44</v>
      </c>
      <c r="E33" s="39">
        <v>867857039924720</v>
      </c>
      <c r="F33" s="38"/>
      <c r="G33" s="38" t="s">
        <v>63</v>
      </c>
      <c r="H33" s="1"/>
      <c r="I33" s="60" t="s">
        <v>133</v>
      </c>
      <c r="J33" s="1" t="s">
        <v>137</v>
      </c>
      <c r="K33" s="60" t="s">
        <v>69</v>
      </c>
      <c r="L33" s="40" t="s">
        <v>70</v>
      </c>
      <c r="M33" s="1" t="s">
        <v>138</v>
      </c>
      <c r="N33" s="1"/>
      <c r="O33" s="1" t="s">
        <v>71</v>
      </c>
      <c r="P33" s="1" t="s">
        <v>72</v>
      </c>
      <c r="Q33" s="4" t="s">
        <v>76</v>
      </c>
      <c r="R33" s="10" t="s">
        <v>121</v>
      </c>
      <c r="S33" s="70"/>
      <c r="T33" s="10"/>
      <c r="U33" s="74"/>
      <c r="V33" s="10">
        <f>COUNTIF($R$49:$R$51,"*SF*")</f>
        <v>0</v>
      </c>
      <c r="W33" s="14"/>
    </row>
    <row r="34" spans="1:24" ht="18" customHeight="1" x14ac:dyDescent="0.25">
      <c r="A34" s="4">
        <v>29</v>
      </c>
      <c r="B34" s="37">
        <v>44497</v>
      </c>
      <c r="C34" s="9"/>
      <c r="D34" s="38" t="s">
        <v>44</v>
      </c>
      <c r="E34" s="39">
        <v>867717030619952</v>
      </c>
      <c r="F34" s="38"/>
      <c r="G34" s="38" t="s">
        <v>63</v>
      </c>
      <c r="H34" s="1"/>
      <c r="I34" s="60" t="s">
        <v>131</v>
      </c>
      <c r="J34" s="1"/>
      <c r="K34" s="1" t="s">
        <v>123</v>
      </c>
      <c r="L34" s="1" t="s">
        <v>70</v>
      </c>
      <c r="M34" s="1" t="s">
        <v>38</v>
      </c>
      <c r="N34" s="1"/>
      <c r="O34" s="1" t="s">
        <v>71</v>
      </c>
      <c r="P34" s="1" t="s">
        <v>72</v>
      </c>
      <c r="Q34" s="4" t="s">
        <v>19</v>
      </c>
      <c r="R34" s="10" t="s">
        <v>24</v>
      </c>
      <c r="S34" s="70"/>
      <c r="T34" s="10"/>
      <c r="U34" s="74"/>
      <c r="V34" s="10">
        <f>COUNTIF($R$49:$R$51,"*RTB*")</f>
        <v>0</v>
      </c>
      <c r="W34" s="14"/>
    </row>
    <row r="35" spans="1:24" ht="18" customHeight="1" x14ac:dyDescent="0.25">
      <c r="A35" s="4">
        <v>30</v>
      </c>
      <c r="B35" s="37">
        <v>44497</v>
      </c>
      <c r="C35" s="9"/>
      <c r="D35" s="38" t="s">
        <v>44</v>
      </c>
      <c r="E35" s="39">
        <v>868183035891246</v>
      </c>
      <c r="F35" s="38"/>
      <c r="G35" s="38" t="s">
        <v>63</v>
      </c>
      <c r="H35" s="1"/>
      <c r="I35" s="60" t="s">
        <v>126</v>
      </c>
      <c r="J35" s="1" t="s">
        <v>127</v>
      </c>
      <c r="K35" s="1"/>
      <c r="L35" s="1" t="s">
        <v>70</v>
      </c>
      <c r="M35" s="1" t="s">
        <v>113</v>
      </c>
      <c r="N35" s="1"/>
      <c r="O35" s="1" t="s">
        <v>71</v>
      </c>
      <c r="P35" s="1" t="s">
        <v>72</v>
      </c>
      <c r="Q35" s="4" t="s">
        <v>19</v>
      </c>
      <c r="R35" s="10" t="s">
        <v>24</v>
      </c>
      <c r="S35" s="70"/>
      <c r="T35" s="10"/>
      <c r="U35" s="74"/>
      <c r="V35" s="10">
        <f>COUNTIF($R$49:$R$51,"*NCFW*")</f>
        <v>0</v>
      </c>
      <c r="W35" s="14"/>
    </row>
    <row r="36" spans="1:24" ht="18" customHeight="1" x14ac:dyDescent="0.25">
      <c r="A36" s="4">
        <v>31</v>
      </c>
      <c r="B36" s="37">
        <v>44497</v>
      </c>
      <c r="C36" s="9"/>
      <c r="D36" s="38" t="s">
        <v>44</v>
      </c>
      <c r="E36" s="39">
        <v>868183034578075</v>
      </c>
      <c r="F36" s="38"/>
      <c r="G36" s="38" t="s">
        <v>63</v>
      </c>
      <c r="H36" s="1"/>
      <c r="I36" s="60" t="s">
        <v>146</v>
      </c>
      <c r="J36" s="1"/>
      <c r="K36" s="1"/>
      <c r="L36" s="1" t="s">
        <v>70</v>
      </c>
      <c r="M36" s="1" t="s">
        <v>38</v>
      </c>
      <c r="N36" s="1"/>
      <c r="O36" s="1" t="s">
        <v>71</v>
      </c>
      <c r="P36" s="1" t="s">
        <v>72</v>
      </c>
      <c r="Q36" s="4" t="s">
        <v>19</v>
      </c>
      <c r="R36" s="10" t="s">
        <v>24</v>
      </c>
      <c r="S36" s="70"/>
      <c r="T36" s="10"/>
      <c r="U36" s="74"/>
      <c r="V36" s="10">
        <f>COUNTIF($R$49:$R$51,"*KL*")</f>
        <v>0</v>
      </c>
      <c r="W36" s="14"/>
    </row>
    <row r="37" spans="1:24" ht="18" customHeight="1" x14ac:dyDescent="0.25">
      <c r="A37" s="4">
        <v>32</v>
      </c>
      <c r="B37" s="37">
        <v>44497</v>
      </c>
      <c r="C37" s="9"/>
      <c r="D37" s="38" t="s">
        <v>44</v>
      </c>
      <c r="E37" s="39">
        <v>868183035852362</v>
      </c>
      <c r="F37" s="38"/>
      <c r="G37" s="38" t="s">
        <v>66</v>
      </c>
      <c r="H37" s="1"/>
      <c r="I37" s="60" t="s">
        <v>84</v>
      </c>
      <c r="J37" s="1" t="s">
        <v>85</v>
      </c>
      <c r="K37" s="1" t="s">
        <v>79</v>
      </c>
      <c r="L37" s="1" t="s">
        <v>70</v>
      </c>
      <c r="M37" s="1" t="s">
        <v>86</v>
      </c>
      <c r="N37" s="1"/>
      <c r="O37" s="1" t="s">
        <v>71</v>
      </c>
      <c r="P37" s="1" t="s">
        <v>72</v>
      </c>
      <c r="Q37" s="4" t="s">
        <v>19</v>
      </c>
      <c r="R37" s="10" t="s">
        <v>87</v>
      </c>
      <c r="S37" s="70"/>
      <c r="T37" s="10"/>
      <c r="U37" s="74"/>
      <c r="V37" s="10">
        <f>SUM(V26:V36)</f>
        <v>0</v>
      </c>
      <c r="W37" s="14"/>
    </row>
    <row r="38" spans="1:24" ht="18" customHeight="1" x14ac:dyDescent="0.25">
      <c r="A38" s="4">
        <v>33</v>
      </c>
      <c r="B38" s="37">
        <v>44497</v>
      </c>
      <c r="C38" s="9"/>
      <c r="D38" s="38" t="s">
        <v>44</v>
      </c>
      <c r="E38" s="39">
        <v>868183035877906</v>
      </c>
      <c r="F38" s="38"/>
      <c r="G38" s="38" t="s">
        <v>66</v>
      </c>
      <c r="H38" s="1" t="s">
        <v>108</v>
      </c>
      <c r="I38" s="60" t="s">
        <v>88</v>
      </c>
      <c r="J38" s="1" t="s">
        <v>81</v>
      </c>
      <c r="K38" s="1" t="s">
        <v>79</v>
      </c>
      <c r="L38" s="1" t="s">
        <v>70</v>
      </c>
      <c r="M38" s="1" t="s">
        <v>83</v>
      </c>
      <c r="N38" s="1"/>
      <c r="O38" s="1" t="s">
        <v>71</v>
      </c>
      <c r="P38" s="1" t="s">
        <v>72</v>
      </c>
      <c r="Q38" s="4" t="s">
        <v>76</v>
      </c>
      <c r="R38" s="10" t="s">
        <v>107</v>
      </c>
      <c r="S38" s="70"/>
      <c r="T38" s="10"/>
      <c r="U38" s="74"/>
      <c r="V38" s="16"/>
      <c r="W38" s="14"/>
    </row>
    <row r="39" spans="1:24" ht="18" customHeight="1" x14ac:dyDescent="0.25">
      <c r="A39" s="4">
        <v>34</v>
      </c>
      <c r="B39" s="37">
        <v>44497</v>
      </c>
      <c r="C39" s="9"/>
      <c r="D39" s="38" t="s">
        <v>44</v>
      </c>
      <c r="E39" s="39">
        <v>868183038027921</v>
      </c>
      <c r="F39" s="38"/>
      <c r="G39" s="38" t="s">
        <v>66</v>
      </c>
      <c r="H39" s="1"/>
      <c r="I39" s="60" t="s">
        <v>73</v>
      </c>
      <c r="J39" s="1" t="s">
        <v>89</v>
      </c>
      <c r="K39" s="1" t="s">
        <v>79</v>
      </c>
      <c r="L39" s="1" t="s">
        <v>70</v>
      </c>
      <c r="M39" s="1" t="s">
        <v>90</v>
      </c>
      <c r="N39" s="1"/>
      <c r="O39" s="1" t="s">
        <v>71</v>
      </c>
      <c r="P39" s="1" t="s">
        <v>72</v>
      </c>
      <c r="Q39" s="4" t="s">
        <v>18</v>
      </c>
      <c r="R39" s="10" t="s">
        <v>30</v>
      </c>
      <c r="S39" s="70"/>
      <c r="T39" s="10"/>
      <c r="U39" s="74"/>
      <c r="V39" s="16"/>
      <c r="W39" s="14"/>
    </row>
    <row r="40" spans="1:24" ht="18" customHeight="1" x14ac:dyDescent="0.25">
      <c r="A40" s="4">
        <v>35</v>
      </c>
      <c r="B40" s="37">
        <v>44497</v>
      </c>
      <c r="C40" s="9"/>
      <c r="D40" s="38" t="s">
        <v>44</v>
      </c>
      <c r="E40" s="39">
        <v>868183038082124</v>
      </c>
      <c r="F40" s="38"/>
      <c r="G40" s="38" t="s">
        <v>66</v>
      </c>
      <c r="H40" s="1"/>
      <c r="I40" s="60" t="s">
        <v>95</v>
      </c>
      <c r="J40" s="1" t="s">
        <v>96</v>
      </c>
      <c r="K40" s="1" t="s">
        <v>69</v>
      </c>
      <c r="L40" s="1" t="s">
        <v>70</v>
      </c>
      <c r="M40" s="1" t="s">
        <v>97</v>
      </c>
      <c r="N40" s="1"/>
      <c r="O40" s="1" t="s">
        <v>71</v>
      </c>
      <c r="P40" s="1" t="s">
        <v>72</v>
      </c>
      <c r="Q40" s="4" t="s">
        <v>76</v>
      </c>
      <c r="R40" s="10" t="s">
        <v>77</v>
      </c>
      <c r="S40" s="70"/>
      <c r="T40" s="10"/>
      <c r="U40" s="74"/>
      <c r="V40" s="10">
        <f>COUNTIF($O$49:$O$51,"*DM*")</f>
        <v>0</v>
      </c>
      <c r="W40" s="14"/>
    </row>
    <row r="41" spans="1:24" ht="18" customHeight="1" x14ac:dyDescent="0.25">
      <c r="A41" s="4">
        <v>36</v>
      </c>
      <c r="B41" s="37">
        <v>44497</v>
      </c>
      <c r="C41" s="9"/>
      <c r="D41" s="38" t="s">
        <v>44</v>
      </c>
      <c r="E41" s="39">
        <v>860157040210202</v>
      </c>
      <c r="F41" s="38"/>
      <c r="G41" s="38" t="s">
        <v>66</v>
      </c>
      <c r="H41" s="1"/>
      <c r="I41" s="60" t="s">
        <v>91</v>
      </c>
      <c r="J41" s="1" t="s">
        <v>92</v>
      </c>
      <c r="K41" s="1" t="s">
        <v>69</v>
      </c>
      <c r="L41" s="1" t="s">
        <v>70</v>
      </c>
      <c r="M41" s="1" t="s">
        <v>93</v>
      </c>
      <c r="N41" s="1"/>
      <c r="O41" s="1" t="s">
        <v>71</v>
      </c>
      <c r="P41" s="1" t="s">
        <v>72</v>
      </c>
      <c r="Q41" s="4" t="s">
        <v>76</v>
      </c>
      <c r="R41" s="10" t="s">
        <v>77</v>
      </c>
      <c r="S41" s="70"/>
      <c r="T41" s="10"/>
      <c r="U41" s="74"/>
      <c r="V41" s="10">
        <f>COUNTIF($O$49:$O$51,"*KS*")</f>
        <v>0</v>
      </c>
      <c r="W41" s="14"/>
    </row>
    <row r="42" spans="1:24" ht="18" customHeight="1" x14ac:dyDescent="0.25">
      <c r="A42" s="4">
        <v>37</v>
      </c>
      <c r="B42" s="37">
        <v>44497</v>
      </c>
      <c r="C42" s="9"/>
      <c r="D42" s="38" t="s">
        <v>44</v>
      </c>
      <c r="E42" s="39">
        <v>868183035932305</v>
      </c>
      <c r="F42" s="38"/>
      <c r="G42" s="38" t="s">
        <v>63</v>
      </c>
      <c r="H42" s="1"/>
      <c r="I42" s="60" t="s">
        <v>103</v>
      </c>
      <c r="J42" s="1" t="s">
        <v>99</v>
      </c>
      <c r="K42" s="1" t="s">
        <v>79</v>
      </c>
      <c r="L42" s="1" t="s">
        <v>70</v>
      </c>
      <c r="M42" s="1" t="s">
        <v>134</v>
      </c>
      <c r="N42" s="1"/>
      <c r="O42" s="1" t="s">
        <v>71</v>
      </c>
      <c r="P42" s="1" t="s">
        <v>72</v>
      </c>
      <c r="Q42" s="4" t="s">
        <v>76</v>
      </c>
      <c r="R42" s="10" t="s">
        <v>77</v>
      </c>
      <c r="S42" s="70"/>
      <c r="T42" s="10"/>
      <c r="U42" s="74"/>
      <c r="V42" s="16"/>
      <c r="W42" s="14"/>
    </row>
    <row r="43" spans="1:24" ht="18" customHeight="1" x14ac:dyDescent="0.25">
      <c r="A43" s="4">
        <v>38</v>
      </c>
      <c r="B43" s="37">
        <v>44497</v>
      </c>
      <c r="C43" s="9"/>
      <c r="D43" s="38" t="s">
        <v>44</v>
      </c>
      <c r="E43" s="39">
        <v>868183034660667</v>
      </c>
      <c r="F43" s="38"/>
      <c r="G43" s="38" t="s">
        <v>63</v>
      </c>
      <c r="H43" s="1" t="s">
        <v>105</v>
      </c>
      <c r="I43" s="60" t="s">
        <v>116</v>
      </c>
      <c r="J43" s="1"/>
      <c r="K43" s="1" t="s">
        <v>115</v>
      </c>
      <c r="L43" s="1" t="s">
        <v>70</v>
      </c>
      <c r="M43" s="1" t="s">
        <v>38</v>
      </c>
      <c r="N43" s="1"/>
      <c r="O43" s="1" t="s">
        <v>71</v>
      </c>
      <c r="P43" s="1" t="s">
        <v>72</v>
      </c>
      <c r="Q43" s="4" t="s">
        <v>19</v>
      </c>
      <c r="R43" s="10" t="s">
        <v>24</v>
      </c>
      <c r="S43" s="70"/>
      <c r="T43" s="10"/>
      <c r="U43" s="74"/>
      <c r="V43" s="16"/>
      <c r="W43" s="14"/>
    </row>
    <row r="44" spans="1:24" ht="18" customHeight="1" x14ac:dyDescent="0.25">
      <c r="A44" s="4">
        <v>39</v>
      </c>
      <c r="B44" s="37">
        <v>44497</v>
      </c>
      <c r="C44" s="9"/>
      <c r="D44" s="38" t="s">
        <v>44</v>
      </c>
      <c r="E44" s="39">
        <v>868183034729686</v>
      </c>
      <c r="F44" s="38"/>
      <c r="G44" s="38" t="s">
        <v>63</v>
      </c>
      <c r="H44" s="1"/>
      <c r="I44" s="60" t="s">
        <v>98</v>
      </c>
      <c r="J44" s="1" t="s">
        <v>135</v>
      </c>
      <c r="K44" s="1" t="s">
        <v>115</v>
      </c>
      <c r="L44" s="1" t="s">
        <v>70</v>
      </c>
      <c r="M44" s="1" t="s">
        <v>136</v>
      </c>
      <c r="N44" s="1"/>
      <c r="O44" s="1" t="s">
        <v>71</v>
      </c>
      <c r="P44" s="1" t="s">
        <v>72</v>
      </c>
      <c r="Q44" s="4" t="s">
        <v>76</v>
      </c>
      <c r="R44" s="10" t="s">
        <v>77</v>
      </c>
      <c r="S44" s="70"/>
      <c r="T44" s="10"/>
      <c r="U44" s="74"/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44497</v>
      </c>
      <c r="C45" s="9"/>
      <c r="D45" s="38" t="s">
        <v>44</v>
      </c>
      <c r="E45" s="39">
        <v>868183035880009</v>
      </c>
      <c r="F45" s="38"/>
      <c r="G45" s="38" t="s">
        <v>66</v>
      </c>
      <c r="H45" s="1" t="s">
        <v>105</v>
      </c>
      <c r="I45" s="60" t="s">
        <v>103</v>
      </c>
      <c r="J45" s="1" t="s">
        <v>96</v>
      </c>
      <c r="K45" s="1" t="s">
        <v>69</v>
      </c>
      <c r="L45" s="1" t="s">
        <v>70</v>
      </c>
      <c r="M45" s="1" t="s">
        <v>104</v>
      </c>
      <c r="N45" s="1"/>
      <c r="O45" s="1" t="s">
        <v>71</v>
      </c>
      <c r="P45" s="1" t="s">
        <v>72</v>
      </c>
      <c r="Q45" s="4" t="s">
        <v>76</v>
      </c>
      <c r="R45" s="10" t="s">
        <v>77</v>
      </c>
      <c r="S45" s="70"/>
      <c r="T45" s="10"/>
      <c r="U45" s="74"/>
      <c r="V45" s="10">
        <f>COUNTIFS($D$49:$D$300,"TG102LE",$H$49:$H$300,"*Lô 3-20*")</f>
        <v>0</v>
      </c>
      <c r="W45" s="10">
        <f>COUNTIFS($D$49:$D$300,"TG102LE",$H$49:$H$300,"*Lô 1-21*")</f>
        <v>0</v>
      </c>
      <c r="X45" s="10">
        <f>COUNTIFS($D$49:$D$300,"TG102LE",$H$49:$H$300,"*Lô 2-21*")</f>
        <v>0</v>
      </c>
    </row>
    <row r="46" spans="1:24" ht="18" customHeight="1" x14ac:dyDescent="0.25">
      <c r="A46" s="4">
        <v>41</v>
      </c>
      <c r="B46" s="37">
        <v>44497</v>
      </c>
      <c r="C46" s="9"/>
      <c r="D46" s="38" t="s">
        <v>44</v>
      </c>
      <c r="E46" s="39">
        <v>867857039905646</v>
      </c>
      <c r="F46" s="38"/>
      <c r="G46" s="38" t="s">
        <v>63</v>
      </c>
      <c r="H46" s="1"/>
      <c r="I46" s="60" t="s">
        <v>118</v>
      </c>
      <c r="J46" s="1" t="s">
        <v>119</v>
      </c>
      <c r="K46" s="1" t="s">
        <v>117</v>
      </c>
      <c r="L46" s="1" t="s">
        <v>70</v>
      </c>
      <c r="M46" s="1" t="s">
        <v>120</v>
      </c>
      <c r="N46" s="1"/>
      <c r="O46" s="1" t="s">
        <v>71</v>
      </c>
      <c r="P46" s="1" t="s">
        <v>72</v>
      </c>
      <c r="Q46" s="4" t="s">
        <v>76</v>
      </c>
      <c r="R46" s="10" t="s">
        <v>121</v>
      </c>
      <c r="S46" s="70"/>
      <c r="T46" s="10"/>
      <c r="U46" s="74"/>
      <c r="V46" s="10">
        <f>COUNTIFS($D$49:$D$300,"TG102LE-4G",$H$49:$H$300,"*Lô 3-20*")</f>
        <v>0</v>
      </c>
      <c r="W46" s="10">
        <f>COUNTIFS($D$49:$D$300,"TG102LE-4G",$H$49:$H$300,"*Lô 1-21*")</f>
        <v>0</v>
      </c>
      <c r="X46" s="10">
        <f>COUNTIFS($D$49:$D$300,"TG102LE-4G",$H$49:$H$300,"*Lô 2-21*")</f>
        <v>0</v>
      </c>
    </row>
    <row r="47" spans="1:24" ht="18" customHeight="1" x14ac:dyDescent="0.25">
      <c r="A47" s="4">
        <v>42</v>
      </c>
      <c r="B47" s="37">
        <v>44497</v>
      </c>
      <c r="C47" s="9"/>
      <c r="D47" s="38" t="s">
        <v>44</v>
      </c>
      <c r="E47" s="39">
        <v>868183034549670</v>
      </c>
      <c r="F47" s="38"/>
      <c r="G47" s="38" t="s">
        <v>63</v>
      </c>
      <c r="H47" s="1"/>
      <c r="I47" s="60" t="s">
        <v>145</v>
      </c>
      <c r="J47" s="1"/>
      <c r="K47" s="1" t="s">
        <v>117</v>
      </c>
      <c r="L47" s="1" t="s">
        <v>70</v>
      </c>
      <c r="M47" s="1" t="s">
        <v>38</v>
      </c>
      <c r="N47" s="1"/>
      <c r="O47" s="1" t="s">
        <v>71</v>
      </c>
      <c r="P47" s="1" t="s">
        <v>72</v>
      </c>
      <c r="Q47" s="4" t="s">
        <v>19</v>
      </c>
      <c r="R47" s="10" t="s">
        <v>24</v>
      </c>
      <c r="S47" s="70"/>
      <c r="T47" s="10"/>
      <c r="U47" s="74"/>
      <c r="V47" s="10">
        <f>COUNTIFS($D$49:$D$300,"TG102E",$H$49:$H$300,"*Lô 3-20*")</f>
        <v>0</v>
      </c>
      <c r="W47" s="10">
        <f>COUNTIFS($D$49:$D$300,"TG102E",$H$49:$H$300,"*Lô 1-21*")</f>
        <v>0</v>
      </c>
      <c r="X47" s="10">
        <f>COUNTIFS($D$49:$D$300,"TG102E",$H$49:$H$300,"*Lô 2-21*")</f>
        <v>0</v>
      </c>
    </row>
    <row r="48" spans="1:24" ht="18" customHeight="1" x14ac:dyDescent="0.25">
      <c r="A48" s="4">
        <v>43</v>
      </c>
      <c r="B48" s="37">
        <v>44497</v>
      </c>
      <c r="C48" s="9"/>
      <c r="D48" s="38" t="s">
        <v>44</v>
      </c>
      <c r="E48" s="39">
        <v>868183034598255</v>
      </c>
      <c r="F48" s="38"/>
      <c r="G48" s="38" t="s">
        <v>63</v>
      </c>
      <c r="H48" s="1"/>
      <c r="I48" s="60" t="s">
        <v>139</v>
      </c>
      <c r="J48" s="1" t="s">
        <v>96</v>
      </c>
      <c r="K48" s="1" t="s">
        <v>115</v>
      </c>
      <c r="L48" s="1" t="s">
        <v>70</v>
      </c>
      <c r="M48" s="1" t="s">
        <v>104</v>
      </c>
      <c r="N48" s="1"/>
      <c r="O48" s="1" t="s">
        <v>71</v>
      </c>
      <c r="P48" s="1" t="s">
        <v>72</v>
      </c>
      <c r="Q48" s="4" t="s">
        <v>76</v>
      </c>
      <c r="R48" s="10" t="s">
        <v>77</v>
      </c>
      <c r="S48" s="70"/>
      <c r="T48" s="10"/>
      <c r="U48" s="74"/>
      <c r="V48" s="10">
        <f>COUNTIFS($D$49:$D$300,"ACT-01",$H$49:$H$300,"*Lô 3-20*")</f>
        <v>0</v>
      </c>
      <c r="W48" s="10">
        <f>COUNTIFS($D$49:$D$300,"ACT-01",$H$49:$H$300,"*Lô 1-21*")</f>
        <v>0</v>
      </c>
      <c r="X48" s="10">
        <f>COUNTIFS($D$49:$D$300,"ACT-01",$H$49:$H$300,"*Lô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70"/>
      <c r="T49" s="77"/>
      <c r="U49" s="75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71"/>
      <c r="T50" s="77"/>
      <c r="U50" s="75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72"/>
      <c r="T51" s="77"/>
      <c r="U51" s="75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73"/>
      <c r="T52" s="77"/>
      <c r="U52" s="75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73"/>
      <c r="T53" s="77"/>
      <c r="U53" s="75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73"/>
      <c r="T54" s="77"/>
      <c r="U54" s="75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73"/>
      <c r="T55" s="78"/>
      <c r="U55" s="75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  <row r="1410" spans="25:25" ht="18" customHeight="1" x14ac:dyDescent="0.25">
      <c r="Y1410" s="67" t="s">
        <v>94</v>
      </c>
    </row>
  </sheetData>
  <mergeCells count="16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N17" sqref="N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7.5703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81"/>
      <c r="K5" s="53" t="s">
        <v>12</v>
      </c>
      <c r="L5" s="53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65</v>
      </c>
      <c r="E6" s="39">
        <v>868926033937282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54"/>
      <c r="U6" s="9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65</v>
      </c>
      <c r="E7" s="39">
        <v>868926033919298</v>
      </c>
      <c r="F7" s="38"/>
      <c r="G7" s="38" t="s">
        <v>63</v>
      </c>
      <c r="H7" s="38"/>
      <c r="I7" s="60" t="s">
        <v>175</v>
      </c>
      <c r="J7" s="1" t="s">
        <v>119</v>
      </c>
      <c r="K7" s="52" t="s">
        <v>158</v>
      </c>
      <c r="L7" s="1" t="s">
        <v>153</v>
      </c>
      <c r="M7" s="40" t="s">
        <v>150</v>
      </c>
      <c r="N7" s="1"/>
      <c r="O7" s="40" t="s">
        <v>71</v>
      </c>
      <c r="P7" s="1" t="s">
        <v>72</v>
      </c>
      <c r="Q7" s="3" t="s">
        <v>76</v>
      </c>
      <c r="R7" s="38" t="s">
        <v>157</v>
      </c>
      <c r="S7" s="4"/>
      <c r="T7" s="54"/>
      <c r="U7" s="9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65</v>
      </c>
      <c r="E8" s="39">
        <v>864811037200164</v>
      </c>
      <c r="F8" s="38"/>
      <c r="G8" s="38" t="s">
        <v>63</v>
      </c>
      <c r="H8" s="13"/>
      <c r="I8" s="60" t="s">
        <v>156</v>
      </c>
      <c r="J8" s="1" t="s">
        <v>119</v>
      </c>
      <c r="K8" s="1" t="s">
        <v>148</v>
      </c>
      <c r="L8" s="40" t="s">
        <v>151</v>
      </c>
      <c r="M8" s="40" t="s">
        <v>150</v>
      </c>
      <c r="N8" s="1"/>
      <c r="O8" s="40" t="s">
        <v>71</v>
      </c>
      <c r="P8" s="1" t="s">
        <v>72</v>
      </c>
      <c r="Q8" s="3" t="s">
        <v>76</v>
      </c>
      <c r="R8" s="38" t="s">
        <v>157</v>
      </c>
      <c r="S8" s="4"/>
      <c r="T8" s="54"/>
      <c r="U8" s="93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65</v>
      </c>
      <c r="E9" s="39">
        <v>868411036981962</v>
      </c>
      <c r="F9" s="38"/>
      <c r="G9" s="38" t="s">
        <v>63</v>
      </c>
      <c r="H9" s="1"/>
      <c r="I9" s="50" t="s">
        <v>159</v>
      </c>
      <c r="J9" s="1" t="s">
        <v>119</v>
      </c>
      <c r="K9" s="40" t="s">
        <v>158</v>
      </c>
      <c r="L9" s="1" t="s">
        <v>153</v>
      </c>
      <c r="M9" s="40" t="s">
        <v>150</v>
      </c>
      <c r="N9" s="1"/>
      <c r="O9" s="40" t="s">
        <v>71</v>
      </c>
      <c r="P9" s="1" t="s">
        <v>72</v>
      </c>
      <c r="Q9" s="3" t="s">
        <v>76</v>
      </c>
      <c r="R9" s="38" t="s">
        <v>157</v>
      </c>
      <c r="S9" s="4"/>
      <c r="T9" s="54"/>
      <c r="U9" s="93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65</v>
      </c>
      <c r="E10" s="39">
        <v>864811037229262</v>
      </c>
      <c r="F10" s="38"/>
      <c r="G10" s="38" t="s">
        <v>63</v>
      </c>
      <c r="H10" s="1" t="s">
        <v>152</v>
      </c>
      <c r="I10" s="60" t="s">
        <v>149</v>
      </c>
      <c r="J10" s="1" t="s">
        <v>119</v>
      </c>
      <c r="K10" s="40" t="s">
        <v>148</v>
      </c>
      <c r="L10" s="40" t="s">
        <v>151</v>
      </c>
      <c r="M10" s="40" t="s">
        <v>150</v>
      </c>
      <c r="N10" s="1"/>
      <c r="O10" s="40" t="s">
        <v>71</v>
      </c>
      <c r="P10" s="1" t="s">
        <v>72</v>
      </c>
      <c r="Q10" s="3" t="s">
        <v>76</v>
      </c>
      <c r="R10" s="38" t="s">
        <v>121</v>
      </c>
      <c r="S10" s="4"/>
      <c r="T10" s="54"/>
      <c r="U10" s="93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65</v>
      </c>
      <c r="E11" s="39">
        <v>864811036983356</v>
      </c>
      <c r="F11" s="38"/>
      <c r="G11" s="38" t="s">
        <v>63</v>
      </c>
      <c r="H11" s="38"/>
      <c r="I11" s="60" t="s">
        <v>161</v>
      </c>
      <c r="J11" s="1" t="s">
        <v>162</v>
      </c>
      <c r="K11" s="1" t="s">
        <v>160</v>
      </c>
      <c r="L11" s="1" t="s">
        <v>153</v>
      </c>
      <c r="M11" s="40" t="s">
        <v>163</v>
      </c>
      <c r="N11" s="1"/>
      <c r="O11" s="40" t="s">
        <v>71</v>
      </c>
      <c r="P11" s="1" t="s">
        <v>72</v>
      </c>
      <c r="Q11" s="3" t="s">
        <v>76</v>
      </c>
      <c r="R11" s="38" t="s">
        <v>164</v>
      </c>
      <c r="S11" s="4"/>
      <c r="T11" s="54"/>
      <c r="U11" s="93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65</v>
      </c>
      <c r="E12" s="39">
        <v>866192037750096</v>
      </c>
      <c r="F12" s="38"/>
      <c r="G12" s="38" t="s">
        <v>63</v>
      </c>
      <c r="H12" s="1"/>
      <c r="I12" s="60" t="s">
        <v>131</v>
      </c>
      <c r="J12" s="1" t="s">
        <v>154</v>
      </c>
      <c r="K12" s="1" t="s">
        <v>153</v>
      </c>
      <c r="L12" s="40"/>
      <c r="M12" s="40" t="s">
        <v>155</v>
      </c>
      <c r="N12" s="51">
        <v>385000</v>
      </c>
      <c r="O12" s="40"/>
      <c r="P12" s="1" t="s">
        <v>72</v>
      </c>
      <c r="Q12" s="3" t="s">
        <v>18</v>
      </c>
      <c r="R12" s="38" t="s">
        <v>21</v>
      </c>
      <c r="S12" s="4"/>
      <c r="T12" s="54"/>
      <c r="U12" s="9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65</v>
      </c>
      <c r="E13" s="39">
        <v>868926033950772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93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65</v>
      </c>
      <c r="E14" s="39">
        <v>868926033922870</v>
      </c>
      <c r="F14" s="38"/>
      <c r="G14" s="38" t="s">
        <v>63</v>
      </c>
      <c r="H14" s="13"/>
      <c r="I14" s="50" t="s">
        <v>173</v>
      </c>
      <c r="J14" s="1" t="s">
        <v>119</v>
      </c>
      <c r="K14" s="1" t="s">
        <v>160</v>
      </c>
      <c r="L14" s="1" t="s">
        <v>153</v>
      </c>
      <c r="M14" s="1" t="s">
        <v>150</v>
      </c>
      <c r="N14" s="1"/>
      <c r="O14" s="40" t="s">
        <v>71</v>
      </c>
      <c r="P14" s="1" t="s">
        <v>72</v>
      </c>
      <c r="Q14" s="3" t="s">
        <v>76</v>
      </c>
      <c r="R14" s="38" t="s">
        <v>121</v>
      </c>
      <c r="S14" s="4"/>
      <c r="T14" s="54"/>
      <c r="U14" s="93"/>
      <c r="V14" s="4" t="s">
        <v>36</v>
      </c>
      <c r="W14" s="54"/>
    </row>
    <row r="15" spans="1:23" ht="18" customHeight="1" x14ac:dyDescent="0.25">
      <c r="A15" s="4">
        <v>10</v>
      </c>
      <c r="B15" s="37">
        <v>44497</v>
      </c>
      <c r="C15" s="37"/>
      <c r="D15" s="38" t="s">
        <v>65</v>
      </c>
      <c r="E15" s="39">
        <v>866192037779442</v>
      </c>
      <c r="F15" s="38"/>
      <c r="G15" s="38" t="s">
        <v>63</v>
      </c>
      <c r="H15" s="1"/>
      <c r="I15" s="50" t="s">
        <v>156</v>
      </c>
      <c r="J15" s="1" t="s">
        <v>171</v>
      </c>
      <c r="K15" s="1" t="s">
        <v>151</v>
      </c>
      <c r="L15" s="40"/>
      <c r="M15" s="40" t="s">
        <v>170</v>
      </c>
      <c r="N15" s="1"/>
      <c r="O15" s="40" t="s">
        <v>71</v>
      </c>
      <c r="P15" s="1" t="s">
        <v>72</v>
      </c>
      <c r="Q15" s="3" t="s">
        <v>19</v>
      </c>
      <c r="R15" s="38" t="s">
        <v>23</v>
      </c>
      <c r="S15" s="4"/>
      <c r="T15" s="14"/>
      <c r="U15" s="93"/>
      <c r="V15" s="4" t="s">
        <v>24</v>
      </c>
      <c r="W15" s="54"/>
    </row>
    <row r="16" spans="1:23" ht="18" customHeight="1" x14ac:dyDescent="0.25">
      <c r="A16" s="4">
        <v>11</v>
      </c>
      <c r="B16" s="37">
        <v>44497</v>
      </c>
      <c r="C16" s="37"/>
      <c r="D16" s="38" t="s">
        <v>65</v>
      </c>
      <c r="E16" s="39">
        <v>864811036936917</v>
      </c>
      <c r="F16" s="38"/>
      <c r="G16" s="38" t="s">
        <v>63</v>
      </c>
      <c r="H16" s="1"/>
      <c r="I16" s="60" t="s">
        <v>177</v>
      </c>
      <c r="J16" s="1" t="s">
        <v>119</v>
      </c>
      <c r="K16" s="1" t="s">
        <v>176</v>
      </c>
      <c r="L16" s="1" t="s">
        <v>153</v>
      </c>
      <c r="M16" s="40" t="s">
        <v>150</v>
      </c>
      <c r="N16" s="1"/>
      <c r="O16" s="40" t="s">
        <v>71</v>
      </c>
      <c r="P16" s="1" t="s">
        <v>72</v>
      </c>
      <c r="Q16" s="4" t="s">
        <v>76</v>
      </c>
      <c r="R16" s="38" t="s">
        <v>121</v>
      </c>
      <c r="S16" s="4"/>
      <c r="T16" s="14"/>
      <c r="U16" s="94"/>
      <c r="V16" s="4" t="s">
        <v>25</v>
      </c>
      <c r="W16" s="54"/>
    </row>
    <row r="17" spans="1:23" ht="18" customHeight="1" x14ac:dyDescent="0.25">
      <c r="A17" s="4">
        <v>12</v>
      </c>
      <c r="B17" s="37">
        <v>44497</v>
      </c>
      <c r="C17" s="37"/>
      <c r="D17" s="38" t="s">
        <v>65</v>
      </c>
      <c r="E17" s="39">
        <v>864811037199523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44497</v>
      </c>
      <c r="C18" s="9"/>
      <c r="D18" s="38" t="s">
        <v>65</v>
      </c>
      <c r="E18" s="39">
        <v>868345035609411</v>
      </c>
      <c r="F18" s="38"/>
      <c r="G18" s="38" t="s">
        <v>63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44497</v>
      </c>
      <c r="C19" s="9"/>
      <c r="D19" s="38" t="s">
        <v>65</v>
      </c>
      <c r="E19" s="39">
        <v>866192037785142</v>
      </c>
      <c r="F19" s="38"/>
      <c r="G19" s="38" t="s">
        <v>63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44497</v>
      </c>
      <c r="C20" s="9"/>
      <c r="D20" s="38" t="s">
        <v>65</v>
      </c>
      <c r="E20" s="39">
        <v>866192037772017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37">
        <v>44497</v>
      </c>
      <c r="C21" s="9"/>
      <c r="D21" s="38" t="s">
        <v>65</v>
      </c>
      <c r="E21" s="39">
        <v>868926033918985</v>
      </c>
      <c r="F21" s="38"/>
      <c r="G21" s="38" t="s">
        <v>63</v>
      </c>
      <c r="H21" s="1"/>
      <c r="I21" s="60" t="s">
        <v>131</v>
      </c>
      <c r="J21" s="1" t="s">
        <v>119</v>
      </c>
      <c r="K21" s="1" t="s">
        <v>158</v>
      </c>
      <c r="L21" s="1" t="s">
        <v>153</v>
      </c>
      <c r="M21" s="1" t="s">
        <v>150</v>
      </c>
      <c r="N21" s="1"/>
      <c r="O21" s="40" t="s">
        <v>71</v>
      </c>
      <c r="P21" s="1" t="s">
        <v>72</v>
      </c>
      <c r="Q21" s="4" t="s">
        <v>76</v>
      </c>
      <c r="R21" s="10" t="s">
        <v>121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44497</v>
      </c>
      <c r="C22" s="9"/>
      <c r="D22" s="38" t="s">
        <v>65</v>
      </c>
      <c r="E22" s="39">
        <v>868926033962108</v>
      </c>
      <c r="F22" s="38"/>
      <c r="G22" s="38" t="s">
        <v>63</v>
      </c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11</v>
      </c>
      <c r="W22" s="14"/>
    </row>
    <row r="23" spans="1:23" ht="18" customHeight="1" x14ac:dyDescent="0.25">
      <c r="A23" s="4">
        <v>18</v>
      </c>
      <c r="B23" s="37">
        <v>44497</v>
      </c>
      <c r="C23" s="9"/>
      <c r="D23" s="38" t="s">
        <v>65</v>
      </c>
      <c r="E23" s="39">
        <v>869627031807894</v>
      </c>
      <c r="F23" s="38"/>
      <c r="G23" s="38" t="s">
        <v>63</v>
      </c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44497</v>
      </c>
      <c r="C24" s="9"/>
      <c r="D24" s="38" t="s">
        <v>65</v>
      </c>
      <c r="E24" s="39">
        <v>864811036988322</v>
      </c>
      <c r="F24" s="38"/>
      <c r="G24" s="38" t="s">
        <v>63</v>
      </c>
      <c r="H24" s="1" t="s">
        <v>152</v>
      </c>
      <c r="I24" s="10" t="s">
        <v>166</v>
      </c>
      <c r="J24" s="1" t="s">
        <v>167</v>
      </c>
      <c r="K24" s="40" t="s">
        <v>158</v>
      </c>
      <c r="L24" s="1" t="s">
        <v>153</v>
      </c>
      <c r="M24" s="10" t="s">
        <v>168</v>
      </c>
      <c r="N24" s="10"/>
      <c r="O24" s="40" t="s">
        <v>71</v>
      </c>
      <c r="P24" s="10" t="s">
        <v>72</v>
      </c>
      <c r="Q24" s="4" t="s">
        <v>76</v>
      </c>
      <c r="R24" s="10" t="s">
        <v>169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44497</v>
      </c>
      <c r="C25" s="9"/>
      <c r="D25" s="38" t="s">
        <v>65</v>
      </c>
      <c r="E25" s="39">
        <v>864811036952047</v>
      </c>
      <c r="F25" s="38"/>
      <c r="G25" s="38" t="s">
        <v>63</v>
      </c>
      <c r="H25" s="10"/>
      <c r="I25" s="60" t="s">
        <v>80</v>
      </c>
      <c r="J25" s="1" t="s">
        <v>119</v>
      </c>
      <c r="K25" s="10" t="s">
        <v>160</v>
      </c>
      <c r="L25" s="1" t="s">
        <v>153</v>
      </c>
      <c r="M25" s="40" t="s">
        <v>150</v>
      </c>
      <c r="N25" s="1"/>
      <c r="O25" s="40" t="s">
        <v>71</v>
      </c>
      <c r="P25" s="1" t="s">
        <v>72</v>
      </c>
      <c r="Q25" s="4" t="s">
        <v>76</v>
      </c>
      <c r="R25" s="38" t="s">
        <v>121</v>
      </c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44497</v>
      </c>
      <c r="C26" s="9"/>
      <c r="D26" s="38" t="s">
        <v>65</v>
      </c>
      <c r="E26" s="39">
        <v>864811037162232</v>
      </c>
      <c r="F26" s="38"/>
      <c r="G26" s="38" t="s">
        <v>63</v>
      </c>
      <c r="H26" s="1" t="s">
        <v>152</v>
      </c>
      <c r="I26" s="60" t="s">
        <v>172</v>
      </c>
      <c r="J26" s="1" t="s">
        <v>119</v>
      </c>
      <c r="K26" s="10" t="s">
        <v>148</v>
      </c>
      <c r="L26" s="40" t="s">
        <v>151</v>
      </c>
      <c r="M26" s="10" t="s">
        <v>150</v>
      </c>
      <c r="N26" s="10"/>
      <c r="O26" s="40" t="s">
        <v>71</v>
      </c>
      <c r="P26" s="10" t="s">
        <v>72</v>
      </c>
      <c r="Q26" s="4" t="s">
        <v>76</v>
      </c>
      <c r="R26" s="10" t="s">
        <v>169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44497</v>
      </c>
      <c r="C27" s="9"/>
      <c r="D27" s="38" t="s">
        <v>65</v>
      </c>
      <c r="E27" s="39">
        <v>866192037792148</v>
      </c>
      <c r="F27" s="38"/>
      <c r="G27" s="38" t="s">
        <v>63</v>
      </c>
      <c r="H27" s="10" t="s">
        <v>174</v>
      </c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44497</v>
      </c>
      <c r="C28" s="9"/>
      <c r="D28" s="38" t="s">
        <v>65</v>
      </c>
      <c r="E28" s="39">
        <v>868926039920296</v>
      </c>
      <c r="F28" s="38"/>
      <c r="G28" s="38" t="s">
        <v>63</v>
      </c>
      <c r="H28" s="1"/>
      <c r="I28" s="60" t="s">
        <v>131</v>
      </c>
      <c r="J28" s="1" t="s">
        <v>119</v>
      </c>
      <c r="K28" s="1" t="s">
        <v>153</v>
      </c>
      <c r="L28" s="10"/>
      <c r="M28" s="10" t="s">
        <v>165</v>
      </c>
      <c r="N28" s="1"/>
      <c r="O28" s="40" t="s">
        <v>71</v>
      </c>
      <c r="P28" s="10" t="s">
        <v>72</v>
      </c>
      <c r="Q28" s="4" t="s">
        <v>18</v>
      </c>
      <c r="R28" s="10" t="s">
        <v>30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37">
        <v>44497</v>
      </c>
      <c r="C29" s="9"/>
      <c r="D29" s="38" t="s">
        <v>65</v>
      </c>
      <c r="E29" s="39">
        <v>868345031043383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15" sqref="R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81"/>
      <c r="K5" s="64" t="s">
        <v>12</v>
      </c>
      <c r="L5" s="6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62</v>
      </c>
      <c r="E6" s="39">
        <v>863586032858221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5"/>
      <c r="U6" s="9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62</v>
      </c>
      <c r="E7" s="39">
        <v>862631034708957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5"/>
      <c r="U7" s="93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62</v>
      </c>
      <c r="E8" s="39">
        <v>863586034549182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93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93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93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93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9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93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93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93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9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9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9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9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9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9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9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9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9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2021-11-04T06:23:27Z</cp:lastPrinted>
  <dcterms:created xsi:type="dcterms:W3CDTF">2014-07-04T02:52:10Z</dcterms:created>
  <dcterms:modified xsi:type="dcterms:W3CDTF">2021-11-10T04:42:44Z</dcterms:modified>
</cp:coreProperties>
</file>